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" sheetId="1" r:id="rId4"/>
    <sheet state="visible" name="ibov_1" sheetId="2" r:id="rId5"/>
    <sheet state="visible" name="IBOV" sheetId="3" r:id="rId6"/>
  </sheets>
  <definedNames/>
  <calcPr/>
</workbook>
</file>

<file path=xl/sharedStrings.xml><?xml version="1.0" encoding="utf-8"?>
<sst xmlns="http://schemas.openxmlformats.org/spreadsheetml/2006/main" count="10" uniqueCount="8">
  <si>
    <t xml:space="preserve">Ano </t>
  </si>
  <si>
    <t>Ticker</t>
  </si>
  <si>
    <t>Fechamento</t>
  </si>
  <si>
    <t>B3SA3</t>
  </si>
  <si>
    <t>preço</t>
  </si>
  <si>
    <t>IBOV</t>
  </si>
  <si>
    <t>Date</t>
  </si>
  <si>
    <t>Close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</si>
</sst>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dd/MM/yyyy"/>
  </numFmts>
  <fonts count="3">
    <font>
      <sz val="10.0"/>
      <color rgb="FF000000"/>
      <name val="Arial"/>
    </font>
    <font>
      <color theme="1"/>
      <name val="Arial"/>
    </font>
    <font>
      <sz val="12.0"/>
      <color rgb="FF20212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57"/>
  </cols>
  <sheetData>
    <row r="1">
      <c r="A1" s="1" t="s">
        <v>0</v>
      </c>
      <c r="B1" s="1" t="s">
        <v>1</v>
      </c>
      <c r="C1" s="1" t="s">
        <v>2</v>
      </c>
    </row>
    <row r="2">
      <c r="A2" s="1">
        <v>2004.0</v>
      </c>
      <c r="B2" s="2" t="s">
        <v>3</v>
      </c>
      <c r="C2" s="3" t="str">
        <f>IFERROR(__xludf.DUMMYFUNCTION("GOOGLEFINANCE(B2,""close"",""01/01/2004"", ""31/12/2020"")"),"Date")</f>
        <v>Date</v>
      </c>
      <c r="D2" s="3" t="str">
        <f>IFERROR(__xludf.DUMMYFUNCTION("""COMPUTED_VALUE"""),"Close")</f>
        <v>Close</v>
      </c>
    </row>
    <row r="3">
      <c r="C3" s="4">
        <f>IFERROR(__xludf.DUMMYFUNCTION("""COMPUTED_VALUE"""),39680.705555555556)</f>
        <v>39680.70556</v>
      </c>
      <c r="D3" s="3">
        <f>IFERROR(__xludf.DUMMYFUNCTION("""COMPUTED_VALUE"""),3.95)</f>
        <v>3.95</v>
      </c>
    </row>
    <row r="4">
      <c r="C4" s="4">
        <f>IFERROR(__xludf.DUMMYFUNCTION("""COMPUTED_VALUE"""),39681.705555555556)</f>
        <v>39681.70556</v>
      </c>
      <c r="D4" s="3">
        <f>IFERROR(__xludf.DUMMYFUNCTION("""COMPUTED_VALUE"""),3.82)</f>
        <v>3.82</v>
      </c>
    </row>
    <row r="5">
      <c r="C5" s="4">
        <f>IFERROR(__xludf.DUMMYFUNCTION("""COMPUTED_VALUE"""),39682.705555555556)</f>
        <v>39682.70556</v>
      </c>
      <c r="D5" s="3">
        <f>IFERROR(__xludf.DUMMYFUNCTION("""COMPUTED_VALUE"""),3.83)</f>
        <v>3.83</v>
      </c>
    </row>
    <row r="6">
      <c r="C6" s="4">
        <f>IFERROR(__xludf.DUMMYFUNCTION("""COMPUTED_VALUE"""),39685.705555555556)</f>
        <v>39685.70556</v>
      </c>
      <c r="D6" s="3">
        <f>IFERROR(__xludf.DUMMYFUNCTION("""COMPUTED_VALUE"""),3.74)</f>
        <v>3.74</v>
      </c>
    </row>
    <row r="7">
      <c r="C7" s="4">
        <f>IFERROR(__xludf.DUMMYFUNCTION("""COMPUTED_VALUE"""),39686.705555555556)</f>
        <v>39686.70556</v>
      </c>
      <c r="D7" s="3">
        <f>IFERROR(__xludf.DUMMYFUNCTION("""COMPUTED_VALUE"""),3.68)</f>
        <v>3.68</v>
      </c>
    </row>
    <row r="8">
      <c r="C8" s="4">
        <f>IFERROR(__xludf.DUMMYFUNCTION("""COMPUTED_VALUE"""),39687.705555555556)</f>
        <v>39687.70556</v>
      </c>
      <c r="D8" s="3">
        <f>IFERROR(__xludf.DUMMYFUNCTION("""COMPUTED_VALUE"""),4.04)</f>
        <v>4.04</v>
      </c>
    </row>
    <row r="9">
      <c r="C9" s="4">
        <f>IFERROR(__xludf.DUMMYFUNCTION("""COMPUTED_VALUE"""),39688.705555555556)</f>
        <v>39688.70556</v>
      </c>
      <c r="D9" s="3">
        <f>IFERROR(__xludf.DUMMYFUNCTION("""COMPUTED_VALUE"""),4.17)</f>
        <v>4.17</v>
      </c>
    </row>
    <row r="10">
      <c r="C10" s="4">
        <f>IFERROR(__xludf.DUMMYFUNCTION("""COMPUTED_VALUE"""),39689.705555555556)</f>
        <v>39689.70556</v>
      </c>
      <c r="D10" s="3">
        <f>IFERROR(__xludf.DUMMYFUNCTION("""COMPUTED_VALUE"""),4.15)</f>
        <v>4.15</v>
      </c>
    </row>
    <row r="11">
      <c r="C11" s="4">
        <f>IFERROR(__xludf.DUMMYFUNCTION("""COMPUTED_VALUE"""),39692.705555555556)</f>
        <v>39692.70556</v>
      </c>
      <c r="D11" s="3">
        <f>IFERROR(__xludf.DUMMYFUNCTION("""COMPUTED_VALUE"""),4.28)</f>
        <v>4.28</v>
      </c>
    </row>
    <row r="12">
      <c r="C12" s="4">
        <f>IFERROR(__xludf.DUMMYFUNCTION("""COMPUTED_VALUE"""),39693.705555555556)</f>
        <v>39693.70556</v>
      </c>
      <c r="D12" s="3">
        <f>IFERROR(__xludf.DUMMYFUNCTION("""COMPUTED_VALUE"""),4.15)</f>
        <v>4.15</v>
      </c>
    </row>
    <row r="13">
      <c r="C13" s="4">
        <f>IFERROR(__xludf.DUMMYFUNCTION("""COMPUTED_VALUE"""),39694.705555555556)</f>
        <v>39694.70556</v>
      </c>
      <c r="D13" s="3">
        <f>IFERROR(__xludf.DUMMYFUNCTION("""COMPUTED_VALUE"""),3.97)</f>
        <v>3.97</v>
      </c>
    </row>
    <row r="14">
      <c r="C14" s="4">
        <f>IFERROR(__xludf.DUMMYFUNCTION("""COMPUTED_VALUE"""),39695.705555555556)</f>
        <v>39695.70556</v>
      </c>
      <c r="D14" s="3">
        <f>IFERROR(__xludf.DUMMYFUNCTION("""COMPUTED_VALUE"""),3.52)</f>
        <v>3.52</v>
      </c>
    </row>
    <row r="15">
      <c r="C15" s="4">
        <f>IFERROR(__xludf.DUMMYFUNCTION("""COMPUTED_VALUE"""),39696.705555555556)</f>
        <v>39696.70556</v>
      </c>
      <c r="D15" s="3">
        <f>IFERROR(__xludf.DUMMYFUNCTION("""COMPUTED_VALUE"""),3.6)</f>
        <v>3.6</v>
      </c>
    </row>
    <row r="16">
      <c r="C16" s="4">
        <f>IFERROR(__xludf.DUMMYFUNCTION("""COMPUTED_VALUE"""),39699.705555555556)</f>
        <v>39699.70556</v>
      </c>
      <c r="D16" s="3">
        <f>IFERROR(__xludf.DUMMYFUNCTION("""COMPUTED_VALUE"""),3.39)</f>
        <v>3.39</v>
      </c>
    </row>
    <row r="17">
      <c r="C17" s="4">
        <f>IFERROR(__xludf.DUMMYFUNCTION("""COMPUTED_VALUE"""),39700.705555555556)</f>
        <v>39700.70556</v>
      </c>
      <c r="D17" s="3">
        <f>IFERROR(__xludf.DUMMYFUNCTION("""COMPUTED_VALUE"""),3.07)</f>
        <v>3.07</v>
      </c>
    </row>
    <row r="18">
      <c r="C18" s="4">
        <f>IFERROR(__xludf.DUMMYFUNCTION("""COMPUTED_VALUE"""),39702.705555555556)</f>
        <v>39702.70556</v>
      </c>
      <c r="D18" s="3">
        <f>IFERROR(__xludf.DUMMYFUNCTION("""COMPUTED_VALUE"""),2.92)</f>
        <v>2.92</v>
      </c>
    </row>
    <row r="19">
      <c r="C19" s="4">
        <f>IFERROR(__xludf.DUMMYFUNCTION("""COMPUTED_VALUE"""),39703.705555555556)</f>
        <v>39703.70556</v>
      </c>
      <c r="D19" s="3">
        <f>IFERROR(__xludf.DUMMYFUNCTION("""COMPUTED_VALUE"""),3.25)</f>
        <v>3.25</v>
      </c>
    </row>
    <row r="20">
      <c r="C20" s="4">
        <f>IFERROR(__xludf.DUMMYFUNCTION("""COMPUTED_VALUE"""),39706.705555555556)</f>
        <v>39706.70556</v>
      </c>
      <c r="D20" s="3">
        <f>IFERROR(__xludf.DUMMYFUNCTION("""COMPUTED_VALUE"""),2.8)</f>
        <v>2.8</v>
      </c>
    </row>
    <row r="21">
      <c r="C21" s="4">
        <f>IFERROR(__xludf.DUMMYFUNCTION("""COMPUTED_VALUE"""),39707.705555555556)</f>
        <v>39707.70556</v>
      </c>
      <c r="D21" s="3">
        <f>IFERROR(__xludf.DUMMYFUNCTION("""COMPUTED_VALUE"""),2.7)</f>
        <v>2.7</v>
      </c>
    </row>
    <row r="22">
      <c r="C22" s="4">
        <f>IFERROR(__xludf.DUMMYFUNCTION("""COMPUTED_VALUE"""),39708.705555555556)</f>
        <v>39708.70556</v>
      </c>
      <c r="D22" s="3">
        <f>IFERROR(__xludf.DUMMYFUNCTION("""COMPUTED_VALUE"""),2.61)</f>
        <v>2.61</v>
      </c>
    </row>
    <row r="23">
      <c r="C23" s="4">
        <f>IFERROR(__xludf.DUMMYFUNCTION("""COMPUTED_VALUE"""),39709.705555555556)</f>
        <v>39709.70556</v>
      </c>
      <c r="D23" s="3">
        <f>IFERROR(__xludf.DUMMYFUNCTION("""COMPUTED_VALUE"""),2.62)</f>
        <v>2.62</v>
      </c>
    </row>
    <row r="24">
      <c r="C24" s="4">
        <f>IFERROR(__xludf.DUMMYFUNCTION("""COMPUTED_VALUE"""),39710.705555555556)</f>
        <v>39710.70556</v>
      </c>
      <c r="D24" s="3">
        <f>IFERROR(__xludf.DUMMYFUNCTION("""COMPUTED_VALUE"""),3.03)</f>
        <v>3.03</v>
      </c>
    </row>
    <row r="25">
      <c r="C25" s="4">
        <f>IFERROR(__xludf.DUMMYFUNCTION("""COMPUTED_VALUE"""),39713.705555555556)</f>
        <v>39713.70556</v>
      </c>
      <c r="D25" s="3">
        <f>IFERROR(__xludf.DUMMYFUNCTION("""COMPUTED_VALUE"""),2.88)</f>
        <v>2.88</v>
      </c>
    </row>
    <row r="26">
      <c r="C26" s="4">
        <f>IFERROR(__xludf.DUMMYFUNCTION("""COMPUTED_VALUE"""),39714.705555555556)</f>
        <v>39714.70556</v>
      </c>
      <c r="D26" s="3">
        <f>IFERROR(__xludf.DUMMYFUNCTION("""COMPUTED_VALUE"""),2.78)</f>
        <v>2.78</v>
      </c>
    </row>
    <row r="27">
      <c r="C27" s="4">
        <f>IFERROR(__xludf.DUMMYFUNCTION("""COMPUTED_VALUE"""),39715.705555555556)</f>
        <v>39715.70556</v>
      </c>
      <c r="D27" s="3">
        <f>IFERROR(__xludf.DUMMYFUNCTION("""COMPUTED_VALUE"""),2.83)</f>
        <v>2.83</v>
      </c>
    </row>
    <row r="28">
      <c r="C28" s="4">
        <f>IFERROR(__xludf.DUMMYFUNCTION("""COMPUTED_VALUE"""),39716.705555555556)</f>
        <v>39716.70556</v>
      </c>
      <c r="D28" s="3">
        <f>IFERROR(__xludf.DUMMYFUNCTION("""COMPUTED_VALUE"""),3.0)</f>
        <v>3</v>
      </c>
    </row>
    <row r="29">
      <c r="C29" s="4">
        <f>IFERROR(__xludf.DUMMYFUNCTION("""COMPUTED_VALUE"""),39717.705555555556)</f>
        <v>39717.70556</v>
      </c>
      <c r="D29" s="3">
        <f>IFERROR(__xludf.DUMMYFUNCTION("""COMPUTED_VALUE"""),3.03)</f>
        <v>3.03</v>
      </c>
    </row>
    <row r="30">
      <c r="C30" s="4">
        <f>IFERROR(__xludf.DUMMYFUNCTION("""COMPUTED_VALUE"""),39720.705555555556)</f>
        <v>39720.70556</v>
      </c>
      <c r="D30" s="3">
        <f>IFERROR(__xludf.DUMMYFUNCTION("""COMPUTED_VALUE"""),2.42)</f>
        <v>2.42</v>
      </c>
    </row>
    <row r="31">
      <c r="C31" s="4">
        <f>IFERROR(__xludf.DUMMYFUNCTION("""COMPUTED_VALUE"""),39721.705555555556)</f>
        <v>39721.70556</v>
      </c>
      <c r="D31" s="3">
        <f>IFERROR(__xludf.DUMMYFUNCTION("""COMPUTED_VALUE"""),2.83)</f>
        <v>2.83</v>
      </c>
    </row>
    <row r="32">
      <c r="C32" s="4">
        <f>IFERROR(__xludf.DUMMYFUNCTION("""COMPUTED_VALUE"""),39722.705555555556)</f>
        <v>39722.70556</v>
      </c>
      <c r="D32" s="3">
        <f>IFERROR(__xludf.DUMMYFUNCTION("""COMPUTED_VALUE"""),3.03)</f>
        <v>3.03</v>
      </c>
    </row>
    <row r="33">
      <c r="C33" s="4">
        <f>IFERROR(__xludf.DUMMYFUNCTION("""COMPUTED_VALUE"""),39723.705555555556)</f>
        <v>39723.70556</v>
      </c>
      <c r="D33" s="3">
        <f>IFERROR(__xludf.DUMMYFUNCTION("""COMPUTED_VALUE"""),2.8)</f>
        <v>2.8</v>
      </c>
    </row>
    <row r="34">
      <c r="C34" s="4">
        <f>IFERROR(__xludf.DUMMYFUNCTION("""COMPUTED_VALUE"""),39724.705555555556)</f>
        <v>39724.70556</v>
      </c>
      <c r="D34" s="3">
        <f>IFERROR(__xludf.DUMMYFUNCTION("""COMPUTED_VALUE"""),2.42)</f>
        <v>2.42</v>
      </c>
    </row>
    <row r="35">
      <c r="C35" s="4">
        <f>IFERROR(__xludf.DUMMYFUNCTION("""COMPUTED_VALUE"""),39727.705555555556)</f>
        <v>39727.70556</v>
      </c>
      <c r="D35" s="3">
        <f>IFERROR(__xludf.DUMMYFUNCTION("""COMPUTED_VALUE"""),2.37)</f>
        <v>2.37</v>
      </c>
    </row>
    <row r="36">
      <c r="C36" s="4">
        <f>IFERROR(__xludf.DUMMYFUNCTION("""COMPUTED_VALUE"""),39728.705555555556)</f>
        <v>39728.70556</v>
      </c>
      <c r="D36" s="3">
        <f>IFERROR(__xludf.DUMMYFUNCTION("""COMPUTED_VALUE"""),2.34)</f>
        <v>2.34</v>
      </c>
    </row>
    <row r="37">
      <c r="C37" s="4">
        <f>IFERROR(__xludf.DUMMYFUNCTION("""COMPUTED_VALUE"""),39729.705555555556)</f>
        <v>39729.70556</v>
      </c>
      <c r="D37" s="3">
        <f>IFERROR(__xludf.DUMMYFUNCTION("""COMPUTED_VALUE"""),2.48)</f>
        <v>2.48</v>
      </c>
    </row>
    <row r="38">
      <c r="C38" s="4">
        <f>IFERROR(__xludf.DUMMYFUNCTION("""COMPUTED_VALUE"""),39730.705555555556)</f>
        <v>39730.70556</v>
      </c>
      <c r="D38" s="3">
        <f>IFERROR(__xludf.DUMMYFUNCTION("""COMPUTED_VALUE"""),2.62)</f>
        <v>2.62</v>
      </c>
    </row>
    <row r="39">
      <c r="C39" s="4">
        <f>IFERROR(__xludf.DUMMYFUNCTION("""COMPUTED_VALUE"""),39731.705555555556)</f>
        <v>39731.70556</v>
      </c>
      <c r="D39" s="3">
        <f>IFERROR(__xludf.DUMMYFUNCTION("""COMPUTED_VALUE"""),2.47)</f>
        <v>2.47</v>
      </c>
    </row>
    <row r="40">
      <c r="C40" s="4">
        <f>IFERROR(__xludf.DUMMYFUNCTION("""COMPUTED_VALUE"""),39734.705555555556)</f>
        <v>39734.70556</v>
      </c>
      <c r="D40" s="3">
        <f>IFERROR(__xludf.DUMMYFUNCTION("""COMPUTED_VALUE"""),2.88)</f>
        <v>2.88</v>
      </c>
    </row>
    <row r="41">
      <c r="C41" s="4">
        <f>IFERROR(__xludf.DUMMYFUNCTION("""COMPUTED_VALUE"""),39735.705555555556)</f>
        <v>39735.70556</v>
      </c>
      <c r="D41" s="3">
        <f>IFERROR(__xludf.DUMMYFUNCTION("""COMPUTED_VALUE"""),2.73)</f>
        <v>2.73</v>
      </c>
    </row>
    <row r="42">
      <c r="C42" s="4">
        <f>IFERROR(__xludf.DUMMYFUNCTION("""COMPUTED_VALUE"""),39736.705555555556)</f>
        <v>39736.70556</v>
      </c>
      <c r="D42" s="3">
        <f>IFERROR(__xludf.DUMMYFUNCTION("""COMPUTED_VALUE"""),2.3)</f>
        <v>2.3</v>
      </c>
    </row>
    <row r="43">
      <c r="C43" s="4">
        <f>IFERROR(__xludf.DUMMYFUNCTION("""COMPUTED_VALUE"""),39737.705555555556)</f>
        <v>39737.70556</v>
      </c>
      <c r="D43" s="3">
        <f>IFERROR(__xludf.DUMMYFUNCTION("""COMPUTED_VALUE"""),2.23)</f>
        <v>2.23</v>
      </c>
    </row>
    <row r="44">
      <c r="C44" s="4">
        <f>IFERROR(__xludf.DUMMYFUNCTION("""COMPUTED_VALUE"""),39738.705555555556)</f>
        <v>39738.70556</v>
      </c>
      <c r="D44" s="3">
        <f>IFERROR(__xludf.DUMMYFUNCTION("""COMPUTED_VALUE"""),2.17)</f>
        <v>2.17</v>
      </c>
    </row>
    <row r="45">
      <c r="C45" s="4">
        <f>IFERROR(__xludf.DUMMYFUNCTION("""COMPUTED_VALUE"""),39741.705555555556)</f>
        <v>39741.70556</v>
      </c>
      <c r="D45" s="3">
        <f>IFERROR(__xludf.DUMMYFUNCTION("""COMPUTED_VALUE"""),2.2)</f>
        <v>2.2</v>
      </c>
    </row>
    <row r="46">
      <c r="C46" s="4">
        <f>IFERROR(__xludf.DUMMYFUNCTION("""COMPUTED_VALUE"""),39742.705555555556)</f>
        <v>39742.70556</v>
      </c>
      <c r="D46" s="3">
        <f>IFERROR(__xludf.DUMMYFUNCTION("""COMPUTED_VALUE"""),2.07)</f>
        <v>2.07</v>
      </c>
    </row>
    <row r="47">
      <c r="C47" s="4">
        <f>IFERROR(__xludf.DUMMYFUNCTION("""COMPUTED_VALUE"""),39743.705555555556)</f>
        <v>39743.70556</v>
      </c>
      <c r="D47" s="3">
        <f>IFERROR(__xludf.DUMMYFUNCTION("""COMPUTED_VALUE"""),1.83)</f>
        <v>1.83</v>
      </c>
    </row>
    <row r="48">
      <c r="C48" s="4">
        <f>IFERROR(__xludf.DUMMYFUNCTION("""COMPUTED_VALUE"""),39744.705555555556)</f>
        <v>39744.70556</v>
      </c>
      <c r="D48" s="3">
        <f>IFERROR(__xludf.DUMMYFUNCTION("""COMPUTED_VALUE"""),1.62)</f>
        <v>1.62</v>
      </c>
    </row>
    <row r="49">
      <c r="C49" s="4">
        <f>IFERROR(__xludf.DUMMYFUNCTION("""COMPUTED_VALUE"""),39745.705555555556)</f>
        <v>39745.70556</v>
      </c>
      <c r="D49" s="3">
        <f>IFERROR(__xludf.DUMMYFUNCTION("""COMPUTED_VALUE"""),1.5)</f>
        <v>1.5</v>
      </c>
    </row>
    <row r="50">
      <c r="C50" s="4">
        <f>IFERROR(__xludf.DUMMYFUNCTION("""COMPUTED_VALUE"""),39748.705555555556)</f>
        <v>39748.70556</v>
      </c>
      <c r="D50" s="3">
        <f>IFERROR(__xludf.DUMMYFUNCTION("""COMPUTED_VALUE"""),1.34)</f>
        <v>1.34</v>
      </c>
    </row>
    <row r="51">
      <c r="C51" s="4">
        <f>IFERROR(__xludf.DUMMYFUNCTION("""COMPUTED_VALUE"""),39749.705555555556)</f>
        <v>39749.70556</v>
      </c>
      <c r="D51" s="3">
        <f>IFERROR(__xludf.DUMMYFUNCTION("""COMPUTED_VALUE"""),1.52)</f>
        <v>1.52</v>
      </c>
    </row>
    <row r="52">
      <c r="C52" s="4">
        <f>IFERROR(__xludf.DUMMYFUNCTION("""COMPUTED_VALUE"""),39750.705555555556)</f>
        <v>39750.70556</v>
      </c>
      <c r="D52" s="3">
        <f>IFERROR(__xludf.DUMMYFUNCTION("""COMPUTED_VALUE"""),1.75)</f>
        <v>1.75</v>
      </c>
    </row>
    <row r="53">
      <c r="C53" s="4">
        <f>IFERROR(__xludf.DUMMYFUNCTION("""COMPUTED_VALUE"""),39751.705555555556)</f>
        <v>39751.70556</v>
      </c>
      <c r="D53" s="3">
        <f>IFERROR(__xludf.DUMMYFUNCTION("""COMPUTED_VALUE"""),2.03)</f>
        <v>2.03</v>
      </c>
    </row>
    <row r="54">
      <c r="C54" s="4">
        <f>IFERROR(__xludf.DUMMYFUNCTION("""COMPUTED_VALUE"""),39752.705555555556)</f>
        <v>39752.70556</v>
      </c>
      <c r="D54" s="3">
        <f>IFERROR(__xludf.DUMMYFUNCTION("""COMPUTED_VALUE"""),1.93)</f>
        <v>1.93</v>
      </c>
    </row>
    <row r="55">
      <c r="C55" s="4">
        <f>IFERROR(__xludf.DUMMYFUNCTION("""COMPUTED_VALUE"""),39755.705555555556)</f>
        <v>39755.70556</v>
      </c>
      <c r="D55" s="3">
        <f>IFERROR(__xludf.DUMMYFUNCTION("""COMPUTED_VALUE"""),1.97)</f>
        <v>1.97</v>
      </c>
    </row>
    <row r="56">
      <c r="C56" s="4">
        <f>IFERROR(__xludf.DUMMYFUNCTION("""COMPUTED_VALUE"""),39756.705555555556)</f>
        <v>39756.70556</v>
      </c>
      <c r="D56" s="3">
        <f>IFERROR(__xludf.DUMMYFUNCTION("""COMPUTED_VALUE"""),2.25)</f>
        <v>2.25</v>
      </c>
    </row>
    <row r="57">
      <c r="C57" s="4">
        <f>IFERROR(__xludf.DUMMYFUNCTION("""COMPUTED_VALUE"""),39758.705555555556)</f>
        <v>39758.70556</v>
      </c>
      <c r="D57" s="3">
        <f>IFERROR(__xludf.DUMMYFUNCTION("""COMPUTED_VALUE"""),1.83)</f>
        <v>1.83</v>
      </c>
    </row>
    <row r="58">
      <c r="C58" s="4">
        <f>IFERROR(__xludf.DUMMYFUNCTION("""COMPUTED_VALUE"""),39759.705555555556)</f>
        <v>39759.70556</v>
      </c>
      <c r="D58" s="3">
        <f>IFERROR(__xludf.DUMMYFUNCTION("""COMPUTED_VALUE"""),1.89)</f>
        <v>1.89</v>
      </c>
    </row>
    <row r="59">
      <c r="C59" s="4">
        <f>IFERROR(__xludf.DUMMYFUNCTION("""COMPUTED_VALUE"""),39762.705555555556)</f>
        <v>39762.70556</v>
      </c>
      <c r="D59" s="3">
        <f>IFERROR(__xludf.DUMMYFUNCTION("""COMPUTED_VALUE"""),1.8)</f>
        <v>1.8</v>
      </c>
    </row>
    <row r="60">
      <c r="C60" s="4">
        <f>IFERROR(__xludf.DUMMYFUNCTION("""COMPUTED_VALUE"""),39763.705555555556)</f>
        <v>39763.70556</v>
      </c>
      <c r="D60" s="3">
        <f>IFERROR(__xludf.DUMMYFUNCTION("""COMPUTED_VALUE"""),1.89)</f>
        <v>1.89</v>
      </c>
    </row>
    <row r="61">
      <c r="C61" s="4">
        <f>IFERROR(__xludf.DUMMYFUNCTION("""COMPUTED_VALUE"""),39764.705555555556)</f>
        <v>39764.70556</v>
      </c>
      <c r="D61" s="3">
        <f>IFERROR(__xludf.DUMMYFUNCTION("""COMPUTED_VALUE"""),1.73)</f>
        <v>1.73</v>
      </c>
    </row>
    <row r="62">
      <c r="C62" s="4">
        <f>IFERROR(__xludf.DUMMYFUNCTION("""COMPUTED_VALUE"""),39765.705555555556)</f>
        <v>39765.70556</v>
      </c>
      <c r="D62" s="3">
        <f>IFERROR(__xludf.DUMMYFUNCTION("""COMPUTED_VALUE"""),1.79)</f>
        <v>1.79</v>
      </c>
    </row>
    <row r="63">
      <c r="C63" s="4">
        <f>IFERROR(__xludf.DUMMYFUNCTION("""COMPUTED_VALUE"""),39766.705555555556)</f>
        <v>39766.70556</v>
      </c>
      <c r="D63" s="3">
        <f>IFERROR(__xludf.DUMMYFUNCTION("""COMPUTED_VALUE"""),1.69)</f>
        <v>1.69</v>
      </c>
    </row>
    <row r="64">
      <c r="C64" s="4">
        <f>IFERROR(__xludf.DUMMYFUNCTION("""COMPUTED_VALUE"""),39769.705555555556)</f>
        <v>39769.70556</v>
      </c>
      <c r="D64" s="3">
        <f>IFERROR(__xludf.DUMMYFUNCTION("""COMPUTED_VALUE"""),1.66)</f>
        <v>1.66</v>
      </c>
    </row>
    <row r="65">
      <c r="C65" s="4">
        <f>IFERROR(__xludf.DUMMYFUNCTION("""COMPUTED_VALUE"""),39770.705555555556)</f>
        <v>39770.70556</v>
      </c>
      <c r="D65" s="3">
        <f>IFERROR(__xludf.DUMMYFUNCTION("""COMPUTED_VALUE"""),1.53)</f>
        <v>1.53</v>
      </c>
    </row>
    <row r="66">
      <c r="C66" s="4">
        <f>IFERROR(__xludf.DUMMYFUNCTION("""COMPUTED_VALUE"""),39771.705555555556)</f>
        <v>39771.70556</v>
      </c>
      <c r="D66" s="3">
        <f>IFERROR(__xludf.DUMMYFUNCTION("""COMPUTED_VALUE"""),1.45)</f>
        <v>1.45</v>
      </c>
    </row>
    <row r="67">
      <c r="C67" s="4">
        <f>IFERROR(__xludf.DUMMYFUNCTION("""COMPUTED_VALUE"""),39773.705555555556)</f>
        <v>39773.70556</v>
      </c>
      <c r="D67" s="3">
        <f>IFERROR(__xludf.DUMMYFUNCTION("""COMPUTED_VALUE"""),1.34)</f>
        <v>1.34</v>
      </c>
    </row>
    <row r="68">
      <c r="C68" s="4">
        <f>IFERROR(__xludf.DUMMYFUNCTION("""COMPUTED_VALUE"""),39777.705555555556)</f>
        <v>39777.70556</v>
      </c>
      <c r="D68" s="3">
        <f>IFERROR(__xludf.DUMMYFUNCTION("""COMPUTED_VALUE"""),1.49)</f>
        <v>1.49</v>
      </c>
    </row>
    <row r="69">
      <c r="C69" s="4">
        <f>IFERROR(__xludf.DUMMYFUNCTION("""COMPUTED_VALUE"""),39778.705555555556)</f>
        <v>39778.70556</v>
      </c>
      <c r="D69" s="3">
        <f>IFERROR(__xludf.DUMMYFUNCTION("""COMPUTED_VALUE"""),1.6)</f>
        <v>1.6</v>
      </c>
    </row>
    <row r="70">
      <c r="C70" s="4">
        <f>IFERROR(__xludf.DUMMYFUNCTION("""COMPUTED_VALUE"""),39779.705555555556)</f>
        <v>39779.70556</v>
      </c>
      <c r="D70" s="3">
        <f>IFERROR(__xludf.DUMMYFUNCTION("""COMPUTED_VALUE"""),1.63)</f>
        <v>1.63</v>
      </c>
    </row>
    <row r="71">
      <c r="C71" s="4">
        <f>IFERROR(__xludf.DUMMYFUNCTION("""COMPUTED_VALUE"""),39780.705555555556)</f>
        <v>39780.70556</v>
      </c>
      <c r="D71" s="3">
        <f>IFERROR(__xludf.DUMMYFUNCTION("""COMPUTED_VALUE"""),1.72)</f>
        <v>1.72</v>
      </c>
    </row>
    <row r="72">
      <c r="C72" s="4">
        <f>IFERROR(__xludf.DUMMYFUNCTION("""COMPUTED_VALUE"""),39783.705555555556)</f>
        <v>39783.70556</v>
      </c>
      <c r="D72" s="3">
        <f>IFERROR(__xludf.DUMMYFUNCTION("""COMPUTED_VALUE"""),1.57)</f>
        <v>1.57</v>
      </c>
    </row>
    <row r="73">
      <c r="C73" s="4">
        <f>IFERROR(__xludf.DUMMYFUNCTION("""COMPUTED_VALUE"""),39784.705555555556)</f>
        <v>39784.70556</v>
      </c>
      <c r="D73" s="3">
        <f>IFERROR(__xludf.DUMMYFUNCTION("""COMPUTED_VALUE"""),1.53)</f>
        <v>1.53</v>
      </c>
    </row>
    <row r="74">
      <c r="C74" s="4">
        <f>IFERROR(__xludf.DUMMYFUNCTION("""COMPUTED_VALUE"""),39785.705555555556)</f>
        <v>39785.70556</v>
      </c>
      <c r="D74" s="3">
        <f>IFERROR(__xludf.DUMMYFUNCTION("""COMPUTED_VALUE"""),1.44)</f>
        <v>1.44</v>
      </c>
    </row>
    <row r="75">
      <c r="C75" s="4">
        <f>IFERROR(__xludf.DUMMYFUNCTION("""COMPUTED_VALUE"""),39786.705555555556)</f>
        <v>39786.70556</v>
      </c>
      <c r="D75" s="3">
        <f>IFERROR(__xludf.DUMMYFUNCTION("""COMPUTED_VALUE"""),1.49)</f>
        <v>1.49</v>
      </c>
    </row>
    <row r="76">
      <c r="C76" s="4">
        <f>IFERROR(__xludf.DUMMYFUNCTION("""COMPUTED_VALUE"""),39787.705555555556)</f>
        <v>39787.70556</v>
      </c>
      <c r="D76" s="3">
        <f>IFERROR(__xludf.DUMMYFUNCTION("""COMPUTED_VALUE"""),1.58)</f>
        <v>1.58</v>
      </c>
    </row>
    <row r="77">
      <c r="C77" s="4">
        <f>IFERROR(__xludf.DUMMYFUNCTION("""COMPUTED_VALUE"""),39790.705555555556)</f>
        <v>39790.70556</v>
      </c>
      <c r="D77" s="3">
        <f>IFERROR(__xludf.DUMMYFUNCTION("""COMPUTED_VALUE"""),1.82)</f>
        <v>1.82</v>
      </c>
    </row>
    <row r="78">
      <c r="C78" s="4">
        <f>IFERROR(__xludf.DUMMYFUNCTION("""COMPUTED_VALUE"""),39791.705555555556)</f>
        <v>39791.70556</v>
      </c>
      <c r="D78" s="3">
        <f>IFERROR(__xludf.DUMMYFUNCTION("""COMPUTED_VALUE"""),1.92)</f>
        <v>1.92</v>
      </c>
    </row>
    <row r="79">
      <c r="C79" s="4">
        <f>IFERROR(__xludf.DUMMYFUNCTION("""COMPUTED_VALUE"""),39792.705555555556)</f>
        <v>39792.70556</v>
      </c>
      <c r="D79" s="3">
        <f>IFERROR(__xludf.DUMMYFUNCTION("""COMPUTED_VALUE"""),1.98)</f>
        <v>1.98</v>
      </c>
    </row>
    <row r="80">
      <c r="C80" s="4">
        <f>IFERROR(__xludf.DUMMYFUNCTION("""COMPUTED_VALUE"""),39793.705555555556)</f>
        <v>39793.70556</v>
      </c>
      <c r="D80" s="3">
        <f>IFERROR(__xludf.DUMMYFUNCTION("""COMPUTED_VALUE"""),2.0)</f>
        <v>2</v>
      </c>
    </row>
    <row r="81">
      <c r="C81" s="4">
        <f>IFERROR(__xludf.DUMMYFUNCTION("""COMPUTED_VALUE"""),39794.705555555556)</f>
        <v>39794.70556</v>
      </c>
      <c r="D81" s="3">
        <f>IFERROR(__xludf.DUMMYFUNCTION("""COMPUTED_VALUE"""),1.98)</f>
        <v>1.98</v>
      </c>
    </row>
    <row r="82">
      <c r="C82" s="4">
        <f>IFERROR(__xludf.DUMMYFUNCTION("""COMPUTED_VALUE"""),39797.705555555556)</f>
        <v>39797.70556</v>
      </c>
      <c r="D82" s="3">
        <f>IFERROR(__xludf.DUMMYFUNCTION("""COMPUTED_VALUE"""),1.84)</f>
        <v>1.84</v>
      </c>
    </row>
    <row r="83">
      <c r="C83" s="4">
        <f>IFERROR(__xludf.DUMMYFUNCTION("""COMPUTED_VALUE"""),39798.705555555556)</f>
        <v>39798.70556</v>
      </c>
      <c r="D83" s="3">
        <f>IFERROR(__xludf.DUMMYFUNCTION("""COMPUTED_VALUE"""),1.95)</f>
        <v>1.95</v>
      </c>
    </row>
    <row r="84">
      <c r="C84" s="4">
        <f>IFERROR(__xludf.DUMMYFUNCTION("""COMPUTED_VALUE"""),39799.705555555556)</f>
        <v>39799.70556</v>
      </c>
      <c r="D84" s="3">
        <f>IFERROR(__xludf.DUMMYFUNCTION("""COMPUTED_VALUE"""),2.03)</f>
        <v>2.03</v>
      </c>
    </row>
    <row r="85">
      <c r="C85" s="4">
        <f>IFERROR(__xludf.DUMMYFUNCTION("""COMPUTED_VALUE"""),39800.705555555556)</f>
        <v>39800.70556</v>
      </c>
      <c r="D85" s="3">
        <f>IFERROR(__xludf.DUMMYFUNCTION("""COMPUTED_VALUE"""),2.15)</f>
        <v>2.15</v>
      </c>
    </row>
    <row r="86">
      <c r="C86" s="4">
        <f>IFERROR(__xludf.DUMMYFUNCTION("""COMPUTED_VALUE"""),39801.705555555556)</f>
        <v>39801.70556</v>
      </c>
      <c r="D86" s="3">
        <f>IFERROR(__xludf.DUMMYFUNCTION("""COMPUTED_VALUE"""),2.14)</f>
        <v>2.14</v>
      </c>
    </row>
    <row r="87">
      <c r="C87" s="4">
        <f>IFERROR(__xludf.DUMMYFUNCTION("""COMPUTED_VALUE"""),39804.705555555556)</f>
        <v>39804.70556</v>
      </c>
      <c r="D87" s="3">
        <f>IFERROR(__xludf.DUMMYFUNCTION("""COMPUTED_VALUE"""),1.97)</f>
        <v>1.97</v>
      </c>
    </row>
    <row r="88">
      <c r="C88" s="4">
        <f>IFERROR(__xludf.DUMMYFUNCTION("""COMPUTED_VALUE"""),39805.705555555556)</f>
        <v>39805.70556</v>
      </c>
      <c r="D88" s="3">
        <f>IFERROR(__xludf.DUMMYFUNCTION("""COMPUTED_VALUE"""),1.85)</f>
        <v>1.85</v>
      </c>
    </row>
    <row r="89">
      <c r="C89" s="4">
        <f>IFERROR(__xludf.DUMMYFUNCTION("""COMPUTED_VALUE"""),39808.705555555556)</f>
        <v>39808.70556</v>
      </c>
      <c r="D89" s="3">
        <f>IFERROR(__xludf.DUMMYFUNCTION("""COMPUTED_VALUE"""),1.95)</f>
        <v>1.95</v>
      </c>
    </row>
    <row r="90">
      <c r="C90" s="4">
        <f>IFERROR(__xludf.DUMMYFUNCTION("""COMPUTED_VALUE"""),39811.705555555556)</f>
        <v>39811.70556</v>
      </c>
      <c r="D90" s="3">
        <f>IFERROR(__xludf.DUMMYFUNCTION("""COMPUTED_VALUE"""),2.05)</f>
        <v>2.05</v>
      </c>
    </row>
    <row r="91">
      <c r="C91" s="4">
        <f>IFERROR(__xludf.DUMMYFUNCTION("""COMPUTED_VALUE"""),39812.705555555556)</f>
        <v>39812.70556</v>
      </c>
      <c r="D91" s="3">
        <f>IFERROR(__xludf.DUMMYFUNCTION("""COMPUTED_VALUE"""),2.01)</f>
        <v>2.01</v>
      </c>
    </row>
    <row r="92">
      <c r="C92" s="4">
        <f>IFERROR(__xludf.DUMMYFUNCTION("""COMPUTED_VALUE"""),39815.705555555556)</f>
        <v>39815.70556</v>
      </c>
      <c r="D92" s="3">
        <f>IFERROR(__xludf.DUMMYFUNCTION("""COMPUTED_VALUE"""),2.15)</f>
        <v>2.15</v>
      </c>
    </row>
    <row r="93">
      <c r="C93" s="4">
        <f>IFERROR(__xludf.DUMMYFUNCTION("""COMPUTED_VALUE"""),39818.705555555556)</f>
        <v>39818.70556</v>
      </c>
      <c r="D93" s="3">
        <f>IFERROR(__xludf.DUMMYFUNCTION("""COMPUTED_VALUE"""),2.33)</f>
        <v>2.33</v>
      </c>
    </row>
    <row r="94">
      <c r="C94" s="4">
        <f>IFERROR(__xludf.DUMMYFUNCTION("""COMPUTED_VALUE"""),39819.705555555556)</f>
        <v>39819.70556</v>
      </c>
      <c r="D94" s="3">
        <f>IFERROR(__xludf.DUMMYFUNCTION("""COMPUTED_VALUE"""),2.37)</f>
        <v>2.37</v>
      </c>
    </row>
    <row r="95">
      <c r="C95" s="4">
        <f>IFERROR(__xludf.DUMMYFUNCTION("""COMPUTED_VALUE"""),39820.705555555556)</f>
        <v>39820.70556</v>
      </c>
      <c r="D95" s="3">
        <f>IFERROR(__xludf.DUMMYFUNCTION("""COMPUTED_VALUE"""),2.25)</f>
        <v>2.25</v>
      </c>
    </row>
    <row r="96">
      <c r="C96" s="4">
        <f>IFERROR(__xludf.DUMMYFUNCTION("""COMPUTED_VALUE"""),39821.705555555556)</f>
        <v>39821.70556</v>
      </c>
      <c r="D96" s="3">
        <f>IFERROR(__xludf.DUMMYFUNCTION("""COMPUTED_VALUE"""),2.26)</f>
        <v>2.26</v>
      </c>
    </row>
    <row r="97">
      <c r="C97" s="4">
        <f>IFERROR(__xludf.DUMMYFUNCTION("""COMPUTED_VALUE"""),39822.705555555556)</f>
        <v>39822.70556</v>
      </c>
      <c r="D97" s="3">
        <f>IFERROR(__xludf.DUMMYFUNCTION("""COMPUTED_VALUE"""),2.19)</f>
        <v>2.19</v>
      </c>
    </row>
    <row r="98">
      <c r="C98" s="4">
        <f>IFERROR(__xludf.DUMMYFUNCTION("""COMPUTED_VALUE"""),39825.705555555556)</f>
        <v>39825.70556</v>
      </c>
      <c r="D98" s="3">
        <f>IFERROR(__xludf.DUMMYFUNCTION("""COMPUTED_VALUE"""),2.13)</f>
        <v>2.13</v>
      </c>
    </row>
    <row r="99">
      <c r="C99" s="4">
        <f>IFERROR(__xludf.DUMMYFUNCTION("""COMPUTED_VALUE"""),39827.705555555556)</f>
        <v>39827.70556</v>
      </c>
      <c r="D99" s="3">
        <f>IFERROR(__xludf.DUMMYFUNCTION("""COMPUTED_VALUE"""),2.12)</f>
        <v>2.12</v>
      </c>
    </row>
    <row r="100">
      <c r="C100" s="4">
        <f>IFERROR(__xludf.DUMMYFUNCTION("""COMPUTED_VALUE"""),39828.705555555556)</f>
        <v>39828.70556</v>
      </c>
      <c r="D100" s="3">
        <f>IFERROR(__xludf.DUMMYFUNCTION("""COMPUTED_VALUE"""),2.11)</f>
        <v>2.11</v>
      </c>
    </row>
    <row r="101">
      <c r="C101" s="4">
        <f>IFERROR(__xludf.DUMMYFUNCTION("""COMPUTED_VALUE"""),39829.705555555556)</f>
        <v>39829.70556</v>
      </c>
      <c r="D101" s="3">
        <f>IFERROR(__xludf.DUMMYFUNCTION("""COMPUTED_VALUE"""),2.12)</f>
        <v>2.12</v>
      </c>
    </row>
    <row r="102">
      <c r="C102" s="4">
        <f>IFERROR(__xludf.DUMMYFUNCTION("""COMPUTED_VALUE"""),39832.705555555556)</f>
        <v>39832.70556</v>
      </c>
      <c r="D102" s="3">
        <f>IFERROR(__xludf.DUMMYFUNCTION("""COMPUTED_VALUE"""),2.08)</f>
        <v>2.08</v>
      </c>
    </row>
    <row r="103">
      <c r="C103" s="4">
        <f>IFERROR(__xludf.DUMMYFUNCTION("""COMPUTED_VALUE"""),39833.705555555556)</f>
        <v>39833.70556</v>
      </c>
      <c r="D103" s="3">
        <f>IFERROR(__xludf.DUMMYFUNCTION("""COMPUTED_VALUE"""),1.93)</f>
        <v>1.93</v>
      </c>
    </row>
    <row r="104">
      <c r="C104" s="4">
        <f>IFERROR(__xludf.DUMMYFUNCTION("""COMPUTED_VALUE"""),39834.705555555556)</f>
        <v>39834.70556</v>
      </c>
      <c r="D104" s="3">
        <f>IFERROR(__xludf.DUMMYFUNCTION("""COMPUTED_VALUE"""),2.07)</f>
        <v>2.07</v>
      </c>
    </row>
    <row r="105">
      <c r="C105" s="4">
        <f>IFERROR(__xludf.DUMMYFUNCTION("""COMPUTED_VALUE"""),39835.705555555556)</f>
        <v>39835.70556</v>
      </c>
      <c r="D105" s="3">
        <f>IFERROR(__xludf.DUMMYFUNCTION("""COMPUTED_VALUE"""),2.06)</f>
        <v>2.06</v>
      </c>
    </row>
    <row r="106">
      <c r="C106" s="4">
        <f>IFERROR(__xludf.DUMMYFUNCTION("""COMPUTED_VALUE"""),39836.705555555556)</f>
        <v>39836.70556</v>
      </c>
      <c r="D106" s="3">
        <f>IFERROR(__xludf.DUMMYFUNCTION("""COMPUTED_VALUE"""),2.08)</f>
        <v>2.08</v>
      </c>
    </row>
    <row r="107">
      <c r="C107" s="4">
        <f>IFERROR(__xludf.DUMMYFUNCTION("""COMPUTED_VALUE"""),39839.705555555556)</f>
        <v>39839.70556</v>
      </c>
      <c r="D107" s="3">
        <f>IFERROR(__xludf.DUMMYFUNCTION("""COMPUTED_VALUE"""),2.14)</f>
        <v>2.14</v>
      </c>
    </row>
    <row r="108">
      <c r="C108" s="4">
        <f>IFERROR(__xludf.DUMMYFUNCTION("""COMPUTED_VALUE"""),39840.705555555556)</f>
        <v>39840.70556</v>
      </c>
      <c r="D108" s="3">
        <f>IFERROR(__xludf.DUMMYFUNCTION("""COMPUTED_VALUE"""),2.16)</f>
        <v>2.16</v>
      </c>
    </row>
    <row r="109">
      <c r="C109" s="4">
        <f>IFERROR(__xludf.DUMMYFUNCTION("""COMPUTED_VALUE"""),39841.705555555556)</f>
        <v>39841.70556</v>
      </c>
      <c r="D109" s="3">
        <f>IFERROR(__xludf.DUMMYFUNCTION("""COMPUTED_VALUE"""),2.28)</f>
        <v>2.28</v>
      </c>
    </row>
    <row r="110">
      <c r="C110" s="4">
        <f>IFERROR(__xludf.DUMMYFUNCTION("""COMPUTED_VALUE"""),39842.705555555556)</f>
        <v>39842.70556</v>
      </c>
      <c r="D110" s="3">
        <f>IFERROR(__xludf.DUMMYFUNCTION("""COMPUTED_VALUE"""),2.28)</f>
        <v>2.28</v>
      </c>
    </row>
    <row r="111">
      <c r="C111" s="4">
        <f>IFERROR(__xludf.DUMMYFUNCTION("""COMPUTED_VALUE"""),39843.705555555556)</f>
        <v>39843.70556</v>
      </c>
      <c r="D111" s="3">
        <f>IFERROR(__xludf.DUMMYFUNCTION("""COMPUTED_VALUE"""),2.23)</f>
        <v>2.23</v>
      </c>
    </row>
    <row r="112">
      <c r="C112" s="4">
        <f>IFERROR(__xludf.DUMMYFUNCTION("""COMPUTED_VALUE"""),39846.705555555556)</f>
        <v>39846.70556</v>
      </c>
      <c r="D112" s="3">
        <f>IFERROR(__xludf.DUMMYFUNCTION("""COMPUTED_VALUE"""),2.18)</f>
        <v>2.18</v>
      </c>
    </row>
    <row r="113">
      <c r="C113" s="4">
        <f>IFERROR(__xludf.DUMMYFUNCTION("""COMPUTED_VALUE"""),39848.705555555556)</f>
        <v>39848.70556</v>
      </c>
      <c r="D113" s="3">
        <f>IFERROR(__xludf.DUMMYFUNCTION("""COMPUTED_VALUE"""),2.24)</f>
        <v>2.24</v>
      </c>
    </row>
    <row r="114">
      <c r="C114" s="4">
        <f>IFERROR(__xludf.DUMMYFUNCTION("""COMPUTED_VALUE"""),39849.705555555556)</f>
        <v>39849.70556</v>
      </c>
      <c r="D114" s="3">
        <f>IFERROR(__xludf.DUMMYFUNCTION("""COMPUTED_VALUE"""),2.31)</f>
        <v>2.31</v>
      </c>
    </row>
    <row r="115">
      <c r="C115" s="4">
        <f>IFERROR(__xludf.DUMMYFUNCTION("""COMPUTED_VALUE"""),39850.705555555556)</f>
        <v>39850.70556</v>
      </c>
      <c r="D115" s="3">
        <f>IFERROR(__xludf.DUMMYFUNCTION("""COMPUTED_VALUE"""),2.54)</f>
        <v>2.54</v>
      </c>
    </row>
    <row r="116">
      <c r="C116" s="4">
        <f>IFERROR(__xludf.DUMMYFUNCTION("""COMPUTED_VALUE"""),39854.705555555556)</f>
        <v>39854.70556</v>
      </c>
      <c r="D116" s="3">
        <f>IFERROR(__xludf.DUMMYFUNCTION("""COMPUTED_VALUE"""),2.28)</f>
        <v>2.28</v>
      </c>
    </row>
    <row r="117">
      <c r="C117" s="4">
        <f>IFERROR(__xludf.DUMMYFUNCTION("""COMPUTED_VALUE"""),39855.705555555556)</f>
        <v>39855.70556</v>
      </c>
      <c r="D117" s="3">
        <f>IFERROR(__xludf.DUMMYFUNCTION("""COMPUTED_VALUE"""),2.21)</f>
        <v>2.21</v>
      </c>
    </row>
    <row r="118">
      <c r="C118" s="4">
        <f>IFERROR(__xludf.DUMMYFUNCTION("""COMPUTED_VALUE"""),39856.705555555556)</f>
        <v>39856.70556</v>
      </c>
      <c r="D118" s="3">
        <f>IFERROR(__xludf.DUMMYFUNCTION("""COMPUTED_VALUE"""),2.17)</f>
        <v>2.17</v>
      </c>
    </row>
    <row r="119">
      <c r="C119" s="4">
        <f>IFERROR(__xludf.DUMMYFUNCTION("""COMPUTED_VALUE"""),39857.705555555556)</f>
        <v>39857.70556</v>
      </c>
      <c r="D119" s="3">
        <f>IFERROR(__xludf.DUMMYFUNCTION("""COMPUTED_VALUE"""),2.32)</f>
        <v>2.32</v>
      </c>
    </row>
    <row r="120">
      <c r="C120" s="4">
        <f>IFERROR(__xludf.DUMMYFUNCTION("""COMPUTED_VALUE"""),39860.705555555556)</f>
        <v>39860.70556</v>
      </c>
      <c r="D120" s="3">
        <f>IFERROR(__xludf.DUMMYFUNCTION("""COMPUTED_VALUE"""),2.29)</f>
        <v>2.29</v>
      </c>
    </row>
    <row r="121">
      <c r="C121" s="4">
        <f>IFERROR(__xludf.DUMMYFUNCTION("""COMPUTED_VALUE"""),39861.705555555556)</f>
        <v>39861.70556</v>
      </c>
      <c r="D121" s="3">
        <f>IFERROR(__xludf.DUMMYFUNCTION("""COMPUTED_VALUE"""),2.17)</f>
        <v>2.17</v>
      </c>
    </row>
    <row r="122">
      <c r="C122" s="4">
        <f>IFERROR(__xludf.DUMMYFUNCTION("""COMPUTED_VALUE"""),39862.705555555556)</f>
        <v>39862.70556</v>
      </c>
      <c r="D122" s="3">
        <f>IFERROR(__xludf.DUMMYFUNCTION("""COMPUTED_VALUE"""),2.07)</f>
        <v>2.07</v>
      </c>
    </row>
    <row r="123">
      <c r="C123" s="4">
        <f>IFERROR(__xludf.DUMMYFUNCTION("""COMPUTED_VALUE"""),39863.705555555556)</f>
        <v>39863.70556</v>
      </c>
      <c r="D123" s="3">
        <f>IFERROR(__xludf.DUMMYFUNCTION("""COMPUTED_VALUE"""),2.03)</f>
        <v>2.03</v>
      </c>
    </row>
    <row r="124">
      <c r="C124" s="4">
        <f>IFERROR(__xludf.DUMMYFUNCTION("""COMPUTED_VALUE"""),39864.705555555556)</f>
        <v>39864.70556</v>
      </c>
      <c r="D124" s="3">
        <f>IFERROR(__xludf.DUMMYFUNCTION("""COMPUTED_VALUE"""),2.1)</f>
        <v>2.1</v>
      </c>
    </row>
    <row r="125">
      <c r="C125" s="4">
        <f>IFERROR(__xludf.DUMMYFUNCTION("""COMPUTED_VALUE"""),39869.705555555556)</f>
        <v>39869.70556</v>
      </c>
      <c r="D125" s="3">
        <f>IFERROR(__xludf.DUMMYFUNCTION("""COMPUTED_VALUE"""),2.02)</f>
        <v>2.02</v>
      </c>
    </row>
    <row r="126">
      <c r="C126" s="4">
        <f>IFERROR(__xludf.DUMMYFUNCTION("""COMPUTED_VALUE"""),39870.705555555556)</f>
        <v>39870.70556</v>
      </c>
      <c r="D126" s="3">
        <f>IFERROR(__xludf.DUMMYFUNCTION("""COMPUTED_VALUE"""),1.99)</f>
        <v>1.99</v>
      </c>
    </row>
    <row r="127">
      <c r="C127" s="4">
        <f>IFERROR(__xludf.DUMMYFUNCTION("""COMPUTED_VALUE"""),39871.705555555556)</f>
        <v>39871.70556</v>
      </c>
      <c r="D127" s="3">
        <f>IFERROR(__xludf.DUMMYFUNCTION("""COMPUTED_VALUE"""),1.98)</f>
        <v>1.98</v>
      </c>
    </row>
    <row r="128">
      <c r="C128" s="4">
        <f>IFERROR(__xludf.DUMMYFUNCTION("""COMPUTED_VALUE"""),39874.705555555556)</f>
        <v>39874.70556</v>
      </c>
      <c r="D128" s="3">
        <f>IFERROR(__xludf.DUMMYFUNCTION("""COMPUTED_VALUE"""),1.93)</f>
        <v>1.93</v>
      </c>
    </row>
    <row r="129">
      <c r="C129" s="4">
        <f>IFERROR(__xludf.DUMMYFUNCTION("""COMPUTED_VALUE"""),39875.705555555556)</f>
        <v>39875.70556</v>
      </c>
      <c r="D129" s="3">
        <f>IFERROR(__xludf.DUMMYFUNCTION("""COMPUTED_VALUE"""),2.0)</f>
        <v>2</v>
      </c>
    </row>
    <row r="130">
      <c r="C130" s="4">
        <f>IFERROR(__xludf.DUMMYFUNCTION("""COMPUTED_VALUE"""),39876.705555555556)</f>
        <v>39876.70556</v>
      </c>
      <c r="D130" s="3">
        <f>IFERROR(__xludf.DUMMYFUNCTION("""COMPUTED_VALUE"""),2.09)</f>
        <v>2.09</v>
      </c>
    </row>
    <row r="131">
      <c r="C131" s="4">
        <f>IFERROR(__xludf.DUMMYFUNCTION("""COMPUTED_VALUE"""),39878.705555555556)</f>
        <v>39878.70556</v>
      </c>
      <c r="D131" s="3">
        <f>IFERROR(__xludf.DUMMYFUNCTION("""COMPUTED_VALUE"""),2.05)</f>
        <v>2.05</v>
      </c>
    </row>
    <row r="132">
      <c r="C132" s="4">
        <f>IFERROR(__xludf.DUMMYFUNCTION("""COMPUTED_VALUE"""),39881.705555555556)</f>
        <v>39881.70556</v>
      </c>
      <c r="D132" s="3">
        <f>IFERROR(__xludf.DUMMYFUNCTION("""COMPUTED_VALUE"""),2.06)</f>
        <v>2.06</v>
      </c>
    </row>
    <row r="133">
      <c r="C133" s="4">
        <f>IFERROR(__xludf.DUMMYFUNCTION("""COMPUTED_VALUE"""),39882.705555555556)</f>
        <v>39882.70556</v>
      </c>
      <c r="D133" s="3">
        <f>IFERROR(__xludf.DUMMYFUNCTION("""COMPUTED_VALUE"""),2.23)</f>
        <v>2.23</v>
      </c>
    </row>
    <row r="134">
      <c r="C134" s="4">
        <f>IFERROR(__xludf.DUMMYFUNCTION("""COMPUTED_VALUE"""),39883.705555555556)</f>
        <v>39883.70556</v>
      </c>
      <c r="D134" s="3">
        <f>IFERROR(__xludf.DUMMYFUNCTION("""COMPUTED_VALUE"""),2.24)</f>
        <v>2.24</v>
      </c>
    </row>
    <row r="135">
      <c r="C135" s="4">
        <f>IFERROR(__xludf.DUMMYFUNCTION("""COMPUTED_VALUE"""),39884.705555555556)</f>
        <v>39884.70556</v>
      </c>
      <c r="D135" s="3">
        <f>IFERROR(__xludf.DUMMYFUNCTION("""COMPUTED_VALUE"""),2.26)</f>
        <v>2.26</v>
      </c>
    </row>
    <row r="136">
      <c r="C136" s="4">
        <f>IFERROR(__xludf.DUMMYFUNCTION("""COMPUTED_VALUE"""),39885.705555555556)</f>
        <v>39885.70556</v>
      </c>
      <c r="D136" s="3">
        <f>IFERROR(__xludf.DUMMYFUNCTION("""COMPUTED_VALUE"""),2.25)</f>
        <v>2.25</v>
      </c>
    </row>
    <row r="137">
      <c r="C137" s="4">
        <f>IFERROR(__xludf.DUMMYFUNCTION("""COMPUTED_VALUE"""),39888.705555555556)</f>
        <v>39888.70556</v>
      </c>
      <c r="D137" s="3">
        <f>IFERROR(__xludf.DUMMYFUNCTION("""COMPUTED_VALUE"""),2.25)</f>
        <v>2.25</v>
      </c>
    </row>
    <row r="138">
      <c r="C138" s="4">
        <f>IFERROR(__xludf.DUMMYFUNCTION("""COMPUTED_VALUE"""),39889.705555555556)</f>
        <v>39889.70556</v>
      </c>
      <c r="D138" s="3">
        <f>IFERROR(__xludf.DUMMYFUNCTION("""COMPUTED_VALUE"""),2.29)</f>
        <v>2.29</v>
      </c>
    </row>
    <row r="139">
      <c r="C139" s="4">
        <f>IFERROR(__xludf.DUMMYFUNCTION("""COMPUTED_VALUE"""),39892.705555555556)</f>
        <v>39892.70556</v>
      </c>
      <c r="D139" s="3">
        <f>IFERROR(__xludf.DUMMYFUNCTION("""COMPUTED_VALUE"""),2.22)</f>
        <v>2.22</v>
      </c>
    </row>
    <row r="140">
      <c r="C140" s="4">
        <f>IFERROR(__xludf.DUMMYFUNCTION("""COMPUTED_VALUE"""),39895.705555555556)</f>
        <v>39895.70556</v>
      </c>
      <c r="D140" s="3">
        <f>IFERROR(__xludf.DUMMYFUNCTION("""COMPUTED_VALUE"""),2.4)</f>
        <v>2.4</v>
      </c>
    </row>
    <row r="141">
      <c r="C141" s="4">
        <f>IFERROR(__xludf.DUMMYFUNCTION("""COMPUTED_VALUE"""),39896.705555555556)</f>
        <v>39896.70556</v>
      </c>
      <c r="D141" s="3">
        <f>IFERROR(__xludf.DUMMYFUNCTION("""COMPUTED_VALUE"""),2.43)</f>
        <v>2.43</v>
      </c>
    </row>
    <row r="142">
      <c r="C142" s="4">
        <f>IFERROR(__xludf.DUMMYFUNCTION("""COMPUTED_VALUE"""),39897.705555555556)</f>
        <v>39897.70556</v>
      </c>
      <c r="D142" s="3">
        <f>IFERROR(__xludf.DUMMYFUNCTION("""COMPUTED_VALUE"""),2.47)</f>
        <v>2.47</v>
      </c>
    </row>
    <row r="143">
      <c r="C143" s="4">
        <f>IFERROR(__xludf.DUMMYFUNCTION("""COMPUTED_VALUE"""),39898.705555555556)</f>
        <v>39898.70556</v>
      </c>
      <c r="D143" s="3">
        <f>IFERROR(__xludf.DUMMYFUNCTION("""COMPUTED_VALUE"""),2.55)</f>
        <v>2.55</v>
      </c>
    </row>
    <row r="144">
      <c r="C144" s="4">
        <f>IFERROR(__xludf.DUMMYFUNCTION("""COMPUTED_VALUE"""),39899.705555555556)</f>
        <v>39899.70556</v>
      </c>
      <c r="D144" s="3">
        <f>IFERROR(__xludf.DUMMYFUNCTION("""COMPUTED_VALUE"""),2.48)</f>
        <v>2.48</v>
      </c>
    </row>
    <row r="145">
      <c r="C145" s="4">
        <f>IFERROR(__xludf.DUMMYFUNCTION("""COMPUTED_VALUE"""),39902.705555555556)</f>
        <v>39902.70556</v>
      </c>
      <c r="D145" s="3">
        <f>IFERROR(__xludf.DUMMYFUNCTION("""COMPUTED_VALUE"""),2.39)</f>
        <v>2.39</v>
      </c>
    </row>
    <row r="146">
      <c r="C146" s="4">
        <f>IFERROR(__xludf.DUMMYFUNCTION("""COMPUTED_VALUE"""),39904.705555555556)</f>
        <v>39904.70556</v>
      </c>
      <c r="D146" s="3">
        <f>IFERROR(__xludf.DUMMYFUNCTION("""COMPUTED_VALUE"""),2.5)</f>
        <v>2.5</v>
      </c>
    </row>
    <row r="147">
      <c r="C147" s="4">
        <f>IFERROR(__xludf.DUMMYFUNCTION("""COMPUTED_VALUE"""),39905.705555555556)</f>
        <v>39905.70556</v>
      </c>
      <c r="D147" s="3">
        <f>IFERROR(__xludf.DUMMYFUNCTION("""COMPUTED_VALUE"""),2.55)</f>
        <v>2.55</v>
      </c>
    </row>
    <row r="148">
      <c r="C148" s="4">
        <f>IFERROR(__xludf.DUMMYFUNCTION("""COMPUTED_VALUE"""),39906.705555555556)</f>
        <v>39906.70556</v>
      </c>
      <c r="D148" s="3">
        <f>IFERROR(__xludf.DUMMYFUNCTION("""COMPUTED_VALUE"""),2.66)</f>
        <v>2.66</v>
      </c>
    </row>
    <row r="149">
      <c r="C149" s="4">
        <f>IFERROR(__xludf.DUMMYFUNCTION("""COMPUTED_VALUE"""),39909.705555555556)</f>
        <v>39909.70556</v>
      </c>
      <c r="D149" s="3">
        <f>IFERROR(__xludf.DUMMYFUNCTION("""COMPUTED_VALUE"""),2.64)</f>
        <v>2.64</v>
      </c>
    </row>
    <row r="150">
      <c r="C150" s="4">
        <f>IFERROR(__xludf.DUMMYFUNCTION("""COMPUTED_VALUE"""),39910.705555555556)</f>
        <v>39910.70556</v>
      </c>
      <c r="D150" s="3">
        <f>IFERROR(__xludf.DUMMYFUNCTION("""COMPUTED_VALUE"""),2.62)</f>
        <v>2.62</v>
      </c>
    </row>
    <row r="151">
      <c r="C151" s="4">
        <f>IFERROR(__xludf.DUMMYFUNCTION("""COMPUTED_VALUE"""),39911.705555555556)</f>
        <v>39911.70556</v>
      </c>
      <c r="D151" s="3">
        <f>IFERROR(__xludf.DUMMYFUNCTION("""COMPUTED_VALUE"""),2.73)</f>
        <v>2.73</v>
      </c>
    </row>
    <row r="152">
      <c r="C152" s="4">
        <f>IFERROR(__xludf.DUMMYFUNCTION("""COMPUTED_VALUE"""),39912.705555555556)</f>
        <v>39912.70556</v>
      </c>
      <c r="D152" s="3">
        <f>IFERROR(__xludf.DUMMYFUNCTION("""COMPUTED_VALUE"""),2.85)</f>
        <v>2.85</v>
      </c>
    </row>
    <row r="153">
      <c r="C153" s="4">
        <f>IFERROR(__xludf.DUMMYFUNCTION("""COMPUTED_VALUE"""),39916.705555555556)</f>
        <v>39916.70556</v>
      </c>
      <c r="D153" s="3">
        <f>IFERROR(__xludf.DUMMYFUNCTION("""COMPUTED_VALUE"""),2.91)</f>
        <v>2.91</v>
      </c>
    </row>
    <row r="154">
      <c r="C154" s="4">
        <f>IFERROR(__xludf.DUMMYFUNCTION("""COMPUTED_VALUE"""),39917.705555555556)</f>
        <v>39917.70556</v>
      </c>
      <c r="D154" s="3">
        <f>IFERROR(__xludf.DUMMYFUNCTION("""COMPUTED_VALUE"""),2.79)</f>
        <v>2.79</v>
      </c>
    </row>
    <row r="155">
      <c r="C155" s="4">
        <f>IFERROR(__xludf.DUMMYFUNCTION("""COMPUTED_VALUE"""),39918.705555555556)</f>
        <v>39918.70556</v>
      </c>
      <c r="D155" s="3">
        <f>IFERROR(__xludf.DUMMYFUNCTION("""COMPUTED_VALUE"""),2.75)</f>
        <v>2.75</v>
      </c>
    </row>
    <row r="156">
      <c r="C156" s="4">
        <f>IFERROR(__xludf.DUMMYFUNCTION("""COMPUTED_VALUE"""),39919.705555555556)</f>
        <v>39919.70556</v>
      </c>
      <c r="D156" s="3">
        <f>IFERROR(__xludf.DUMMYFUNCTION("""COMPUTED_VALUE"""),2.91)</f>
        <v>2.91</v>
      </c>
    </row>
    <row r="157">
      <c r="C157" s="4">
        <f>IFERROR(__xludf.DUMMYFUNCTION("""COMPUTED_VALUE"""),39920.705555555556)</f>
        <v>39920.70556</v>
      </c>
      <c r="D157" s="3">
        <f>IFERROR(__xludf.DUMMYFUNCTION("""COMPUTED_VALUE"""),2.93)</f>
        <v>2.93</v>
      </c>
    </row>
    <row r="158">
      <c r="C158" s="4">
        <f>IFERROR(__xludf.DUMMYFUNCTION("""COMPUTED_VALUE"""),39923.705555555556)</f>
        <v>39923.70556</v>
      </c>
      <c r="D158" s="3">
        <f>IFERROR(__xludf.DUMMYFUNCTION("""COMPUTED_VALUE"""),2.89)</f>
        <v>2.89</v>
      </c>
    </row>
    <row r="159">
      <c r="C159" s="4">
        <f>IFERROR(__xludf.DUMMYFUNCTION("""COMPUTED_VALUE"""),39925.705555555556)</f>
        <v>39925.70556</v>
      </c>
      <c r="D159" s="3">
        <f>IFERROR(__xludf.DUMMYFUNCTION("""COMPUTED_VALUE"""),2.93)</f>
        <v>2.93</v>
      </c>
    </row>
    <row r="160">
      <c r="C160" s="4">
        <f>IFERROR(__xludf.DUMMYFUNCTION("""COMPUTED_VALUE"""),39926.705555555556)</f>
        <v>39926.70556</v>
      </c>
      <c r="D160" s="3">
        <f>IFERROR(__xludf.DUMMYFUNCTION("""COMPUTED_VALUE"""),2.99)</f>
        <v>2.99</v>
      </c>
    </row>
    <row r="161">
      <c r="C161" s="4">
        <f>IFERROR(__xludf.DUMMYFUNCTION("""COMPUTED_VALUE"""),39927.705555555556)</f>
        <v>39927.70556</v>
      </c>
      <c r="D161" s="3">
        <f>IFERROR(__xludf.DUMMYFUNCTION("""COMPUTED_VALUE"""),3.13)</f>
        <v>3.13</v>
      </c>
    </row>
    <row r="162">
      <c r="C162" s="4">
        <f>IFERROR(__xludf.DUMMYFUNCTION("""COMPUTED_VALUE"""),39930.705555555556)</f>
        <v>39930.70556</v>
      </c>
      <c r="D162" s="3">
        <f>IFERROR(__xludf.DUMMYFUNCTION("""COMPUTED_VALUE"""),3.08)</f>
        <v>3.08</v>
      </c>
    </row>
    <row r="163">
      <c r="C163" s="4">
        <f>IFERROR(__xludf.DUMMYFUNCTION("""COMPUTED_VALUE"""),39931.705555555556)</f>
        <v>39931.70556</v>
      </c>
      <c r="D163" s="3">
        <f>IFERROR(__xludf.DUMMYFUNCTION("""COMPUTED_VALUE"""),2.96)</f>
        <v>2.96</v>
      </c>
    </row>
    <row r="164">
      <c r="C164" s="4">
        <f>IFERROR(__xludf.DUMMYFUNCTION("""COMPUTED_VALUE"""),39932.705555555556)</f>
        <v>39932.70556</v>
      </c>
      <c r="D164" s="3">
        <f>IFERROR(__xludf.DUMMYFUNCTION("""COMPUTED_VALUE"""),3.01)</f>
        <v>3.01</v>
      </c>
    </row>
    <row r="165">
      <c r="C165" s="4">
        <f>IFERROR(__xludf.DUMMYFUNCTION("""COMPUTED_VALUE"""),39937.705555555556)</f>
        <v>39937.70556</v>
      </c>
      <c r="D165" s="3">
        <f>IFERROR(__xludf.DUMMYFUNCTION("""COMPUTED_VALUE"""),3.18)</f>
        <v>3.18</v>
      </c>
    </row>
    <row r="166">
      <c r="C166" s="4">
        <f>IFERROR(__xludf.DUMMYFUNCTION("""COMPUTED_VALUE"""),39938.705555555556)</f>
        <v>39938.70556</v>
      </c>
      <c r="D166" s="3">
        <f>IFERROR(__xludf.DUMMYFUNCTION("""COMPUTED_VALUE"""),3.12)</f>
        <v>3.12</v>
      </c>
    </row>
    <row r="167">
      <c r="C167" s="4">
        <f>IFERROR(__xludf.DUMMYFUNCTION("""COMPUTED_VALUE"""),39939.705555555556)</f>
        <v>39939.70556</v>
      </c>
      <c r="D167" s="3">
        <f>IFERROR(__xludf.DUMMYFUNCTION("""COMPUTED_VALUE"""),3.17)</f>
        <v>3.17</v>
      </c>
    </row>
    <row r="168">
      <c r="C168" s="4">
        <f>IFERROR(__xludf.DUMMYFUNCTION("""COMPUTED_VALUE"""),39940.705555555556)</f>
        <v>39940.70556</v>
      </c>
      <c r="D168" s="3">
        <f>IFERROR(__xludf.DUMMYFUNCTION("""COMPUTED_VALUE"""),3.12)</f>
        <v>3.12</v>
      </c>
    </row>
    <row r="169">
      <c r="C169" s="4">
        <f>IFERROR(__xludf.DUMMYFUNCTION("""COMPUTED_VALUE"""),39941.705555555556)</f>
        <v>39941.70556</v>
      </c>
      <c r="D169" s="3">
        <f>IFERROR(__xludf.DUMMYFUNCTION("""COMPUTED_VALUE"""),3.37)</f>
        <v>3.37</v>
      </c>
    </row>
    <row r="170">
      <c r="C170" s="4">
        <f>IFERROR(__xludf.DUMMYFUNCTION("""COMPUTED_VALUE"""),39944.705555555556)</f>
        <v>39944.70556</v>
      </c>
      <c r="D170" s="3">
        <f>IFERROR(__xludf.DUMMYFUNCTION("""COMPUTED_VALUE"""),3.37)</f>
        <v>3.37</v>
      </c>
    </row>
    <row r="171">
      <c r="C171" s="4">
        <f>IFERROR(__xludf.DUMMYFUNCTION("""COMPUTED_VALUE"""),39945.705555555556)</f>
        <v>39945.70556</v>
      </c>
      <c r="D171" s="3">
        <f>IFERROR(__xludf.DUMMYFUNCTION("""COMPUTED_VALUE"""),3.4)</f>
        <v>3.4</v>
      </c>
    </row>
    <row r="172">
      <c r="C172" s="4">
        <f>IFERROR(__xludf.DUMMYFUNCTION("""COMPUTED_VALUE"""),39946.705555555556)</f>
        <v>39946.70556</v>
      </c>
      <c r="D172" s="3">
        <f>IFERROR(__xludf.DUMMYFUNCTION("""COMPUTED_VALUE"""),3.35)</f>
        <v>3.35</v>
      </c>
    </row>
    <row r="173">
      <c r="C173" s="4">
        <f>IFERROR(__xludf.DUMMYFUNCTION("""COMPUTED_VALUE"""),39947.705555555556)</f>
        <v>39947.70556</v>
      </c>
      <c r="D173" s="3">
        <f>IFERROR(__xludf.DUMMYFUNCTION("""COMPUTED_VALUE"""),3.55)</f>
        <v>3.55</v>
      </c>
    </row>
    <row r="174">
      <c r="C174" s="4">
        <f>IFERROR(__xludf.DUMMYFUNCTION("""COMPUTED_VALUE"""),39948.705555555556)</f>
        <v>39948.70556</v>
      </c>
      <c r="D174" s="3">
        <f>IFERROR(__xludf.DUMMYFUNCTION("""COMPUTED_VALUE"""),3.57)</f>
        <v>3.57</v>
      </c>
    </row>
    <row r="175">
      <c r="C175" s="4">
        <f>IFERROR(__xludf.DUMMYFUNCTION("""COMPUTED_VALUE"""),39951.705555555556)</f>
        <v>39951.70556</v>
      </c>
      <c r="D175" s="3">
        <f>IFERROR(__xludf.DUMMYFUNCTION("""COMPUTED_VALUE"""),3.77)</f>
        <v>3.77</v>
      </c>
    </row>
    <row r="176">
      <c r="C176" s="4">
        <f>IFERROR(__xludf.DUMMYFUNCTION("""COMPUTED_VALUE"""),39952.705555555556)</f>
        <v>39952.70556</v>
      </c>
      <c r="D176" s="3">
        <f>IFERROR(__xludf.DUMMYFUNCTION("""COMPUTED_VALUE"""),3.63)</f>
        <v>3.63</v>
      </c>
    </row>
    <row r="177">
      <c r="C177" s="4">
        <f>IFERROR(__xludf.DUMMYFUNCTION("""COMPUTED_VALUE"""),39953.705555555556)</f>
        <v>39953.70556</v>
      </c>
      <c r="D177" s="3">
        <f>IFERROR(__xludf.DUMMYFUNCTION("""COMPUTED_VALUE"""),3.46)</f>
        <v>3.46</v>
      </c>
    </row>
    <row r="178">
      <c r="C178" s="4">
        <f>IFERROR(__xludf.DUMMYFUNCTION("""COMPUTED_VALUE"""),39954.705555555556)</f>
        <v>39954.70556</v>
      </c>
      <c r="D178" s="3">
        <f>IFERROR(__xludf.DUMMYFUNCTION("""COMPUTED_VALUE"""),3.32)</f>
        <v>3.32</v>
      </c>
    </row>
    <row r="179">
      <c r="C179" s="4">
        <f>IFERROR(__xludf.DUMMYFUNCTION("""COMPUTED_VALUE"""),39955.705555555556)</f>
        <v>39955.70556</v>
      </c>
      <c r="D179" s="3">
        <f>IFERROR(__xludf.DUMMYFUNCTION("""COMPUTED_VALUE"""),3.47)</f>
        <v>3.47</v>
      </c>
    </row>
    <row r="180">
      <c r="C180" s="4">
        <f>IFERROR(__xludf.DUMMYFUNCTION("""COMPUTED_VALUE"""),39958.705555555556)</f>
        <v>39958.70556</v>
      </c>
      <c r="D180" s="3">
        <f>IFERROR(__xludf.DUMMYFUNCTION("""COMPUTED_VALUE"""),3.5)</f>
        <v>3.5</v>
      </c>
    </row>
    <row r="181">
      <c r="C181" s="4">
        <f>IFERROR(__xludf.DUMMYFUNCTION("""COMPUTED_VALUE"""),39959.705555555556)</f>
        <v>39959.70556</v>
      </c>
      <c r="D181" s="3">
        <f>IFERROR(__xludf.DUMMYFUNCTION("""COMPUTED_VALUE"""),3.46)</f>
        <v>3.46</v>
      </c>
    </row>
    <row r="182">
      <c r="C182" s="4">
        <f>IFERROR(__xludf.DUMMYFUNCTION("""COMPUTED_VALUE"""),39960.705555555556)</f>
        <v>39960.70556</v>
      </c>
      <c r="D182" s="3">
        <f>IFERROR(__xludf.DUMMYFUNCTION("""COMPUTED_VALUE"""),3.5)</f>
        <v>3.5</v>
      </c>
    </row>
    <row r="183">
      <c r="C183" s="4">
        <f>IFERROR(__xludf.DUMMYFUNCTION("""COMPUTED_VALUE"""),39961.705555555556)</f>
        <v>39961.70556</v>
      </c>
      <c r="D183" s="3">
        <f>IFERROR(__xludf.DUMMYFUNCTION("""COMPUTED_VALUE"""),3.68)</f>
        <v>3.68</v>
      </c>
    </row>
    <row r="184">
      <c r="C184" s="4">
        <f>IFERROR(__xludf.DUMMYFUNCTION("""COMPUTED_VALUE"""),39962.705555555556)</f>
        <v>39962.70556</v>
      </c>
      <c r="D184" s="3">
        <f>IFERROR(__xludf.DUMMYFUNCTION("""COMPUTED_VALUE"""),3.79)</f>
        <v>3.79</v>
      </c>
    </row>
    <row r="185">
      <c r="C185" s="4">
        <f>IFERROR(__xludf.DUMMYFUNCTION("""COMPUTED_VALUE"""),39965.705555555556)</f>
        <v>39965.70556</v>
      </c>
      <c r="D185" s="3">
        <f>IFERROR(__xludf.DUMMYFUNCTION("""COMPUTED_VALUE"""),3.93)</f>
        <v>3.93</v>
      </c>
    </row>
    <row r="186">
      <c r="C186" s="4">
        <f>IFERROR(__xludf.DUMMYFUNCTION("""COMPUTED_VALUE"""),39966.705555555556)</f>
        <v>39966.70556</v>
      </c>
      <c r="D186" s="3">
        <f>IFERROR(__xludf.DUMMYFUNCTION("""COMPUTED_VALUE"""),4.0)</f>
        <v>4</v>
      </c>
    </row>
    <row r="187">
      <c r="C187" s="4">
        <f>IFERROR(__xludf.DUMMYFUNCTION("""COMPUTED_VALUE"""),39967.705555555556)</f>
        <v>39967.70556</v>
      </c>
      <c r="D187" s="3">
        <f>IFERROR(__xludf.DUMMYFUNCTION("""COMPUTED_VALUE"""),3.82)</f>
        <v>3.82</v>
      </c>
    </row>
    <row r="188">
      <c r="C188" s="4">
        <f>IFERROR(__xludf.DUMMYFUNCTION("""COMPUTED_VALUE"""),39968.705555555556)</f>
        <v>39968.70556</v>
      </c>
      <c r="D188" s="3">
        <f>IFERROR(__xludf.DUMMYFUNCTION("""COMPUTED_VALUE"""),4.08)</f>
        <v>4.08</v>
      </c>
    </row>
    <row r="189">
      <c r="C189" s="4">
        <f>IFERROR(__xludf.DUMMYFUNCTION("""COMPUTED_VALUE"""),39969.705555555556)</f>
        <v>39969.70556</v>
      </c>
      <c r="D189" s="3">
        <f>IFERROR(__xludf.DUMMYFUNCTION("""COMPUTED_VALUE"""),4.1)</f>
        <v>4.1</v>
      </c>
    </row>
    <row r="190">
      <c r="C190" s="4">
        <f>IFERROR(__xludf.DUMMYFUNCTION("""COMPUTED_VALUE"""),39972.705555555556)</f>
        <v>39972.70556</v>
      </c>
      <c r="D190" s="3">
        <f>IFERROR(__xludf.DUMMYFUNCTION("""COMPUTED_VALUE"""),4.2)</f>
        <v>4.2</v>
      </c>
    </row>
    <row r="191">
      <c r="C191" s="4">
        <f>IFERROR(__xludf.DUMMYFUNCTION("""COMPUTED_VALUE"""),39973.705555555556)</f>
        <v>39973.70556</v>
      </c>
      <c r="D191" s="3">
        <f>IFERROR(__xludf.DUMMYFUNCTION("""COMPUTED_VALUE"""),3.97)</f>
        <v>3.97</v>
      </c>
    </row>
    <row r="192">
      <c r="C192" s="4">
        <f>IFERROR(__xludf.DUMMYFUNCTION("""COMPUTED_VALUE"""),39974.705555555556)</f>
        <v>39974.70556</v>
      </c>
      <c r="D192" s="3">
        <f>IFERROR(__xludf.DUMMYFUNCTION("""COMPUTED_VALUE"""),3.95)</f>
        <v>3.95</v>
      </c>
    </row>
    <row r="193">
      <c r="C193" s="4">
        <f>IFERROR(__xludf.DUMMYFUNCTION("""COMPUTED_VALUE"""),39976.705555555556)</f>
        <v>39976.70556</v>
      </c>
      <c r="D193" s="3">
        <f>IFERROR(__xludf.DUMMYFUNCTION("""COMPUTED_VALUE"""),3.89)</f>
        <v>3.89</v>
      </c>
    </row>
    <row r="194">
      <c r="C194" s="4">
        <f>IFERROR(__xludf.DUMMYFUNCTION("""COMPUTED_VALUE"""),39979.705555555556)</f>
        <v>39979.70556</v>
      </c>
      <c r="D194" s="3">
        <f>IFERROR(__xludf.DUMMYFUNCTION("""COMPUTED_VALUE"""),3.7)</f>
        <v>3.7</v>
      </c>
    </row>
    <row r="195">
      <c r="C195" s="4">
        <f>IFERROR(__xludf.DUMMYFUNCTION("""COMPUTED_VALUE"""),39980.705555555556)</f>
        <v>39980.70556</v>
      </c>
      <c r="D195" s="3">
        <f>IFERROR(__xludf.DUMMYFUNCTION("""COMPUTED_VALUE"""),3.73)</f>
        <v>3.73</v>
      </c>
    </row>
    <row r="196">
      <c r="C196" s="4">
        <f>IFERROR(__xludf.DUMMYFUNCTION("""COMPUTED_VALUE"""),39981.705555555556)</f>
        <v>39981.70556</v>
      </c>
      <c r="D196" s="3">
        <f>IFERROR(__xludf.DUMMYFUNCTION("""COMPUTED_VALUE"""),3.74)</f>
        <v>3.74</v>
      </c>
    </row>
    <row r="197">
      <c r="C197" s="4">
        <f>IFERROR(__xludf.DUMMYFUNCTION("""COMPUTED_VALUE"""),39982.705555555556)</f>
        <v>39982.70556</v>
      </c>
      <c r="D197" s="3">
        <f>IFERROR(__xludf.DUMMYFUNCTION("""COMPUTED_VALUE"""),3.88)</f>
        <v>3.88</v>
      </c>
    </row>
    <row r="198">
      <c r="C198" s="4">
        <f>IFERROR(__xludf.DUMMYFUNCTION("""COMPUTED_VALUE"""),39983.705555555556)</f>
        <v>39983.70556</v>
      </c>
      <c r="D198" s="3">
        <f>IFERROR(__xludf.DUMMYFUNCTION("""COMPUTED_VALUE"""),4.0)</f>
        <v>4</v>
      </c>
    </row>
    <row r="199">
      <c r="C199" s="4">
        <f>IFERROR(__xludf.DUMMYFUNCTION("""COMPUTED_VALUE"""),39986.705555555556)</f>
        <v>39986.70556</v>
      </c>
      <c r="D199" s="3">
        <f>IFERROR(__xludf.DUMMYFUNCTION("""COMPUTED_VALUE"""),3.64)</f>
        <v>3.64</v>
      </c>
    </row>
    <row r="200">
      <c r="C200" s="4">
        <f>IFERROR(__xludf.DUMMYFUNCTION("""COMPUTED_VALUE"""),39987.705555555556)</f>
        <v>39987.70556</v>
      </c>
      <c r="D200" s="3">
        <f>IFERROR(__xludf.DUMMYFUNCTION("""COMPUTED_VALUE"""),3.58)</f>
        <v>3.58</v>
      </c>
    </row>
    <row r="201">
      <c r="C201" s="4">
        <f>IFERROR(__xludf.DUMMYFUNCTION("""COMPUTED_VALUE"""),39988.705555555556)</f>
        <v>39988.70556</v>
      </c>
      <c r="D201" s="3">
        <f>IFERROR(__xludf.DUMMYFUNCTION("""COMPUTED_VALUE"""),3.66)</f>
        <v>3.66</v>
      </c>
    </row>
    <row r="202">
      <c r="C202" s="4">
        <f>IFERROR(__xludf.DUMMYFUNCTION("""COMPUTED_VALUE"""),39989.705555555556)</f>
        <v>39989.70556</v>
      </c>
      <c r="D202" s="3">
        <f>IFERROR(__xludf.DUMMYFUNCTION("""COMPUTED_VALUE"""),3.92)</f>
        <v>3.92</v>
      </c>
    </row>
    <row r="203">
      <c r="C203" s="4">
        <f>IFERROR(__xludf.DUMMYFUNCTION("""COMPUTED_VALUE"""),39990.705555555556)</f>
        <v>39990.70556</v>
      </c>
      <c r="D203" s="3">
        <f>IFERROR(__xludf.DUMMYFUNCTION("""COMPUTED_VALUE"""),3.83)</f>
        <v>3.83</v>
      </c>
    </row>
    <row r="204">
      <c r="C204" s="4">
        <f>IFERROR(__xludf.DUMMYFUNCTION("""COMPUTED_VALUE"""),39993.705555555556)</f>
        <v>39993.70556</v>
      </c>
      <c r="D204" s="3">
        <f>IFERROR(__xludf.DUMMYFUNCTION("""COMPUTED_VALUE"""),3.94)</f>
        <v>3.94</v>
      </c>
    </row>
    <row r="205">
      <c r="C205" s="4">
        <f>IFERROR(__xludf.DUMMYFUNCTION("""COMPUTED_VALUE"""),39994.705555555556)</f>
        <v>39994.70556</v>
      </c>
      <c r="D205" s="3">
        <f>IFERROR(__xludf.DUMMYFUNCTION("""COMPUTED_VALUE"""),3.93)</f>
        <v>3.93</v>
      </c>
    </row>
    <row r="206">
      <c r="C206" s="4">
        <f>IFERROR(__xludf.DUMMYFUNCTION("""COMPUTED_VALUE"""),39995.705555555556)</f>
        <v>39995.70556</v>
      </c>
      <c r="D206" s="3">
        <f>IFERROR(__xludf.DUMMYFUNCTION("""COMPUTED_VALUE"""),3.97)</f>
        <v>3.97</v>
      </c>
    </row>
    <row r="207">
      <c r="C207" s="4">
        <f>IFERROR(__xludf.DUMMYFUNCTION("""COMPUTED_VALUE"""),39996.705555555556)</f>
        <v>39996.70556</v>
      </c>
      <c r="D207" s="3">
        <f>IFERROR(__xludf.DUMMYFUNCTION("""COMPUTED_VALUE"""),3.85)</f>
        <v>3.85</v>
      </c>
    </row>
    <row r="208">
      <c r="C208" s="4">
        <f>IFERROR(__xludf.DUMMYFUNCTION("""COMPUTED_VALUE"""),39997.705555555556)</f>
        <v>39997.70556</v>
      </c>
      <c r="D208" s="3">
        <f>IFERROR(__xludf.DUMMYFUNCTION("""COMPUTED_VALUE"""),3.86)</f>
        <v>3.86</v>
      </c>
    </row>
    <row r="209">
      <c r="C209" s="4">
        <f>IFERROR(__xludf.DUMMYFUNCTION("""COMPUTED_VALUE"""),40000.705555555556)</f>
        <v>40000.70556</v>
      </c>
      <c r="D209" s="3">
        <f>IFERROR(__xludf.DUMMYFUNCTION("""COMPUTED_VALUE"""),3.79)</f>
        <v>3.79</v>
      </c>
    </row>
    <row r="210">
      <c r="C210" s="4">
        <f>IFERROR(__xludf.DUMMYFUNCTION("""COMPUTED_VALUE"""),40001.705555555556)</f>
        <v>40001.70556</v>
      </c>
      <c r="D210" s="3">
        <f>IFERROR(__xludf.DUMMYFUNCTION("""COMPUTED_VALUE"""),3.68)</f>
        <v>3.68</v>
      </c>
    </row>
    <row r="211">
      <c r="C211" s="4">
        <f>IFERROR(__xludf.DUMMYFUNCTION("""COMPUTED_VALUE"""),40002.705555555556)</f>
        <v>40002.70556</v>
      </c>
      <c r="D211" s="3">
        <f>IFERROR(__xludf.DUMMYFUNCTION("""COMPUTED_VALUE"""),3.64)</f>
        <v>3.64</v>
      </c>
    </row>
    <row r="212">
      <c r="C212" s="4">
        <f>IFERROR(__xludf.DUMMYFUNCTION("""COMPUTED_VALUE"""),40004.705555555556)</f>
        <v>40004.70556</v>
      </c>
      <c r="D212" s="3">
        <f>IFERROR(__xludf.DUMMYFUNCTION("""COMPUTED_VALUE"""),3.65)</f>
        <v>3.65</v>
      </c>
    </row>
    <row r="213">
      <c r="C213" s="4">
        <f>IFERROR(__xludf.DUMMYFUNCTION("""COMPUTED_VALUE"""),40007.705555555556)</f>
        <v>40007.70556</v>
      </c>
      <c r="D213" s="3">
        <f>IFERROR(__xludf.DUMMYFUNCTION("""COMPUTED_VALUE"""),3.7)</f>
        <v>3.7</v>
      </c>
    </row>
    <row r="214">
      <c r="C214" s="4">
        <f>IFERROR(__xludf.DUMMYFUNCTION("""COMPUTED_VALUE"""),40008.705555555556)</f>
        <v>40008.70556</v>
      </c>
      <c r="D214" s="3">
        <f>IFERROR(__xludf.DUMMYFUNCTION("""COMPUTED_VALUE"""),3.69)</f>
        <v>3.69</v>
      </c>
    </row>
    <row r="215">
      <c r="C215" s="4">
        <f>IFERROR(__xludf.DUMMYFUNCTION("""COMPUTED_VALUE"""),40009.705555555556)</f>
        <v>40009.70556</v>
      </c>
      <c r="D215" s="3">
        <f>IFERROR(__xludf.DUMMYFUNCTION("""COMPUTED_VALUE"""),3.94)</f>
        <v>3.94</v>
      </c>
    </row>
    <row r="216">
      <c r="C216" s="4">
        <f>IFERROR(__xludf.DUMMYFUNCTION("""COMPUTED_VALUE"""),40010.705555555556)</f>
        <v>40010.70556</v>
      </c>
      <c r="D216" s="3">
        <f>IFERROR(__xludf.DUMMYFUNCTION("""COMPUTED_VALUE"""),4.03)</f>
        <v>4.03</v>
      </c>
    </row>
    <row r="217">
      <c r="C217" s="4">
        <f>IFERROR(__xludf.DUMMYFUNCTION("""COMPUTED_VALUE"""),40011.705555555556)</f>
        <v>40011.70556</v>
      </c>
      <c r="D217" s="3">
        <f>IFERROR(__xludf.DUMMYFUNCTION("""COMPUTED_VALUE"""),3.95)</f>
        <v>3.95</v>
      </c>
    </row>
    <row r="218">
      <c r="C218" s="4">
        <f>IFERROR(__xludf.DUMMYFUNCTION("""COMPUTED_VALUE"""),40014.705555555556)</f>
        <v>40014.70556</v>
      </c>
      <c r="D218" s="3">
        <f>IFERROR(__xludf.DUMMYFUNCTION("""COMPUTED_VALUE"""),3.92)</f>
        <v>3.92</v>
      </c>
    </row>
    <row r="219">
      <c r="C219" s="4">
        <f>IFERROR(__xludf.DUMMYFUNCTION("""COMPUTED_VALUE"""),40015.705555555556)</f>
        <v>40015.70556</v>
      </c>
      <c r="D219" s="3">
        <f>IFERROR(__xludf.DUMMYFUNCTION("""COMPUTED_VALUE"""),3.9)</f>
        <v>3.9</v>
      </c>
    </row>
    <row r="220">
      <c r="C220" s="4">
        <f>IFERROR(__xludf.DUMMYFUNCTION("""COMPUTED_VALUE"""),40016.705555555556)</f>
        <v>40016.70556</v>
      </c>
      <c r="D220" s="3">
        <f>IFERROR(__xludf.DUMMYFUNCTION("""COMPUTED_VALUE"""),3.92)</f>
        <v>3.92</v>
      </c>
    </row>
    <row r="221">
      <c r="C221" s="4">
        <f>IFERROR(__xludf.DUMMYFUNCTION("""COMPUTED_VALUE"""),40017.705555555556)</f>
        <v>40017.70556</v>
      </c>
      <c r="D221" s="3">
        <f>IFERROR(__xludf.DUMMYFUNCTION("""COMPUTED_VALUE"""),3.97)</f>
        <v>3.97</v>
      </c>
    </row>
    <row r="222">
      <c r="C222" s="4">
        <f>IFERROR(__xludf.DUMMYFUNCTION("""COMPUTED_VALUE"""),40018.705555555556)</f>
        <v>40018.70556</v>
      </c>
      <c r="D222" s="3">
        <f>IFERROR(__xludf.DUMMYFUNCTION("""COMPUTED_VALUE"""),4.0)</f>
        <v>4</v>
      </c>
    </row>
    <row r="223">
      <c r="C223" s="4">
        <f>IFERROR(__xludf.DUMMYFUNCTION("""COMPUTED_VALUE"""),40021.705555555556)</f>
        <v>40021.70556</v>
      </c>
      <c r="D223" s="3">
        <f>IFERROR(__xludf.DUMMYFUNCTION("""COMPUTED_VALUE"""),3.98)</f>
        <v>3.98</v>
      </c>
    </row>
    <row r="224">
      <c r="C224" s="4">
        <f>IFERROR(__xludf.DUMMYFUNCTION("""COMPUTED_VALUE"""),40022.705555555556)</f>
        <v>40022.70556</v>
      </c>
      <c r="D224" s="3">
        <f>IFERROR(__xludf.DUMMYFUNCTION("""COMPUTED_VALUE"""),3.95)</f>
        <v>3.95</v>
      </c>
    </row>
    <row r="225">
      <c r="C225" s="4">
        <f>IFERROR(__xludf.DUMMYFUNCTION("""COMPUTED_VALUE"""),40023.705555555556)</f>
        <v>40023.70556</v>
      </c>
      <c r="D225" s="3">
        <f>IFERROR(__xludf.DUMMYFUNCTION("""COMPUTED_VALUE"""),3.91)</f>
        <v>3.91</v>
      </c>
    </row>
    <row r="226">
      <c r="C226" s="4">
        <f>IFERROR(__xludf.DUMMYFUNCTION("""COMPUTED_VALUE"""),40024.705555555556)</f>
        <v>40024.70556</v>
      </c>
      <c r="D226" s="3">
        <f>IFERROR(__xludf.DUMMYFUNCTION("""COMPUTED_VALUE"""),4.03)</f>
        <v>4.03</v>
      </c>
    </row>
    <row r="227">
      <c r="C227" s="4">
        <f>IFERROR(__xludf.DUMMYFUNCTION("""COMPUTED_VALUE"""),40025.705555555556)</f>
        <v>40025.70556</v>
      </c>
      <c r="D227" s="3">
        <f>IFERROR(__xludf.DUMMYFUNCTION("""COMPUTED_VALUE"""),4.02)</f>
        <v>4.02</v>
      </c>
    </row>
    <row r="228">
      <c r="C228" s="4">
        <f>IFERROR(__xludf.DUMMYFUNCTION("""COMPUTED_VALUE"""),40028.705555555556)</f>
        <v>40028.70556</v>
      </c>
      <c r="D228" s="3">
        <f>IFERROR(__xludf.DUMMYFUNCTION("""COMPUTED_VALUE"""),4.06)</f>
        <v>4.06</v>
      </c>
    </row>
    <row r="229">
      <c r="C229" s="4">
        <f>IFERROR(__xludf.DUMMYFUNCTION("""COMPUTED_VALUE"""),40029.705555555556)</f>
        <v>40029.70556</v>
      </c>
      <c r="D229" s="3">
        <f>IFERROR(__xludf.DUMMYFUNCTION("""COMPUTED_VALUE"""),4.0)</f>
        <v>4</v>
      </c>
    </row>
    <row r="230">
      <c r="C230" s="4">
        <f>IFERROR(__xludf.DUMMYFUNCTION("""COMPUTED_VALUE"""),40030.705555555556)</f>
        <v>40030.70556</v>
      </c>
      <c r="D230" s="3">
        <f>IFERROR(__xludf.DUMMYFUNCTION("""COMPUTED_VALUE"""),3.99)</f>
        <v>3.99</v>
      </c>
    </row>
    <row r="231">
      <c r="C231" s="4">
        <f>IFERROR(__xludf.DUMMYFUNCTION("""COMPUTED_VALUE"""),40031.705555555556)</f>
        <v>40031.70556</v>
      </c>
      <c r="D231" s="3">
        <f>IFERROR(__xludf.DUMMYFUNCTION("""COMPUTED_VALUE"""),3.92)</f>
        <v>3.92</v>
      </c>
    </row>
    <row r="232">
      <c r="C232" s="4">
        <f>IFERROR(__xludf.DUMMYFUNCTION("""COMPUTED_VALUE"""),40032.705555555556)</f>
        <v>40032.70556</v>
      </c>
      <c r="D232" s="3">
        <f>IFERROR(__xludf.DUMMYFUNCTION("""COMPUTED_VALUE"""),3.98)</f>
        <v>3.98</v>
      </c>
    </row>
    <row r="233">
      <c r="C233" s="4">
        <f>IFERROR(__xludf.DUMMYFUNCTION("""COMPUTED_VALUE"""),40035.705555555556)</f>
        <v>40035.70556</v>
      </c>
      <c r="D233" s="3">
        <f>IFERROR(__xludf.DUMMYFUNCTION("""COMPUTED_VALUE"""),4.09)</f>
        <v>4.09</v>
      </c>
    </row>
    <row r="234">
      <c r="C234" s="4">
        <f>IFERROR(__xludf.DUMMYFUNCTION("""COMPUTED_VALUE"""),40036.705555555556)</f>
        <v>40036.70556</v>
      </c>
      <c r="D234" s="3">
        <f>IFERROR(__xludf.DUMMYFUNCTION("""COMPUTED_VALUE"""),4.19)</f>
        <v>4.19</v>
      </c>
    </row>
    <row r="235">
      <c r="C235" s="4">
        <f>IFERROR(__xludf.DUMMYFUNCTION("""COMPUTED_VALUE"""),40037.705555555556)</f>
        <v>40037.70556</v>
      </c>
      <c r="D235" s="3">
        <f>IFERROR(__xludf.DUMMYFUNCTION("""COMPUTED_VALUE"""),4.24)</f>
        <v>4.24</v>
      </c>
    </row>
    <row r="236">
      <c r="C236" s="4">
        <f>IFERROR(__xludf.DUMMYFUNCTION("""COMPUTED_VALUE"""),40038.705555555556)</f>
        <v>40038.70556</v>
      </c>
      <c r="D236" s="3">
        <f>IFERROR(__xludf.DUMMYFUNCTION("""COMPUTED_VALUE"""),4.15)</f>
        <v>4.15</v>
      </c>
    </row>
    <row r="237">
      <c r="C237" s="4">
        <f>IFERROR(__xludf.DUMMYFUNCTION("""COMPUTED_VALUE"""),40039.705555555556)</f>
        <v>40039.70556</v>
      </c>
      <c r="D237" s="3">
        <f>IFERROR(__xludf.DUMMYFUNCTION("""COMPUTED_VALUE"""),4.06)</f>
        <v>4.06</v>
      </c>
    </row>
    <row r="238">
      <c r="C238" s="4">
        <f>IFERROR(__xludf.DUMMYFUNCTION("""COMPUTED_VALUE"""),40042.705555555556)</f>
        <v>40042.70556</v>
      </c>
      <c r="D238" s="3">
        <f>IFERROR(__xludf.DUMMYFUNCTION("""COMPUTED_VALUE"""),3.92)</f>
        <v>3.92</v>
      </c>
    </row>
    <row r="239">
      <c r="C239" s="4">
        <f>IFERROR(__xludf.DUMMYFUNCTION("""COMPUTED_VALUE"""),40043.705555555556)</f>
        <v>40043.70556</v>
      </c>
      <c r="D239" s="3">
        <f>IFERROR(__xludf.DUMMYFUNCTION("""COMPUTED_VALUE"""),3.93)</f>
        <v>3.93</v>
      </c>
    </row>
    <row r="240">
      <c r="C240" s="4">
        <f>IFERROR(__xludf.DUMMYFUNCTION("""COMPUTED_VALUE"""),40044.705555555556)</f>
        <v>40044.70556</v>
      </c>
      <c r="D240" s="3">
        <f>IFERROR(__xludf.DUMMYFUNCTION("""COMPUTED_VALUE"""),4.02)</f>
        <v>4.02</v>
      </c>
    </row>
    <row r="241">
      <c r="C241" s="4">
        <f>IFERROR(__xludf.DUMMYFUNCTION("""COMPUTED_VALUE"""),40045.705555555556)</f>
        <v>40045.70556</v>
      </c>
      <c r="D241" s="3">
        <f>IFERROR(__xludf.DUMMYFUNCTION("""COMPUTED_VALUE"""),4.07)</f>
        <v>4.07</v>
      </c>
    </row>
    <row r="242">
      <c r="C242" s="4">
        <f>IFERROR(__xludf.DUMMYFUNCTION("""COMPUTED_VALUE"""),40046.705555555556)</f>
        <v>40046.70556</v>
      </c>
      <c r="D242" s="3">
        <f>IFERROR(__xludf.DUMMYFUNCTION("""COMPUTED_VALUE"""),4.09)</f>
        <v>4.09</v>
      </c>
    </row>
    <row r="243">
      <c r="C243" s="4">
        <f>IFERROR(__xludf.DUMMYFUNCTION("""COMPUTED_VALUE"""),40049.705555555556)</f>
        <v>40049.70556</v>
      </c>
      <c r="D243" s="3">
        <f>IFERROR(__xludf.DUMMYFUNCTION("""COMPUTED_VALUE"""),3.91)</f>
        <v>3.91</v>
      </c>
    </row>
    <row r="244">
      <c r="C244" s="4">
        <f>IFERROR(__xludf.DUMMYFUNCTION("""COMPUTED_VALUE"""),40050.705555555556)</f>
        <v>40050.70556</v>
      </c>
      <c r="D244" s="3">
        <f>IFERROR(__xludf.DUMMYFUNCTION("""COMPUTED_VALUE"""),3.88)</f>
        <v>3.88</v>
      </c>
    </row>
    <row r="245">
      <c r="C245" s="4">
        <f>IFERROR(__xludf.DUMMYFUNCTION("""COMPUTED_VALUE"""),40051.705555555556)</f>
        <v>40051.70556</v>
      </c>
      <c r="D245" s="3">
        <f>IFERROR(__xludf.DUMMYFUNCTION("""COMPUTED_VALUE"""),3.95)</f>
        <v>3.95</v>
      </c>
    </row>
    <row r="246">
      <c r="C246" s="4">
        <f>IFERROR(__xludf.DUMMYFUNCTION("""COMPUTED_VALUE"""),40052.705555555556)</f>
        <v>40052.70556</v>
      </c>
      <c r="D246" s="3">
        <f>IFERROR(__xludf.DUMMYFUNCTION("""COMPUTED_VALUE"""),3.99)</f>
        <v>3.99</v>
      </c>
    </row>
    <row r="247">
      <c r="C247" s="4">
        <f>IFERROR(__xludf.DUMMYFUNCTION("""COMPUTED_VALUE"""),40053.705555555556)</f>
        <v>40053.70556</v>
      </c>
      <c r="D247" s="3">
        <f>IFERROR(__xludf.DUMMYFUNCTION("""COMPUTED_VALUE"""),4.0)</f>
        <v>4</v>
      </c>
    </row>
    <row r="248">
      <c r="C248" s="4">
        <f>IFERROR(__xludf.DUMMYFUNCTION("""COMPUTED_VALUE"""),40056.705555555556)</f>
        <v>40056.70556</v>
      </c>
      <c r="D248" s="3">
        <f>IFERROR(__xludf.DUMMYFUNCTION("""COMPUTED_VALUE"""),3.87)</f>
        <v>3.87</v>
      </c>
    </row>
    <row r="249">
      <c r="C249" s="4">
        <f>IFERROR(__xludf.DUMMYFUNCTION("""COMPUTED_VALUE"""),40057.705555555556)</f>
        <v>40057.70556</v>
      </c>
      <c r="D249" s="3">
        <f>IFERROR(__xludf.DUMMYFUNCTION("""COMPUTED_VALUE"""),3.75)</f>
        <v>3.75</v>
      </c>
    </row>
    <row r="250">
      <c r="C250" s="4">
        <f>IFERROR(__xludf.DUMMYFUNCTION("""COMPUTED_VALUE"""),40058.705555555556)</f>
        <v>40058.70556</v>
      </c>
      <c r="D250" s="3">
        <f>IFERROR(__xludf.DUMMYFUNCTION("""COMPUTED_VALUE"""),3.67)</f>
        <v>3.67</v>
      </c>
    </row>
    <row r="251">
      <c r="C251" s="4">
        <f>IFERROR(__xludf.DUMMYFUNCTION("""COMPUTED_VALUE"""),40059.705555555556)</f>
        <v>40059.70556</v>
      </c>
      <c r="D251" s="3">
        <f>IFERROR(__xludf.DUMMYFUNCTION("""COMPUTED_VALUE"""),3.77)</f>
        <v>3.77</v>
      </c>
    </row>
    <row r="252">
      <c r="C252" s="4">
        <f>IFERROR(__xludf.DUMMYFUNCTION("""COMPUTED_VALUE"""),40060.705555555556)</f>
        <v>40060.70556</v>
      </c>
      <c r="D252" s="3">
        <f>IFERROR(__xludf.DUMMYFUNCTION("""COMPUTED_VALUE"""),3.84)</f>
        <v>3.84</v>
      </c>
    </row>
    <row r="253">
      <c r="C253" s="4">
        <f>IFERROR(__xludf.DUMMYFUNCTION("""COMPUTED_VALUE"""),40064.705555555556)</f>
        <v>40064.70556</v>
      </c>
      <c r="D253" s="3">
        <f>IFERROR(__xludf.DUMMYFUNCTION("""COMPUTED_VALUE"""),3.98)</f>
        <v>3.98</v>
      </c>
    </row>
    <row r="254">
      <c r="C254" s="4">
        <f>IFERROR(__xludf.DUMMYFUNCTION("""COMPUTED_VALUE"""),40065.705555555556)</f>
        <v>40065.70556</v>
      </c>
      <c r="D254" s="3">
        <f>IFERROR(__xludf.DUMMYFUNCTION("""COMPUTED_VALUE"""),3.95)</f>
        <v>3.95</v>
      </c>
    </row>
    <row r="255">
      <c r="C255" s="4">
        <f>IFERROR(__xludf.DUMMYFUNCTION("""COMPUTED_VALUE"""),40066.705555555556)</f>
        <v>40066.70556</v>
      </c>
      <c r="D255" s="3">
        <f>IFERROR(__xludf.DUMMYFUNCTION("""COMPUTED_VALUE"""),3.97)</f>
        <v>3.97</v>
      </c>
    </row>
    <row r="256">
      <c r="C256" s="4">
        <f>IFERROR(__xludf.DUMMYFUNCTION("""COMPUTED_VALUE"""),40067.705555555556)</f>
        <v>40067.70556</v>
      </c>
      <c r="D256" s="3">
        <f>IFERROR(__xludf.DUMMYFUNCTION("""COMPUTED_VALUE"""),3.97)</f>
        <v>3.97</v>
      </c>
    </row>
    <row r="257">
      <c r="C257" s="4">
        <f>IFERROR(__xludf.DUMMYFUNCTION("""COMPUTED_VALUE"""),40070.705555555556)</f>
        <v>40070.70556</v>
      </c>
      <c r="D257" s="3">
        <f>IFERROR(__xludf.DUMMYFUNCTION("""COMPUTED_VALUE"""),3.98)</f>
        <v>3.98</v>
      </c>
    </row>
    <row r="258">
      <c r="C258" s="4">
        <f>IFERROR(__xludf.DUMMYFUNCTION("""COMPUTED_VALUE"""),40071.705555555556)</f>
        <v>40071.70556</v>
      </c>
      <c r="D258" s="3">
        <f>IFERROR(__xludf.DUMMYFUNCTION("""COMPUTED_VALUE"""),3.96)</f>
        <v>3.96</v>
      </c>
    </row>
    <row r="259">
      <c r="C259" s="4">
        <f>IFERROR(__xludf.DUMMYFUNCTION("""COMPUTED_VALUE"""),40072.705555555556)</f>
        <v>40072.70556</v>
      </c>
      <c r="D259" s="3">
        <f>IFERROR(__xludf.DUMMYFUNCTION("""COMPUTED_VALUE"""),4.03)</f>
        <v>4.03</v>
      </c>
    </row>
    <row r="260">
      <c r="C260" s="4">
        <f>IFERROR(__xludf.DUMMYFUNCTION("""COMPUTED_VALUE"""),40073.705555555556)</f>
        <v>40073.70556</v>
      </c>
      <c r="D260" s="3">
        <f>IFERROR(__xludf.DUMMYFUNCTION("""COMPUTED_VALUE"""),4.05)</f>
        <v>4.05</v>
      </c>
    </row>
    <row r="261">
      <c r="C261" s="4">
        <f>IFERROR(__xludf.DUMMYFUNCTION("""COMPUTED_VALUE"""),40074.705555555556)</f>
        <v>40074.70556</v>
      </c>
      <c r="D261" s="3">
        <f>IFERROR(__xludf.DUMMYFUNCTION("""COMPUTED_VALUE"""),4.12)</f>
        <v>4.12</v>
      </c>
    </row>
    <row r="262">
      <c r="C262" s="4">
        <f>IFERROR(__xludf.DUMMYFUNCTION("""COMPUTED_VALUE"""),40077.705555555556)</f>
        <v>40077.70556</v>
      </c>
      <c r="D262" s="3">
        <f>IFERROR(__xludf.DUMMYFUNCTION("""COMPUTED_VALUE"""),4.12)</f>
        <v>4.12</v>
      </c>
    </row>
    <row r="263">
      <c r="C263" s="4">
        <f>IFERROR(__xludf.DUMMYFUNCTION("""COMPUTED_VALUE"""),40078.705555555556)</f>
        <v>40078.70556</v>
      </c>
      <c r="D263" s="3">
        <f>IFERROR(__xludf.DUMMYFUNCTION("""COMPUTED_VALUE"""),4.09)</f>
        <v>4.09</v>
      </c>
    </row>
    <row r="264">
      <c r="C264" s="4">
        <f>IFERROR(__xludf.DUMMYFUNCTION("""COMPUTED_VALUE"""),40079.705555555556)</f>
        <v>40079.70556</v>
      </c>
      <c r="D264" s="3">
        <f>IFERROR(__xludf.DUMMYFUNCTION("""COMPUTED_VALUE"""),4.1)</f>
        <v>4.1</v>
      </c>
    </row>
    <row r="265">
      <c r="C265" s="4">
        <f>IFERROR(__xludf.DUMMYFUNCTION("""COMPUTED_VALUE"""),40080.705555555556)</f>
        <v>40080.70556</v>
      </c>
      <c r="D265" s="3">
        <f>IFERROR(__xludf.DUMMYFUNCTION("""COMPUTED_VALUE"""),4.22)</f>
        <v>4.22</v>
      </c>
    </row>
    <row r="266">
      <c r="C266" s="4">
        <f>IFERROR(__xludf.DUMMYFUNCTION("""COMPUTED_VALUE"""),40081.705555555556)</f>
        <v>40081.70556</v>
      </c>
      <c r="D266" s="3">
        <f>IFERROR(__xludf.DUMMYFUNCTION("""COMPUTED_VALUE"""),4.27)</f>
        <v>4.27</v>
      </c>
    </row>
    <row r="267">
      <c r="C267" s="4">
        <f>IFERROR(__xludf.DUMMYFUNCTION("""COMPUTED_VALUE"""),40084.705555555556)</f>
        <v>40084.70556</v>
      </c>
      <c r="D267" s="3">
        <f>IFERROR(__xludf.DUMMYFUNCTION("""COMPUTED_VALUE"""),4.47)</f>
        <v>4.47</v>
      </c>
    </row>
    <row r="268">
      <c r="C268" s="4">
        <f>IFERROR(__xludf.DUMMYFUNCTION("""COMPUTED_VALUE"""),40085.705555555556)</f>
        <v>40085.70556</v>
      </c>
      <c r="D268" s="3">
        <f>IFERROR(__xludf.DUMMYFUNCTION("""COMPUTED_VALUE"""),4.45)</f>
        <v>4.45</v>
      </c>
    </row>
    <row r="269">
      <c r="C269" s="4">
        <f>IFERROR(__xludf.DUMMYFUNCTION("""COMPUTED_VALUE"""),40086.705555555556)</f>
        <v>40086.70556</v>
      </c>
      <c r="D269" s="3">
        <f>IFERROR(__xludf.DUMMYFUNCTION("""COMPUTED_VALUE"""),4.35)</f>
        <v>4.35</v>
      </c>
    </row>
    <row r="270">
      <c r="C270" s="4">
        <f>IFERROR(__xludf.DUMMYFUNCTION("""COMPUTED_VALUE"""),40087.705555555556)</f>
        <v>40087.70556</v>
      </c>
      <c r="D270" s="3">
        <f>IFERROR(__xludf.DUMMYFUNCTION("""COMPUTED_VALUE"""),4.29)</f>
        <v>4.29</v>
      </c>
    </row>
    <row r="271">
      <c r="C271" s="4">
        <f>IFERROR(__xludf.DUMMYFUNCTION("""COMPUTED_VALUE"""),40088.705555555556)</f>
        <v>40088.70556</v>
      </c>
      <c r="D271" s="3">
        <f>IFERROR(__xludf.DUMMYFUNCTION("""COMPUTED_VALUE"""),4.29)</f>
        <v>4.29</v>
      </c>
    </row>
    <row r="272">
      <c r="C272" s="4">
        <f>IFERROR(__xludf.DUMMYFUNCTION("""COMPUTED_VALUE"""),40091.705555555556)</f>
        <v>40091.70556</v>
      </c>
      <c r="D272" s="3">
        <f>IFERROR(__xludf.DUMMYFUNCTION("""COMPUTED_VALUE"""),4.41)</f>
        <v>4.41</v>
      </c>
    </row>
    <row r="273">
      <c r="C273" s="4">
        <f>IFERROR(__xludf.DUMMYFUNCTION("""COMPUTED_VALUE"""),40092.705555555556)</f>
        <v>40092.70556</v>
      </c>
      <c r="D273" s="3">
        <f>IFERROR(__xludf.DUMMYFUNCTION("""COMPUTED_VALUE"""),4.42)</f>
        <v>4.42</v>
      </c>
    </row>
    <row r="274">
      <c r="C274" s="4">
        <f>IFERROR(__xludf.DUMMYFUNCTION("""COMPUTED_VALUE"""),40093.705555555556)</f>
        <v>40093.70556</v>
      </c>
      <c r="D274" s="3">
        <f>IFERROR(__xludf.DUMMYFUNCTION("""COMPUTED_VALUE"""),4.43)</f>
        <v>4.43</v>
      </c>
    </row>
    <row r="275">
      <c r="C275" s="4">
        <f>IFERROR(__xludf.DUMMYFUNCTION("""COMPUTED_VALUE"""),40094.705555555556)</f>
        <v>40094.70556</v>
      </c>
      <c r="D275" s="3">
        <f>IFERROR(__xludf.DUMMYFUNCTION("""COMPUTED_VALUE"""),4.58)</f>
        <v>4.58</v>
      </c>
    </row>
    <row r="276">
      <c r="C276" s="4">
        <f>IFERROR(__xludf.DUMMYFUNCTION("""COMPUTED_VALUE"""),40095.705555555556)</f>
        <v>40095.70556</v>
      </c>
      <c r="D276" s="3">
        <f>IFERROR(__xludf.DUMMYFUNCTION("""COMPUTED_VALUE"""),4.62)</f>
        <v>4.62</v>
      </c>
    </row>
    <row r="277">
      <c r="C277" s="4">
        <f>IFERROR(__xludf.DUMMYFUNCTION("""COMPUTED_VALUE"""),40099.705555555556)</f>
        <v>40099.70556</v>
      </c>
      <c r="D277" s="3">
        <f>IFERROR(__xludf.DUMMYFUNCTION("""COMPUTED_VALUE"""),4.6)</f>
        <v>4.6</v>
      </c>
    </row>
    <row r="278">
      <c r="C278" s="4">
        <f>IFERROR(__xludf.DUMMYFUNCTION("""COMPUTED_VALUE"""),40100.705555555556)</f>
        <v>40100.70556</v>
      </c>
      <c r="D278" s="3">
        <f>IFERROR(__xludf.DUMMYFUNCTION("""COMPUTED_VALUE"""),4.59)</f>
        <v>4.59</v>
      </c>
    </row>
    <row r="279">
      <c r="C279" s="4">
        <f>IFERROR(__xludf.DUMMYFUNCTION("""COMPUTED_VALUE"""),40101.705555555556)</f>
        <v>40101.70556</v>
      </c>
      <c r="D279" s="3">
        <f>IFERROR(__xludf.DUMMYFUNCTION("""COMPUTED_VALUE"""),4.66)</f>
        <v>4.66</v>
      </c>
    </row>
    <row r="280">
      <c r="C280" s="4">
        <f>IFERROR(__xludf.DUMMYFUNCTION("""COMPUTED_VALUE"""),40102.705555555556)</f>
        <v>40102.70556</v>
      </c>
      <c r="D280" s="3">
        <f>IFERROR(__xludf.DUMMYFUNCTION("""COMPUTED_VALUE"""),4.59)</f>
        <v>4.59</v>
      </c>
    </row>
    <row r="281">
      <c r="C281" s="4">
        <f>IFERROR(__xludf.DUMMYFUNCTION("""COMPUTED_VALUE"""),40105.705555555556)</f>
        <v>40105.70556</v>
      </c>
      <c r="D281" s="3">
        <f>IFERROR(__xludf.DUMMYFUNCTION("""COMPUTED_VALUE"""),4.52)</f>
        <v>4.52</v>
      </c>
    </row>
    <row r="282">
      <c r="C282" s="4">
        <f>IFERROR(__xludf.DUMMYFUNCTION("""COMPUTED_VALUE"""),40107.705555555556)</f>
        <v>40107.70556</v>
      </c>
      <c r="D282" s="3">
        <f>IFERROR(__xludf.DUMMYFUNCTION("""COMPUTED_VALUE"""),4.17)</f>
        <v>4.17</v>
      </c>
    </row>
    <row r="283">
      <c r="C283" s="4">
        <f>IFERROR(__xludf.DUMMYFUNCTION("""COMPUTED_VALUE"""),40109.705555555556)</f>
        <v>40109.70556</v>
      </c>
      <c r="D283" s="3">
        <f>IFERROR(__xludf.DUMMYFUNCTION("""COMPUTED_VALUE"""),4.08)</f>
        <v>4.08</v>
      </c>
    </row>
    <row r="284">
      <c r="C284" s="4">
        <f>IFERROR(__xludf.DUMMYFUNCTION("""COMPUTED_VALUE"""),40112.705555555556)</f>
        <v>40112.70556</v>
      </c>
      <c r="D284" s="3">
        <f>IFERROR(__xludf.DUMMYFUNCTION("""COMPUTED_VALUE"""),4.02)</f>
        <v>4.02</v>
      </c>
    </row>
    <row r="285">
      <c r="C285" s="4">
        <f>IFERROR(__xludf.DUMMYFUNCTION("""COMPUTED_VALUE"""),40114.705555555556)</f>
        <v>40114.70556</v>
      </c>
      <c r="D285" s="3">
        <f>IFERROR(__xludf.DUMMYFUNCTION("""COMPUTED_VALUE"""),3.77)</f>
        <v>3.77</v>
      </c>
    </row>
    <row r="286">
      <c r="C286" s="4">
        <f>IFERROR(__xludf.DUMMYFUNCTION("""COMPUTED_VALUE"""),40115.705555555556)</f>
        <v>40115.70556</v>
      </c>
      <c r="D286" s="3">
        <f>IFERROR(__xludf.DUMMYFUNCTION("""COMPUTED_VALUE"""),3.98)</f>
        <v>3.98</v>
      </c>
    </row>
    <row r="287">
      <c r="C287" s="4">
        <f>IFERROR(__xludf.DUMMYFUNCTION("""COMPUTED_VALUE"""),40116.705555555556)</f>
        <v>40116.70556</v>
      </c>
      <c r="D287" s="3">
        <f>IFERROR(__xludf.DUMMYFUNCTION("""COMPUTED_VALUE"""),3.8)</f>
        <v>3.8</v>
      </c>
    </row>
    <row r="288">
      <c r="C288" s="4">
        <f>IFERROR(__xludf.DUMMYFUNCTION("""COMPUTED_VALUE"""),40120.705555555556)</f>
        <v>40120.70556</v>
      </c>
      <c r="D288" s="3">
        <f>IFERROR(__xludf.DUMMYFUNCTION("""COMPUTED_VALUE"""),3.79)</f>
        <v>3.79</v>
      </c>
    </row>
    <row r="289">
      <c r="C289" s="4">
        <f>IFERROR(__xludf.DUMMYFUNCTION("""COMPUTED_VALUE"""),40121.705555555556)</f>
        <v>40121.70556</v>
      </c>
      <c r="D289" s="3">
        <f>IFERROR(__xludf.DUMMYFUNCTION("""COMPUTED_VALUE"""),4.0)</f>
        <v>4</v>
      </c>
    </row>
    <row r="290">
      <c r="C290" s="4">
        <f>IFERROR(__xludf.DUMMYFUNCTION("""COMPUTED_VALUE"""),40122.705555555556)</f>
        <v>40122.70556</v>
      </c>
      <c r="D290" s="3">
        <f>IFERROR(__xludf.DUMMYFUNCTION("""COMPUTED_VALUE"""),4.12)</f>
        <v>4.12</v>
      </c>
    </row>
    <row r="291">
      <c r="C291" s="4">
        <f>IFERROR(__xludf.DUMMYFUNCTION("""COMPUTED_VALUE"""),40123.705555555556)</f>
        <v>40123.70556</v>
      </c>
      <c r="D291" s="3">
        <f>IFERROR(__xludf.DUMMYFUNCTION("""COMPUTED_VALUE"""),4.1)</f>
        <v>4.1</v>
      </c>
    </row>
    <row r="292">
      <c r="C292" s="4">
        <f>IFERROR(__xludf.DUMMYFUNCTION("""COMPUTED_VALUE"""),40126.705555555556)</f>
        <v>40126.70556</v>
      </c>
      <c r="D292" s="3">
        <f>IFERROR(__xludf.DUMMYFUNCTION("""COMPUTED_VALUE"""),4.24)</f>
        <v>4.24</v>
      </c>
    </row>
    <row r="293">
      <c r="C293" s="4">
        <f>IFERROR(__xludf.DUMMYFUNCTION("""COMPUTED_VALUE"""),40127.705555555556)</f>
        <v>40127.70556</v>
      </c>
      <c r="D293" s="3">
        <f>IFERROR(__xludf.DUMMYFUNCTION("""COMPUTED_VALUE"""),4.15)</f>
        <v>4.15</v>
      </c>
    </row>
    <row r="294">
      <c r="C294" s="4">
        <f>IFERROR(__xludf.DUMMYFUNCTION("""COMPUTED_VALUE"""),40129.705555555556)</f>
        <v>40129.70556</v>
      </c>
      <c r="D294" s="3">
        <f>IFERROR(__xludf.DUMMYFUNCTION("""COMPUTED_VALUE"""),4.01)</f>
        <v>4.01</v>
      </c>
    </row>
    <row r="295">
      <c r="C295" s="4">
        <f>IFERROR(__xludf.DUMMYFUNCTION("""COMPUTED_VALUE"""),40130.705555555556)</f>
        <v>40130.70556</v>
      </c>
      <c r="D295" s="3">
        <f>IFERROR(__xludf.DUMMYFUNCTION("""COMPUTED_VALUE"""),4.0)</f>
        <v>4</v>
      </c>
    </row>
    <row r="296">
      <c r="C296" s="4">
        <f>IFERROR(__xludf.DUMMYFUNCTION("""COMPUTED_VALUE"""),40134.705555555556)</f>
        <v>40134.70556</v>
      </c>
      <c r="D296" s="3">
        <f>IFERROR(__xludf.DUMMYFUNCTION("""COMPUTED_VALUE"""),4.09)</f>
        <v>4.09</v>
      </c>
    </row>
    <row r="297">
      <c r="C297" s="4">
        <f>IFERROR(__xludf.DUMMYFUNCTION("""COMPUTED_VALUE"""),40135.705555555556)</f>
        <v>40135.70556</v>
      </c>
      <c r="D297" s="3">
        <f>IFERROR(__xludf.DUMMYFUNCTION("""COMPUTED_VALUE"""),3.97)</f>
        <v>3.97</v>
      </c>
    </row>
    <row r="298">
      <c r="C298" s="4">
        <f>IFERROR(__xludf.DUMMYFUNCTION("""COMPUTED_VALUE"""),40136.705555555556)</f>
        <v>40136.70556</v>
      </c>
      <c r="D298" s="3">
        <f>IFERROR(__xludf.DUMMYFUNCTION("""COMPUTED_VALUE"""),3.93)</f>
        <v>3.93</v>
      </c>
    </row>
    <row r="299">
      <c r="C299" s="4">
        <f>IFERROR(__xludf.DUMMYFUNCTION("""COMPUTED_VALUE"""),40140.705555555556)</f>
        <v>40140.70556</v>
      </c>
      <c r="D299" s="3">
        <f>IFERROR(__xludf.DUMMYFUNCTION("""COMPUTED_VALUE"""),3.92)</f>
        <v>3.92</v>
      </c>
    </row>
    <row r="300">
      <c r="C300" s="4">
        <f>IFERROR(__xludf.DUMMYFUNCTION("""COMPUTED_VALUE"""),40141.705555555556)</f>
        <v>40141.70556</v>
      </c>
      <c r="D300" s="3">
        <f>IFERROR(__xludf.DUMMYFUNCTION("""COMPUTED_VALUE"""),3.96)</f>
        <v>3.96</v>
      </c>
    </row>
    <row r="301">
      <c r="C301" s="4">
        <f>IFERROR(__xludf.DUMMYFUNCTION("""COMPUTED_VALUE"""),40142.705555555556)</f>
        <v>40142.70556</v>
      </c>
      <c r="D301" s="3">
        <f>IFERROR(__xludf.DUMMYFUNCTION("""COMPUTED_VALUE"""),3.98)</f>
        <v>3.98</v>
      </c>
    </row>
    <row r="302">
      <c r="C302" s="4">
        <f>IFERROR(__xludf.DUMMYFUNCTION("""COMPUTED_VALUE"""),40143.705555555556)</f>
        <v>40143.70556</v>
      </c>
      <c r="D302" s="3">
        <f>IFERROR(__xludf.DUMMYFUNCTION("""COMPUTED_VALUE"""),3.86)</f>
        <v>3.86</v>
      </c>
    </row>
    <row r="303">
      <c r="C303" s="4">
        <f>IFERROR(__xludf.DUMMYFUNCTION("""COMPUTED_VALUE"""),40144.705555555556)</f>
        <v>40144.70556</v>
      </c>
      <c r="D303" s="3">
        <f>IFERROR(__xludf.DUMMYFUNCTION("""COMPUTED_VALUE"""),3.93)</f>
        <v>3.93</v>
      </c>
    </row>
    <row r="304">
      <c r="C304" s="4">
        <f>IFERROR(__xludf.DUMMYFUNCTION("""COMPUTED_VALUE"""),40147.705555555556)</f>
        <v>40147.70556</v>
      </c>
      <c r="D304" s="3">
        <f>IFERROR(__xludf.DUMMYFUNCTION("""COMPUTED_VALUE"""),3.93)</f>
        <v>3.93</v>
      </c>
    </row>
    <row r="305">
      <c r="C305" s="4">
        <f>IFERROR(__xludf.DUMMYFUNCTION("""COMPUTED_VALUE"""),40148.705555555556)</f>
        <v>40148.70556</v>
      </c>
      <c r="D305" s="3">
        <f>IFERROR(__xludf.DUMMYFUNCTION("""COMPUTED_VALUE"""),4.02)</f>
        <v>4.02</v>
      </c>
    </row>
    <row r="306">
      <c r="C306" s="4">
        <f>IFERROR(__xludf.DUMMYFUNCTION("""COMPUTED_VALUE"""),40149.705555555556)</f>
        <v>40149.70556</v>
      </c>
      <c r="D306" s="3">
        <f>IFERROR(__xludf.DUMMYFUNCTION("""COMPUTED_VALUE"""),4.08)</f>
        <v>4.08</v>
      </c>
    </row>
    <row r="307">
      <c r="C307" s="4">
        <f>IFERROR(__xludf.DUMMYFUNCTION("""COMPUTED_VALUE"""),40150.705555555556)</f>
        <v>40150.70556</v>
      </c>
      <c r="D307" s="3">
        <f>IFERROR(__xludf.DUMMYFUNCTION("""COMPUTED_VALUE"""),4.01)</f>
        <v>4.01</v>
      </c>
    </row>
    <row r="308">
      <c r="C308" s="4">
        <f>IFERROR(__xludf.DUMMYFUNCTION("""COMPUTED_VALUE"""),40151.705555555556)</f>
        <v>40151.70556</v>
      </c>
      <c r="D308" s="3">
        <f>IFERROR(__xludf.DUMMYFUNCTION("""COMPUTED_VALUE"""),4.02)</f>
        <v>4.02</v>
      </c>
    </row>
    <row r="309">
      <c r="C309" s="4">
        <f>IFERROR(__xludf.DUMMYFUNCTION("""COMPUTED_VALUE"""),40154.705555555556)</f>
        <v>40154.70556</v>
      </c>
      <c r="D309" s="3">
        <f>IFERROR(__xludf.DUMMYFUNCTION("""COMPUTED_VALUE"""),4.04)</f>
        <v>4.04</v>
      </c>
    </row>
    <row r="310">
      <c r="C310" s="4">
        <f>IFERROR(__xludf.DUMMYFUNCTION("""COMPUTED_VALUE"""),40155.705555555556)</f>
        <v>40155.70556</v>
      </c>
      <c r="D310" s="3">
        <f>IFERROR(__xludf.DUMMYFUNCTION("""COMPUTED_VALUE"""),4.01)</f>
        <v>4.01</v>
      </c>
    </row>
    <row r="311">
      <c r="C311" s="4">
        <f>IFERROR(__xludf.DUMMYFUNCTION("""COMPUTED_VALUE"""),40156.705555555556)</f>
        <v>40156.70556</v>
      </c>
      <c r="D311" s="3">
        <f>IFERROR(__xludf.DUMMYFUNCTION("""COMPUTED_VALUE"""),3.99)</f>
        <v>3.99</v>
      </c>
    </row>
    <row r="312">
      <c r="C312" s="4">
        <f>IFERROR(__xludf.DUMMYFUNCTION("""COMPUTED_VALUE"""),40157.705555555556)</f>
        <v>40157.70556</v>
      </c>
      <c r="D312" s="3">
        <f>IFERROR(__xludf.DUMMYFUNCTION("""COMPUTED_VALUE"""),4.0)</f>
        <v>4</v>
      </c>
    </row>
    <row r="313">
      <c r="C313" s="4">
        <f>IFERROR(__xludf.DUMMYFUNCTION("""COMPUTED_VALUE"""),40158.705555555556)</f>
        <v>40158.70556</v>
      </c>
      <c r="D313" s="3">
        <f>IFERROR(__xludf.DUMMYFUNCTION("""COMPUTED_VALUE"""),4.03)</f>
        <v>4.03</v>
      </c>
    </row>
    <row r="314">
      <c r="C314" s="4">
        <f>IFERROR(__xludf.DUMMYFUNCTION("""COMPUTED_VALUE"""),40161.705555555556)</f>
        <v>40161.70556</v>
      </c>
      <c r="D314" s="3">
        <f>IFERROR(__xludf.DUMMYFUNCTION("""COMPUTED_VALUE"""),4.02)</f>
        <v>4.02</v>
      </c>
    </row>
    <row r="315">
      <c r="C315" s="4">
        <f>IFERROR(__xludf.DUMMYFUNCTION("""COMPUTED_VALUE"""),40162.705555555556)</f>
        <v>40162.70556</v>
      </c>
      <c r="D315" s="3">
        <f>IFERROR(__xludf.DUMMYFUNCTION("""COMPUTED_VALUE"""),4.04)</f>
        <v>4.04</v>
      </c>
    </row>
    <row r="316">
      <c r="C316" s="4">
        <f>IFERROR(__xludf.DUMMYFUNCTION("""COMPUTED_VALUE"""),40163.705555555556)</f>
        <v>40163.70556</v>
      </c>
      <c r="D316" s="3">
        <f>IFERROR(__xludf.DUMMYFUNCTION("""COMPUTED_VALUE"""),4.05)</f>
        <v>4.05</v>
      </c>
    </row>
    <row r="317">
      <c r="C317" s="4">
        <f>IFERROR(__xludf.DUMMYFUNCTION("""COMPUTED_VALUE"""),40164.705555555556)</f>
        <v>40164.70556</v>
      </c>
      <c r="D317" s="3">
        <f>IFERROR(__xludf.DUMMYFUNCTION("""COMPUTED_VALUE"""),4.01)</f>
        <v>4.01</v>
      </c>
    </row>
    <row r="318">
      <c r="C318" s="4">
        <f>IFERROR(__xludf.DUMMYFUNCTION("""COMPUTED_VALUE"""),40165.705555555556)</f>
        <v>40165.70556</v>
      </c>
      <c r="D318" s="3">
        <f>IFERROR(__xludf.DUMMYFUNCTION("""COMPUTED_VALUE"""),3.99)</f>
        <v>3.99</v>
      </c>
    </row>
    <row r="319">
      <c r="C319" s="4">
        <f>IFERROR(__xludf.DUMMYFUNCTION("""COMPUTED_VALUE"""),40168.705555555556)</f>
        <v>40168.70556</v>
      </c>
      <c r="D319" s="3">
        <f>IFERROR(__xludf.DUMMYFUNCTION("""COMPUTED_VALUE"""),3.9)</f>
        <v>3.9</v>
      </c>
    </row>
    <row r="320">
      <c r="C320" s="4">
        <f>IFERROR(__xludf.DUMMYFUNCTION("""COMPUTED_VALUE"""),40169.705555555556)</f>
        <v>40169.70556</v>
      </c>
      <c r="D320" s="3">
        <f>IFERROR(__xludf.DUMMYFUNCTION("""COMPUTED_VALUE"""),3.98)</f>
        <v>3.98</v>
      </c>
    </row>
    <row r="321">
      <c r="C321" s="4">
        <f>IFERROR(__xludf.DUMMYFUNCTION("""COMPUTED_VALUE"""),40170.705555555556)</f>
        <v>40170.70556</v>
      </c>
      <c r="D321" s="3">
        <f>IFERROR(__xludf.DUMMYFUNCTION("""COMPUTED_VALUE"""),3.99)</f>
        <v>3.99</v>
      </c>
    </row>
    <row r="322">
      <c r="C322" s="4">
        <f>IFERROR(__xludf.DUMMYFUNCTION("""COMPUTED_VALUE"""),40175.705555555556)</f>
        <v>40175.70556</v>
      </c>
      <c r="D322" s="3">
        <f>IFERROR(__xludf.DUMMYFUNCTION("""COMPUTED_VALUE"""),4.02)</f>
        <v>4.02</v>
      </c>
    </row>
    <row r="323">
      <c r="C323" s="4">
        <f>IFERROR(__xludf.DUMMYFUNCTION("""COMPUTED_VALUE"""),40176.705555555556)</f>
        <v>40176.70556</v>
      </c>
      <c r="D323" s="3">
        <f>IFERROR(__xludf.DUMMYFUNCTION("""COMPUTED_VALUE"""),4.07)</f>
        <v>4.07</v>
      </c>
    </row>
    <row r="324">
      <c r="C324" s="4">
        <f>IFERROR(__xludf.DUMMYFUNCTION("""COMPUTED_VALUE"""),40177.705555555556)</f>
        <v>40177.70556</v>
      </c>
      <c r="D324" s="3">
        <f>IFERROR(__xludf.DUMMYFUNCTION("""COMPUTED_VALUE"""),4.08)</f>
        <v>4.08</v>
      </c>
    </row>
    <row r="325">
      <c r="C325" s="4">
        <f>IFERROR(__xludf.DUMMYFUNCTION("""COMPUTED_VALUE"""),40182.705555555556)</f>
        <v>40182.70556</v>
      </c>
      <c r="D325" s="3">
        <f>IFERROR(__xludf.DUMMYFUNCTION("""COMPUTED_VALUE"""),4.32)</f>
        <v>4.32</v>
      </c>
    </row>
    <row r="326">
      <c r="C326" s="4">
        <f>IFERROR(__xludf.DUMMYFUNCTION("""COMPUTED_VALUE"""),40183.705555555556)</f>
        <v>40183.70556</v>
      </c>
      <c r="D326" s="3">
        <f>IFERROR(__xludf.DUMMYFUNCTION("""COMPUTED_VALUE"""),4.33)</f>
        <v>4.33</v>
      </c>
    </row>
    <row r="327">
      <c r="C327" s="4">
        <f>IFERROR(__xludf.DUMMYFUNCTION("""COMPUTED_VALUE"""),40184.705555555556)</f>
        <v>40184.70556</v>
      </c>
      <c r="D327" s="3">
        <f>IFERROR(__xludf.DUMMYFUNCTION("""COMPUTED_VALUE"""),4.5)</f>
        <v>4.5</v>
      </c>
    </row>
    <row r="328">
      <c r="C328" s="4">
        <f>IFERROR(__xludf.DUMMYFUNCTION("""COMPUTED_VALUE"""),40185.705555555556)</f>
        <v>40185.70556</v>
      </c>
      <c r="D328" s="3">
        <f>IFERROR(__xludf.DUMMYFUNCTION("""COMPUTED_VALUE"""),4.6)</f>
        <v>4.6</v>
      </c>
    </row>
    <row r="329">
      <c r="C329" s="4">
        <f>IFERROR(__xludf.DUMMYFUNCTION("""COMPUTED_VALUE"""),40186.705555555556)</f>
        <v>40186.70556</v>
      </c>
      <c r="D329" s="3">
        <f>IFERROR(__xludf.DUMMYFUNCTION("""COMPUTED_VALUE"""),4.5)</f>
        <v>4.5</v>
      </c>
    </row>
    <row r="330">
      <c r="C330" s="4">
        <f>IFERROR(__xludf.DUMMYFUNCTION("""COMPUTED_VALUE"""),40189.705555555556)</f>
        <v>40189.70556</v>
      </c>
      <c r="D330" s="3">
        <f>IFERROR(__xludf.DUMMYFUNCTION("""COMPUTED_VALUE"""),4.54)</f>
        <v>4.54</v>
      </c>
    </row>
    <row r="331">
      <c r="C331" s="4">
        <f>IFERROR(__xludf.DUMMYFUNCTION("""COMPUTED_VALUE"""),40190.705555555556)</f>
        <v>40190.70556</v>
      </c>
      <c r="D331" s="3">
        <f>IFERROR(__xludf.DUMMYFUNCTION("""COMPUTED_VALUE"""),4.49)</f>
        <v>4.49</v>
      </c>
    </row>
    <row r="332">
      <c r="C332" s="4">
        <f>IFERROR(__xludf.DUMMYFUNCTION("""COMPUTED_VALUE"""),40191.705555555556)</f>
        <v>40191.70556</v>
      </c>
      <c r="D332" s="3">
        <f>IFERROR(__xludf.DUMMYFUNCTION("""COMPUTED_VALUE"""),4.57)</f>
        <v>4.57</v>
      </c>
    </row>
    <row r="333">
      <c r="C333" s="4">
        <f>IFERROR(__xludf.DUMMYFUNCTION("""COMPUTED_VALUE"""),40192.705555555556)</f>
        <v>40192.70556</v>
      </c>
      <c r="D333" s="3">
        <f>IFERROR(__xludf.DUMMYFUNCTION("""COMPUTED_VALUE"""),4.57)</f>
        <v>4.57</v>
      </c>
    </row>
    <row r="334">
      <c r="C334" s="4">
        <f>IFERROR(__xludf.DUMMYFUNCTION("""COMPUTED_VALUE"""),40193.705555555556)</f>
        <v>40193.70556</v>
      </c>
      <c r="D334" s="3">
        <f>IFERROR(__xludf.DUMMYFUNCTION("""COMPUTED_VALUE"""),4.54)</f>
        <v>4.54</v>
      </c>
    </row>
    <row r="335">
      <c r="C335" s="4">
        <f>IFERROR(__xludf.DUMMYFUNCTION("""COMPUTED_VALUE"""),40196.705555555556)</f>
        <v>40196.70556</v>
      </c>
      <c r="D335" s="3">
        <f>IFERROR(__xludf.DUMMYFUNCTION("""COMPUTED_VALUE"""),4.51)</f>
        <v>4.51</v>
      </c>
    </row>
    <row r="336">
      <c r="C336" s="4">
        <f>IFERROR(__xludf.DUMMYFUNCTION("""COMPUTED_VALUE"""),40197.705555555556)</f>
        <v>40197.70556</v>
      </c>
      <c r="D336" s="3">
        <f>IFERROR(__xludf.DUMMYFUNCTION("""COMPUTED_VALUE"""),4.5)</f>
        <v>4.5</v>
      </c>
    </row>
    <row r="337">
      <c r="C337" s="4">
        <f>IFERROR(__xludf.DUMMYFUNCTION("""COMPUTED_VALUE"""),40198.705555555556)</f>
        <v>40198.70556</v>
      </c>
      <c r="D337" s="3">
        <f>IFERROR(__xludf.DUMMYFUNCTION("""COMPUTED_VALUE"""),4.43)</f>
        <v>4.43</v>
      </c>
    </row>
    <row r="338">
      <c r="C338" s="4">
        <f>IFERROR(__xludf.DUMMYFUNCTION("""COMPUTED_VALUE"""),40199.705555555556)</f>
        <v>40199.70556</v>
      </c>
      <c r="D338" s="3">
        <f>IFERROR(__xludf.DUMMYFUNCTION("""COMPUTED_VALUE"""),4.22)</f>
        <v>4.22</v>
      </c>
    </row>
    <row r="339">
      <c r="C339" s="4">
        <f>IFERROR(__xludf.DUMMYFUNCTION("""COMPUTED_VALUE"""),40200.705555555556)</f>
        <v>40200.70556</v>
      </c>
      <c r="D339" s="3">
        <f>IFERROR(__xludf.DUMMYFUNCTION("""COMPUTED_VALUE"""),4.21)</f>
        <v>4.21</v>
      </c>
    </row>
    <row r="340">
      <c r="C340" s="4">
        <f>IFERROR(__xludf.DUMMYFUNCTION("""COMPUTED_VALUE"""),40204.705555555556)</f>
        <v>40204.70556</v>
      </c>
      <c r="D340" s="3">
        <f>IFERROR(__xludf.DUMMYFUNCTION("""COMPUTED_VALUE"""),4.14)</f>
        <v>4.14</v>
      </c>
    </row>
    <row r="341">
      <c r="C341" s="4">
        <f>IFERROR(__xludf.DUMMYFUNCTION("""COMPUTED_VALUE"""),40205.705555555556)</f>
        <v>40205.70556</v>
      </c>
      <c r="D341" s="3">
        <f>IFERROR(__xludf.DUMMYFUNCTION("""COMPUTED_VALUE"""),4.07)</f>
        <v>4.07</v>
      </c>
    </row>
    <row r="342">
      <c r="C342" s="4">
        <f>IFERROR(__xludf.DUMMYFUNCTION("""COMPUTED_VALUE"""),40206.705555555556)</f>
        <v>40206.70556</v>
      </c>
      <c r="D342" s="3">
        <f>IFERROR(__xludf.DUMMYFUNCTION("""COMPUTED_VALUE"""),4.2)</f>
        <v>4.2</v>
      </c>
    </row>
    <row r="343">
      <c r="C343" s="4">
        <f>IFERROR(__xludf.DUMMYFUNCTION("""COMPUTED_VALUE"""),40207.705555555556)</f>
        <v>40207.70556</v>
      </c>
      <c r="D343" s="3">
        <f>IFERROR(__xludf.DUMMYFUNCTION("""COMPUTED_VALUE"""),4.24)</f>
        <v>4.24</v>
      </c>
    </row>
    <row r="344">
      <c r="C344" s="4">
        <f>IFERROR(__xludf.DUMMYFUNCTION("""COMPUTED_VALUE"""),40210.705555555556)</f>
        <v>40210.70556</v>
      </c>
      <c r="D344" s="3">
        <f>IFERROR(__xludf.DUMMYFUNCTION("""COMPUTED_VALUE"""),4.32)</f>
        <v>4.32</v>
      </c>
    </row>
    <row r="345">
      <c r="C345" s="4">
        <f>IFERROR(__xludf.DUMMYFUNCTION("""COMPUTED_VALUE"""),40211.705555555556)</f>
        <v>40211.70556</v>
      </c>
      <c r="D345" s="3">
        <f>IFERROR(__xludf.DUMMYFUNCTION("""COMPUTED_VALUE"""),4.33)</f>
        <v>4.33</v>
      </c>
    </row>
    <row r="346">
      <c r="C346" s="4">
        <f>IFERROR(__xludf.DUMMYFUNCTION("""COMPUTED_VALUE"""),40212.705555555556)</f>
        <v>40212.70556</v>
      </c>
      <c r="D346" s="3">
        <f>IFERROR(__xludf.DUMMYFUNCTION("""COMPUTED_VALUE"""),4.31)</f>
        <v>4.31</v>
      </c>
    </row>
    <row r="347">
      <c r="C347" s="4">
        <f>IFERROR(__xludf.DUMMYFUNCTION("""COMPUTED_VALUE"""),40213.705555555556)</f>
        <v>40213.70556</v>
      </c>
      <c r="D347" s="3">
        <f>IFERROR(__xludf.DUMMYFUNCTION("""COMPUTED_VALUE"""),4.0)</f>
        <v>4</v>
      </c>
    </row>
    <row r="348">
      <c r="C348" s="4">
        <f>IFERROR(__xludf.DUMMYFUNCTION("""COMPUTED_VALUE"""),40214.705555555556)</f>
        <v>40214.70556</v>
      </c>
      <c r="D348" s="3">
        <f>IFERROR(__xludf.DUMMYFUNCTION("""COMPUTED_VALUE"""),3.8)</f>
        <v>3.8</v>
      </c>
    </row>
    <row r="349">
      <c r="C349" s="4">
        <f>IFERROR(__xludf.DUMMYFUNCTION("""COMPUTED_VALUE"""),40217.705555555556)</f>
        <v>40217.70556</v>
      </c>
      <c r="D349" s="3">
        <f>IFERROR(__xludf.DUMMYFUNCTION("""COMPUTED_VALUE"""),3.88)</f>
        <v>3.88</v>
      </c>
    </row>
    <row r="350">
      <c r="C350" s="4">
        <f>IFERROR(__xludf.DUMMYFUNCTION("""COMPUTED_VALUE"""),40218.705555555556)</f>
        <v>40218.70556</v>
      </c>
      <c r="D350" s="3">
        <f>IFERROR(__xludf.DUMMYFUNCTION("""COMPUTED_VALUE"""),4.05)</f>
        <v>4.05</v>
      </c>
    </row>
    <row r="351">
      <c r="C351" s="4">
        <f>IFERROR(__xludf.DUMMYFUNCTION("""COMPUTED_VALUE"""),40219.705555555556)</f>
        <v>40219.70556</v>
      </c>
      <c r="D351" s="3">
        <f>IFERROR(__xludf.DUMMYFUNCTION("""COMPUTED_VALUE"""),4.06)</f>
        <v>4.06</v>
      </c>
    </row>
    <row r="352">
      <c r="C352" s="4">
        <f>IFERROR(__xludf.DUMMYFUNCTION("""COMPUTED_VALUE"""),40220.705555555556)</f>
        <v>40220.70556</v>
      </c>
      <c r="D352" s="3">
        <f>IFERROR(__xludf.DUMMYFUNCTION("""COMPUTED_VALUE"""),4.1)</f>
        <v>4.1</v>
      </c>
    </row>
    <row r="353">
      <c r="C353" s="4">
        <f>IFERROR(__xludf.DUMMYFUNCTION("""COMPUTED_VALUE"""),40221.705555555556)</f>
        <v>40221.70556</v>
      </c>
      <c r="D353" s="3">
        <f>IFERROR(__xludf.DUMMYFUNCTION("""COMPUTED_VALUE"""),4.01)</f>
        <v>4.01</v>
      </c>
    </row>
    <row r="354">
      <c r="C354" s="4">
        <f>IFERROR(__xludf.DUMMYFUNCTION("""COMPUTED_VALUE"""),40226.705555555556)</f>
        <v>40226.70556</v>
      </c>
      <c r="D354" s="3">
        <f>IFERROR(__xludf.DUMMYFUNCTION("""COMPUTED_VALUE"""),4.13)</f>
        <v>4.13</v>
      </c>
    </row>
    <row r="355">
      <c r="C355" s="4">
        <f>IFERROR(__xludf.DUMMYFUNCTION("""COMPUTED_VALUE"""),40227.705555555556)</f>
        <v>40227.70556</v>
      </c>
      <c r="D355" s="3">
        <f>IFERROR(__xludf.DUMMYFUNCTION("""COMPUTED_VALUE"""),4.15)</f>
        <v>4.15</v>
      </c>
    </row>
    <row r="356">
      <c r="C356" s="4">
        <f>IFERROR(__xludf.DUMMYFUNCTION("""COMPUTED_VALUE"""),40228.705555555556)</f>
        <v>40228.70556</v>
      </c>
      <c r="D356" s="3">
        <f>IFERROR(__xludf.DUMMYFUNCTION("""COMPUTED_VALUE"""),4.24)</f>
        <v>4.24</v>
      </c>
    </row>
    <row r="357">
      <c r="C357" s="4">
        <f>IFERROR(__xludf.DUMMYFUNCTION("""COMPUTED_VALUE"""),40231.705555555556)</f>
        <v>40231.70556</v>
      </c>
      <c r="D357" s="3">
        <f>IFERROR(__xludf.DUMMYFUNCTION("""COMPUTED_VALUE"""),4.24)</f>
        <v>4.24</v>
      </c>
    </row>
    <row r="358">
      <c r="C358" s="4">
        <f>IFERROR(__xludf.DUMMYFUNCTION("""COMPUTED_VALUE"""),40232.705555555556)</f>
        <v>40232.70556</v>
      </c>
      <c r="D358" s="3">
        <f>IFERROR(__xludf.DUMMYFUNCTION("""COMPUTED_VALUE"""),4.12)</f>
        <v>4.12</v>
      </c>
    </row>
    <row r="359">
      <c r="C359" s="4">
        <f>IFERROR(__xludf.DUMMYFUNCTION("""COMPUTED_VALUE"""),40233.705555555556)</f>
        <v>40233.70556</v>
      </c>
      <c r="D359" s="3">
        <f>IFERROR(__xludf.DUMMYFUNCTION("""COMPUTED_VALUE"""),3.9)</f>
        <v>3.9</v>
      </c>
    </row>
    <row r="360">
      <c r="C360" s="4">
        <f>IFERROR(__xludf.DUMMYFUNCTION("""COMPUTED_VALUE"""),40234.705555555556)</f>
        <v>40234.70556</v>
      </c>
      <c r="D360" s="3">
        <f>IFERROR(__xludf.DUMMYFUNCTION("""COMPUTED_VALUE"""),3.82)</f>
        <v>3.82</v>
      </c>
    </row>
    <row r="361">
      <c r="C361" s="4">
        <f>IFERROR(__xludf.DUMMYFUNCTION("""COMPUTED_VALUE"""),40235.705555555556)</f>
        <v>40235.70556</v>
      </c>
      <c r="D361" s="3">
        <f>IFERROR(__xludf.DUMMYFUNCTION("""COMPUTED_VALUE"""),3.95)</f>
        <v>3.95</v>
      </c>
    </row>
    <row r="362">
      <c r="C362" s="4">
        <f>IFERROR(__xludf.DUMMYFUNCTION("""COMPUTED_VALUE"""),40238.705555555556)</f>
        <v>40238.70556</v>
      </c>
      <c r="D362" s="3">
        <f>IFERROR(__xludf.DUMMYFUNCTION("""COMPUTED_VALUE"""),3.95)</f>
        <v>3.95</v>
      </c>
    </row>
    <row r="363">
      <c r="C363" s="4">
        <f>IFERROR(__xludf.DUMMYFUNCTION("""COMPUTED_VALUE"""),40239.705555555556)</f>
        <v>40239.70556</v>
      </c>
      <c r="D363" s="3">
        <f>IFERROR(__xludf.DUMMYFUNCTION("""COMPUTED_VALUE"""),3.97)</f>
        <v>3.97</v>
      </c>
    </row>
    <row r="364">
      <c r="C364" s="4">
        <f>IFERROR(__xludf.DUMMYFUNCTION("""COMPUTED_VALUE"""),40240.705555555556)</f>
        <v>40240.70556</v>
      </c>
      <c r="D364" s="3">
        <f>IFERROR(__xludf.DUMMYFUNCTION("""COMPUTED_VALUE"""),3.96)</f>
        <v>3.96</v>
      </c>
    </row>
    <row r="365">
      <c r="C365" s="4">
        <f>IFERROR(__xludf.DUMMYFUNCTION("""COMPUTED_VALUE"""),40241.705555555556)</f>
        <v>40241.70556</v>
      </c>
      <c r="D365" s="3">
        <f>IFERROR(__xludf.DUMMYFUNCTION("""COMPUTED_VALUE"""),3.99)</f>
        <v>3.99</v>
      </c>
    </row>
    <row r="366">
      <c r="C366" s="4">
        <f>IFERROR(__xludf.DUMMYFUNCTION("""COMPUTED_VALUE"""),40242.705555555556)</f>
        <v>40242.70556</v>
      </c>
      <c r="D366" s="3">
        <f>IFERROR(__xludf.DUMMYFUNCTION("""COMPUTED_VALUE"""),4.01)</f>
        <v>4.01</v>
      </c>
    </row>
    <row r="367">
      <c r="C367" s="4">
        <f>IFERROR(__xludf.DUMMYFUNCTION("""COMPUTED_VALUE"""),40245.705555555556)</f>
        <v>40245.70556</v>
      </c>
      <c r="D367" s="3">
        <f>IFERROR(__xludf.DUMMYFUNCTION("""COMPUTED_VALUE"""),3.92)</f>
        <v>3.92</v>
      </c>
    </row>
    <row r="368">
      <c r="C368" s="4">
        <f>IFERROR(__xludf.DUMMYFUNCTION("""COMPUTED_VALUE"""),40246.705555555556)</f>
        <v>40246.70556</v>
      </c>
      <c r="D368" s="3">
        <f>IFERROR(__xludf.DUMMYFUNCTION("""COMPUTED_VALUE"""),3.95)</f>
        <v>3.95</v>
      </c>
    </row>
    <row r="369">
      <c r="C369" s="4">
        <f>IFERROR(__xludf.DUMMYFUNCTION("""COMPUTED_VALUE"""),40247.705555555556)</f>
        <v>40247.70556</v>
      </c>
      <c r="D369" s="3">
        <f>IFERROR(__xludf.DUMMYFUNCTION("""COMPUTED_VALUE"""),4.0)</f>
        <v>4</v>
      </c>
    </row>
    <row r="370">
      <c r="C370" s="4">
        <f>IFERROR(__xludf.DUMMYFUNCTION("""COMPUTED_VALUE"""),40248.705555555556)</f>
        <v>40248.70556</v>
      </c>
      <c r="D370" s="3">
        <f>IFERROR(__xludf.DUMMYFUNCTION("""COMPUTED_VALUE"""),3.97)</f>
        <v>3.97</v>
      </c>
    </row>
    <row r="371">
      <c r="C371" s="4">
        <f>IFERROR(__xludf.DUMMYFUNCTION("""COMPUTED_VALUE"""),40249.705555555556)</f>
        <v>40249.70556</v>
      </c>
      <c r="D371" s="3">
        <f>IFERROR(__xludf.DUMMYFUNCTION("""COMPUTED_VALUE"""),3.93)</f>
        <v>3.93</v>
      </c>
    </row>
    <row r="372">
      <c r="C372" s="4">
        <f>IFERROR(__xludf.DUMMYFUNCTION("""COMPUTED_VALUE"""),40252.705555555556)</f>
        <v>40252.70556</v>
      </c>
      <c r="D372" s="3">
        <f>IFERROR(__xludf.DUMMYFUNCTION("""COMPUTED_VALUE"""),3.88)</f>
        <v>3.88</v>
      </c>
    </row>
    <row r="373">
      <c r="C373" s="4">
        <f>IFERROR(__xludf.DUMMYFUNCTION("""COMPUTED_VALUE"""),40254.705555555556)</f>
        <v>40254.70556</v>
      </c>
      <c r="D373" s="3">
        <f>IFERROR(__xludf.DUMMYFUNCTION("""COMPUTED_VALUE"""),3.76)</f>
        <v>3.76</v>
      </c>
    </row>
    <row r="374">
      <c r="C374" s="4">
        <f>IFERROR(__xludf.DUMMYFUNCTION("""COMPUTED_VALUE"""),40255.705555555556)</f>
        <v>40255.70556</v>
      </c>
      <c r="D374" s="3">
        <f>IFERROR(__xludf.DUMMYFUNCTION("""COMPUTED_VALUE"""),3.86)</f>
        <v>3.86</v>
      </c>
    </row>
    <row r="375">
      <c r="C375" s="4">
        <f>IFERROR(__xludf.DUMMYFUNCTION("""COMPUTED_VALUE"""),40256.705555555556)</f>
        <v>40256.70556</v>
      </c>
      <c r="D375" s="3">
        <f>IFERROR(__xludf.DUMMYFUNCTION("""COMPUTED_VALUE"""),3.82)</f>
        <v>3.82</v>
      </c>
    </row>
    <row r="376">
      <c r="C376" s="4">
        <f>IFERROR(__xludf.DUMMYFUNCTION("""COMPUTED_VALUE"""),40259.705555555556)</f>
        <v>40259.70556</v>
      </c>
      <c r="D376" s="3">
        <f>IFERROR(__xludf.DUMMYFUNCTION("""COMPUTED_VALUE"""),3.87)</f>
        <v>3.87</v>
      </c>
    </row>
    <row r="377">
      <c r="C377" s="4">
        <f>IFERROR(__xludf.DUMMYFUNCTION("""COMPUTED_VALUE"""),40260.705555555556)</f>
        <v>40260.70556</v>
      </c>
      <c r="D377" s="3">
        <f>IFERROR(__xludf.DUMMYFUNCTION("""COMPUTED_VALUE"""),3.91)</f>
        <v>3.91</v>
      </c>
    </row>
    <row r="378">
      <c r="C378" s="4">
        <f>IFERROR(__xludf.DUMMYFUNCTION("""COMPUTED_VALUE"""),40261.705555555556)</f>
        <v>40261.70556</v>
      </c>
      <c r="D378" s="3">
        <f>IFERROR(__xludf.DUMMYFUNCTION("""COMPUTED_VALUE"""),3.84)</f>
        <v>3.84</v>
      </c>
    </row>
    <row r="379">
      <c r="C379" s="4">
        <f>IFERROR(__xludf.DUMMYFUNCTION("""COMPUTED_VALUE"""),40262.705555555556)</f>
        <v>40262.70556</v>
      </c>
      <c r="D379" s="3">
        <f>IFERROR(__xludf.DUMMYFUNCTION("""COMPUTED_VALUE"""),3.83)</f>
        <v>3.83</v>
      </c>
    </row>
    <row r="380">
      <c r="C380" s="4">
        <f>IFERROR(__xludf.DUMMYFUNCTION("""COMPUTED_VALUE"""),40263.705555555556)</f>
        <v>40263.70556</v>
      </c>
      <c r="D380" s="3">
        <f>IFERROR(__xludf.DUMMYFUNCTION("""COMPUTED_VALUE"""),3.83)</f>
        <v>3.83</v>
      </c>
    </row>
    <row r="381">
      <c r="C381" s="4">
        <f>IFERROR(__xludf.DUMMYFUNCTION("""COMPUTED_VALUE"""),40266.705555555556)</f>
        <v>40266.70556</v>
      </c>
      <c r="D381" s="3">
        <f>IFERROR(__xludf.DUMMYFUNCTION("""COMPUTED_VALUE"""),3.96)</f>
        <v>3.96</v>
      </c>
    </row>
    <row r="382">
      <c r="C382" s="4">
        <f>IFERROR(__xludf.DUMMYFUNCTION("""COMPUTED_VALUE"""),40267.705555555556)</f>
        <v>40267.70556</v>
      </c>
      <c r="D382" s="3">
        <f>IFERROR(__xludf.DUMMYFUNCTION("""COMPUTED_VALUE"""),3.97)</f>
        <v>3.97</v>
      </c>
    </row>
    <row r="383">
      <c r="C383" s="4">
        <f>IFERROR(__xludf.DUMMYFUNCTION("""COMPUTED_VALUE"""),40268.705555555556)</f>
        <v>40268.70556</v>
      </c>
      <c r="D383" s="3">
        <f>IFERROR(__xludf.DUMMYFUNCTION("""COMPUTED_VALUE"""),4.01)</f>
        <v>4.01</v>
      </c>
    </row>
    <row r="384">
      <c r="C384" s="4">
        <f>IFERROR(__xludf.DUMMYFUNCTION("""COMPUTED_VALUE"""),40269.705555555556)</f>
        <v>40269.70556</v>
      </c>
      <c r="D384" s="3">
        <f>IFERROR(__xludf.DUMMYFUNCTION("""COMPUTED_VALUE"""),4.07)</f>
        <v>4.07</v>
      </c>
    </row>
    <row r="385">
      <c r="C385" s="4">
        <f>IFERROR(__xludf.DUMMYFUNCTION("""COMPUTED_VALUE"""),40273.705555555556)</f>
        <v>40273.70556</v>
      </c>
      <c r="D385" s="3">
        <f>IFERROR(__xludf.DUMMYFUNCTION("""COMPUTED_VALUE"""),4.12)</f>
        <v>4.12</v>
      </c>
    </row>
    <row r="386">
      <c r="C386" s="4">
        <f>IFERROR(__xludf.DUMMYFUNCTION("""COMPUTED_VALUE"""),40274.705555555556)</f>
        <v>40274.70556</v>
      </c>
      <c r="D386" s="3">
        <f>IFERROR(__xludf.DUMMYFUNCTION("""COMPUTED_VALUE"""),4.18)</f>
        <v>4.18</v>
      </c>
    </row>
    <row r="387">
      <c r="C387" s="4">
        <f>IFERROR(__xludf.DUMMYFUNCTION("""COMPUTED_VALUE"""),40275.705555555556)</f>
        <v>40275.70556</v>
      </c>
      <c r="D387" s="3">
        <f>IFERROR(__xludf.DUMMYFUNCTION("""COMPUTED_VALUE"""),4.11)</f>
        <v>4.11</v>
      </c>
    </row>
    <row r="388">
      <c r="C388" s="4">
        <f>IFERROR(__xludf.DUMMYFUNCTION("""COMPUTED_VALUE"""),40277.705555555556)</f>
        <v>40277.70556</v>
      </c>
      <c r="D388" s="3">
        <f>IFERROR(__xludf.DUMMYFUNCTION("""COMPUTED_VALUE"""),4.13)</f>
        <v>4.13</v>
      </c>
    </row>
    <row r="389">
      <c r="C389" s="4">
        <f>IFERROR(__xludf.DUMMYFUNCTION("""COMPUTED_VALUE"""),40280.705555555556)</f>
        <v>40280.70556</v>
      </c>
      <c r="D389" s="3">
        <f>IFERROR(__xludf.DUMMYFUNCTION("""COMPUTED_VALUE"""),4.07)</f>
        <v>4.07</v>
      </c>
    </row>
    <row r="390">
      <c r="C390" s="4">
        <f>IFERROR(__xludf.DUMMYFUNCTION("""COMPUTED_VALUE"""),40281.705555555556)</f>
        <v>40281.70556</v>
      </c>
      <c r="D390" s="3">
        <f>IFERROR(__xludf.DUMMYFUNCTION("""COMPUTED_VALUE"""),4.02)</f>
        <v>4.02</v>
      </c>
    </row>
    <row r="391">
      <c r="C391" s="4">
        <f>IFERROR(__xludf.DUMMYFUNCTION("""COMPUTED_VALUE"""),40282.705555555556)</f>
        <v>40282.70556</v>
      </c>
      <c r="D391" s="3">
        <f>IFERROR(__xludf.DUMMYFUNCTION("""COMPUTED_VALUE"""),4.0)</f>
        <v>4</v>
      </c>
    </row>
    <row r="392">
      <c r="C392" s="4">
        <f>IFERROR(__xludf.DUMMYFUNCTION("""COMPUTED_VALUE"""),40283.705555555556)</f>
        <v>40283.70556</v>
      </c>
      <c r="D392" s="3">
        <f>IFERROR(__xludf.DUMMYFUNCTION("""COMPUTED_VALUE"""),3.94)</f>
        <v>3.94</v>
      </c>
    </row>
    <row r="393">
      <c r="C393" s="4">
        <f>IFERROR(__xludf.DUMMYFUNCTION("""COMPUTED_VALUE"""),40284.705555555556)</f>
        <v>40284.70556</v>
      </c>
      <c r="D393" s="3">
        <f>IFERROR(__xludf.DUMMYFUNCTION("""COMPUTED_VALUE"""),3.87)</f>
        <v>3.87</v>
      </c>
    </row>
    <row r="394">
      <c r="C394" s="4">
        <f>IFERROR(__xludf.DUMMYFUNCTION("""COMPUTED_VALUE"""),40287.705555555556)</f>
        <v>40287.70556</v>
      </c>
      <c r="D394" s="3">
        <f>IFERROR(__xludf.DUMMYFUNCTION("""COMPUTED_VALUE"""),3.86)</f>
        <v>3.86</v>
      </c>
    </row>
    <row r="395">
      <c r="C395" s="4">
        <f>IFERROR(__xludf.DUMMYFUNCTION("""COMPUTED_VALUE"""),40288.705555555556)</f>
        <v>40288.70556</v>
      </c>
      <c r="D395" s="3">
        <f>IFERROR(__xludf.DUMMYFUNCTION("""COMPUTED_VALUE"""),3.94)</f>
        <v>3.94</v>
      </c>
    </row>
    <row r="396">
      <c r="C396" s="4">
        <f>IFERROR(__xludf.DUMMYFUNCTION("""COMPUTED_VALUE"""),40290.705555555556)</f>
        <v>40290.70556</v>
      </c>
      <c r="D396" s="3">
        <f>IFERROR(__xludf.DUMMYFUNCTION("""COMPUTED_VALUE"""),3.91)</f>
        <v>3.91</v>
      </c>
    </row>
    <row r="397">
      <c r="C397" s="4">
        <f>IFERROR(__xludf.DUMMYFUNCTION("""COMPUTED_VALUE"""),40291.705555555556)</f>
        <v>40291.70556</v>
      </c>
      <c r="D397" s="3">
        <f>IFERROR(__xludf.DUMMYFUNCTION("""COMPUTED_VALUE"""),3.9)</f>
        <v>3.9</v>
      </c>
    </row>
    <row r="398">
      <c r="C398" s="4">
        <f>IFERROR(__xludf.DUMMYFUNCTION("""COMPUTED_VALUE"""),40294.705555555556)</f>
        <v>40294.70556</v>
      </c>
      <c r="D398" s="3">
        <f>IFERROR(__xludf.DUMMYFUNCTION("""COMPUTED_VALUE"""),3.9)</f>
        <v>3.9</v>
      </c>
    </row>
    <row r="399">
      <c r="C399" s="4">
        <f>IFERROR(__xludf.DUMMYFUNCTION("""COMPUTED_VALUE"""),40295.705555555556)</f>
        <v>40295.70556</v>
      </c>
      <c r="D399" s="3">
        <f>IFERROR(__xludf.DUMMYFUNCTION("""COMPUTED_VALUE"""),3.77)</f>
        <v>3.77</v>
      </c>
    </row>
    <row r="400">
      <c r="C400" s="4">
        <f>IFERROR(__xludf.DUMMYFUNCTION("""COMPUTED_VALUE"""),40296.705555555556)</f>
        <v>40296.70556</v>
      </c>
      <c r="D400" s="3">
        <f>IFERROR(__xludf.DUMMYFUNCTION("""COMPUTED_VALUE"""),3.73)</f>
        <v>3.73</v>
      </c>
    </row>
    <row r="401">
      <c r="C401" s="4">
        <f>IFERROR(__xludf.DUMMYFUNCTION("""COMPUTED_VALUE"""),40297.705555555556)</f>
        <v>40297.70556</v>
      </c>
      <c r="D401" s="3">
        <f>IFERROR(__xludf.DUMMYFUNCTION("""COMPUTED_VALUE"""),3.86)</f>
        <v>3.86</v>
      </c>
    </row>
    <row r="402">
      <c r="C402" s="4">
        <f>IFERROR(__xludf.DUMMYFUNCTION("""COMPUTED_VALUE"""),40298.705555555556)</f>
        <v>40298.70556</v>
      </c>
      <c r="D402" s="3">
        <f>IFERROR(__xludf.DUMMYFUNCTION("""COMPUTED_VALUE"""),3.83)</f>
        <v>3.83</v>
      </c>
    </row>
    <row r="403">
      <c r="C403" s="4">
        <f>IFERROR(__xludf.DUMMYFUNCTION("""COMPUTED_VALUE"""),40302.705555555556)</f>
        <v>40302.70556</v>
      </c>
      <c r="D403" s="3">
        <f>IFERROR(__xludf.DUMMYFUNCTION("""COMPUTED_VALUE"""),3.56)</f>
        <v>3.56</v>
      </c>
    </row>
    <row r="404">
      <c r="C404" s="4">
        <f>IFERROR(__xludf.DUMMYFUNCTION("""COMPUTED_VALUE"""),40303.705555555556)</f>
        <v>40303.70556</v>
      </c>
      <c r="D404" s="3">
        <f>IFERROR(__xludf.DUMMYFUNCTION("""COMPUTED_VALUE"""),3.6)</f>
        <v>3.6</v>
      </c>
    </row>
    <row r="405">
      <c r="C405" s="4">
        <f>IFERROR(__xludf.DUMMYFUNCTION("""COMPUTED_VALUE"""),40304.705555555556)</f>
        <v>40304.70556</v>
      </c>
      <c r="D405" s="3">
        <f>IFERROR(__xludf.DUMMYFUNCTION("""COMPUTED_VALUE"""),3.5)</f>
        <v>3.5</v>
      </c>
    </row>
    <row r="406">
      <c r="C406" s="4">
        <f>IFERROR(__xludf.DUMMYFUNCTION("""COMPUTED_VALUE"""),40305.705555555556)</f>
        <v>40305.70556</v>
      </c>
      <c r="D406" s="3">
        <f>IFERROR(__xludf.DUMMYFUNCTION("""COMPUTED_VALUE"""),3.44)</f>
        <v>3.44</v>
      </c>
    </row>
    <row r="407">
      <c r="C407" s="4">
        <f>IFERROR(__xludf.DUMMYFUNCTION("""COMPUTED_VALUE"""),40308.705555555556)</f>
        <v>40308.70556</v>
      </c>
      <c r="D407" s="3">
        <f>IFERROR(__xludf.DUMMYFUNCTION("""COMPUTED_VALUE"""),3.78)</f>
        <v>3.78</v>
      </c>
    </row>
    <row r="408">
      <c r="C408" s="4">
        <f>IFERROR(__xludf.DUMMYFUNCTION("""COMPUTED_VALUE"""),40309.705555555556)</f>
        <v>40309.70556</v>
      </c>
      <c r="D408" s="3">
        <f>IFERROR(__xludf.DUMMYFUNCTION("""COMPUTED_VALUE"""),3.57)</f>
        <v>3.57</v>
      </c>
    </row>
    <row r="409">
      <c r="C409" s="4">
        <f>IFERROR(__xludf.DUMMYFUNCTION("""COMPUTED_VALUE"""),40310.705555555556)</f>
        <v>40310.70556</v>
      </c>
      <c r="D409" s="3">
        <f>IFERROR(__xludf.DUMMYFUNCTION("""COMPUTED_VALUE"""),3.83)</f>
        <v>3.83</v>
      </c>
    </row>
    <row r="410">
      <c r="C410" s="4">
        <f>IFERROR(__xludf.DUMMYFUNCTION("""COMPUTED_VALUE"""),40311.705555555556)</f>
        <v>40311.70556</v>
      </c>
      <c r="D410" s="3">
        <f>IFERROR(__xludf.DUMMYFUNCTION("""COMPUTED_VALUE"""),3.9)</f>
        <v>3.9</v>
      </c>
    </row>
    <row r="411">
      <c r="C411" s="4">
        <f>IFERROR(__xludf.DUMMYFUNCTION("""COMPUTED_VALUE"""),40312.705555555556)</f>
        <v>40312.70556</v>
      </c>
      <c r="D411" s="3">
        <f>IFERROR(__xludf.DUMMYFUNCTION("""COMPUTED_VALUE"""),3.84)</f>
        <v>3.84</v>
      </c>
    </row>
    <row r="412">
      <c r="C412" s="4">
        <f>IFERROR(__xludf.DUMMYFUNCTION("""COMPUTED_VALUE"""),40315.705555555556)</f>
        <v>40315.70556</v>
      </c>
      <c r="D412" s="3">
        <f>IFERROR(__xludf.DUMMYFUNCTION("""COMPUTED_VALUE"""),3.91)</f>
        <v>3.91</v>
      </c>
    </row>
    <row r="413">
      <c r="C413" s="4">
        <f>IFERROR(__xludf.DUMMYFUNCTION("""COMPUTED_VALUE"""),40316.705555555556)</f>
        <v>40316.70556</v>
      </c>
      <c r="D413" s="3">
        <f>IFERROR(__xludf.DUMMYFUNCTION("""COMPUTED_VALUE"""),3.79)</f>
        <v>3.79</v>
      </c>
    </row>
    <row r="414">
      <c r="C414" s="4">
        <f>IFERROR(__xludf.DUMMYFUNCTION("""COMPUTED_VALUE"""),40317.705555555556)</f>
        <v>40317.70556</v>
      </c>
      <c r="D414" s="3">
        <f>IFERROR(__xludf.DUMMYFUNCTION("""COMPUTED_VALUE"""),3.58)</f>
        <v>3.58</v>
      </c>
    </row>
    <row r="415">
      <c r="C415" s="4">
        <f>IFERROR(__xludf.DUMMYFUNCTION("""COMPUTED_VALUE"""),40318.705555555556)</f>
        <v>40318.70556</v>
      </c>
      <c r="D415" s="3">
        <f>IFERROR(__xludf.DUMMYFUNCTION("""COMPUTED_VALUE"""),3.54)</f>
        <v>3.54</v>
      </c>
    </row>
    <row r="416">
      <c r="C416" s="4">
        <f>IFERROR(__xludf.DUMMYFUNCTION("""COMPUTED_VALUE"""),40319.705555555556)</f>
        <v>40319.70556</v>
      </c>
      <c r="D416" s="3">
        <f>IFERROR(__xludf.DUMMYFUNCTION("""COMPUTED_VALUE"""),3.68)</f>
        <v>3.68</v>
      </c>
    </row>
    <row r="417">
      <c r="C417" s="4">
        <f>IFERROR(__xludf.DUMMYFUNCTION("""COMPUTED_VALUE"""),40322.705555555556)</f>
        <v>40322.70556</v>
      </c>
      <c r="D417" s="3">
        <f>IFERROR(__xludf.DUMMYFUNCTION("""COMPUTED_VALUE"""),3.71)</f>
        <v>3.71</v>
      </c>
    </row>
    <row r="418">
      <c r="C418" s="4">
        <f>IFERROR(__xludf.DUMMYFUNCTION("""COMPUTED_VALUE"""),40323.705555555556)</f>
        <v>40323.70556</v>
      </c>
      <c r="D418" s="3">
        <f>IFERROR(__xludf.DUMMYFUNCTION("""COMPUTED_VALUE"""),3.66)</f>
        <v>3.66</v>
      </c>
    </row>
    <row r="419">
      <c r="C419" s="4">
        <f>IFERROR(__xludf.DUMMYFUNCTION("""COMPUTED_VALUE"""),40324.705555555556)</f>
        <v>40324.70556</v>
      </c>
      <c r="D419" s="3">
        <f>IFERROR(__xludf.DUMMYFUNCTION("""COMPUTED_VALUE"""),4.07)</f>
        <v>4.07</v>
      </c>
    </row>
    <row r="420">
      <c r="C420" s="4">
        <f>IFERROR(__xludf.DUMMYFUNCTION("""COMPUTED_VALUE"""),40325.705555555556)</f>
        <v>40325.70556</v>
      </c>
      <c r="D420" s="3">
        <f>IFERROR(__xludf.DUMMYFUNCTION("""COMPUTED_VALUE"""),3.98)</f>
        <v>3.98</v>
      </c>
    </row>
    <row r="421">
      <c r="C421" s="4">
        <f>IFERROR(__xludf.DUMMYFUNCTION("""COMPUTED_VALUE"""),40326.705555555556)</f>
        <v>40326.70556</v>
      </c>
      <c r="D421" s="3">
        <f>IFERROR(__xludf.DUMMYFUNCTION("""COMPUTED_VALUE"""),4.05)</f>
        <v>4.05</v>
      </c>
    </row>
    <row r="422">
      <c r="C422" s="4">
        <f>IFERROR(__xludf.DUMMYFUNCTION("""COMPUTED_VALUE"""),40329.705555555556)</f>
        <v>40329.70556</v>
      </c>
      <c r="D422" s="3">
        <f>IFERROR(__xludf.DUMMYFUNCTION("""COMPUTED_VALUE"""),4.04)</f>
        <v>4.04</v>
      </c>
    </row>
    <row r="423">
      <c r="C423" s="4">
        <f>IFERROR(__xludf.DUMMYFUNCTION("""COMPUTED_VALUE"""),40330.705555555556)</f>
        <v>40330.70556</v>
      </c>
      <c r="D423" s="3">
        <f>IFERROR(__xludf.DUMMYFUNCTION("""COMPUTED_VALUE"""),3.95)</f>
        <v>3.95</v>
      </c>
    </row>
    <row r="424">
      <c r="C424" s="4">
        <f>IFERROR(__xludf.DUMMYFUNCTION("""COMPUTED_VALUE"""),40331.705555555556)</f>
        <v>40331.70556</v>
      </c>
      <c r="D424" s="3">
        <f>IFERROR(__xludf.DUMMYFUNCTION("""COMPUTED_VALUE"""),3.97)</f>
        <v>3.97</v>
      </c>
    </row>
    <row r="425">
      <c r="C425" s="4">
        <f>IFERROR(__xludf.DUMMYFUNCTION("""COMPUTED_VALUE"""),40333.705555555556)</f>
        <v>40333.70556</v>
      </c>
      <c r="D425" s="3">
        <f>IFERROR(__xludf.DUMMYFUNCTION("""COMPUTED_VALUE"""),3.91)</f>
        <v>3.91</v>
      </c>
    </row>
    <row r="426">
      <c r="C426" s="4">
        <f>IFERROR(__xludf.DUMMYFUNCTION("""COMPUTED_VALUE"""),40336.705555555556)</f>
        <v>40336.70556</v>
      </c>
      <c r="D426" s="3">
        <f>IFERROR(__xludf.DUMMYFUNCTION("""COMPUTED_VALUE"""),3.91)</f>
        <v>3.91</v>
      </c>
    </row>
    <row r="427">
      <c r="C427" s="4">
        <f>IFERROR(__xludf.DUMMYFUNCTION("""COMPUTED_VALUE"""),40337.705555555556)</f>
        <v>40337.70556</v>
      </c>
      <c r="D427" s="3">
        <f>IFERROR(__xludf.DUMMYFUNCTION("""COMPUTED_VALUE"""),3.95)</f>
        <v>3.95</v>
      </c>
    </row>
    <row r="428">
      <c r="C428" s="4">
        <f>IFERROR(__xludf.DUMMYFUNCTION("""COMPUTED_VALUE"""),40338.705555555556)</f>
        <v>40338.70556</v>
      </c>
      <c r="D428" s="3">
        <f>IFERROR(__xludf.DUMMYFUNCTION("""COMPUTED_VALUE"""),3.91)</f>
        <v>3.91</v>
      </c>
    </row>
    <row r="429">
      <c r="C429" s="4">
        <f>IFERROR(__xludf.DUMMYFUNCTION("""COMPUTED_VALUE"""),40339.705555555556)</f>
        <v>40339.70556</v>
      </c>
      <c r="D429" s="3">
        <f>IFERROR(__xludf.DUMMYFUNCTION("""COMPUTED_VALUE"""),3.99)</f>
        <v>3.99</v>
      </c>
    </row>
    <row r="430">
      <c r="C430" s="4">
        <f>IFERROR(__xludf.DUMMYFUNCTION("""COMPUTED_VALUE"""),40340.705555555556)</f>
        <v>40340.70556</v>
      </c>
      <c r="D430" s="3">
        <f>IFERROR(__xludf.DUMMYFUNCTION("""COMPUTED_VALUE"""),4.0)</f>
        <v>4</v>
      </c>
    </row>
    <row r="431">
      <c r="C431" s="4">
        <f>IFERROR(__xludf.DUMMYFUNCTION("""COMPUTED_VALUE"""),40343.705555555556)</f>
        <v>40343.70556</v>
      </c>
      <c r="D431" s="3">
        <f>IFERROR(__xludf.DUMMYFUNCTION("""COMPUTED_VALUE"""),3.97)</f>
        <v>3.97</v>
      </c>
    </row>
    <row r="432">
      <c r="C432" s="4">
        <f>IFERROR(__xludf.DUMMYFUNCTION("""COMPUTED_VALUE"""),40344.705555555556)</f>
        <v>40344.70556</v>
      </c>
      <c r="D432" s="3">
        <f>IFERROR(__xludf.DUMMYFUNCTION("""COMPUTED_VALUE"""),4.0)</f>
        <v>4</v>
      </c>
    </row>
    <row r="433">
      <c r="C433" s="4">
        <f>IFERROR(__xludf.DUMMYFUNCTION("""COMPUTED_VALUE"""),40345.705555555556)</f>
        <v>40345.70556</v>
      </c>
      <c r="D433" s="3">
        <f>IFERROR(__xludf.DUMMYFUNCTION("""COMPUTED_VALUE"""),4.02)</f>
        <v>4.02</v>
      </c>
    </row>
    <row r="434">
      <c r="C434" s="4">
        <f>IFERROR(__xludf.DUMMYFUNCTION("""COMPUTED_VALUE"""),40350.705555555556)</f>
        <v>40350.70556</v>
      </c>
      <c r="D434" s="3">
        <f>IFERROR(__xludf.DUMMYFUNCTION("""COMPUTED_VALUE"""),4.07)</f>
        <v>4.07</v>
      </c>
    </row>
    <row r="435">
      <c r="C435" s="4">
        <f>IFERROR(__xludf.DUMMYFUNCTION("""COMPUTED_VALUE"""),40351.705555555556)</f>
        <v>40351.70556</v>
      </c>
      <c r="D435" s="3">
        <f>IFERROR(__xludf.DUMMYFUNCTION("""COMPUTED_VALUE"""),4.04)</f>
        <v>4.04</v>
      </c>
    </row>
    <row r="436">
      <c r="C436" s="4">
        <f>IFERROR(__xludf.DUMMYFUNCTION("""COMPUTED_VALUE"""),40352.705555555556)</f>
        <v>40352.70556</v>
      </c>
      <c r="D436" s="3">
        <f>IFERROR(__xludf.DUMMYFUNCTION("""COMPUTED_VALUE"""),4.18)</f>
        <v>4.18</v>
      </c>
    </row>
    <row r="437">
      <c r="C437" s="4">
        <f>IFERROR(__xludf.DUMMYFUNCTION("""COMPUTED_VALUE"""),40353.705555555556)</f>
        <v>40353.70556</v>
      </c>
      <c r="D437" s="3">
        <f>IFERROR(__xludf.DUMMYFUNCTION("""COMPUTED_VALUE"""),4.12)</f>
        <v>4.12</v>
      </c>
    </row>
    <row r="438">
      <c r="C438" s="4">
        <f>IFERROR(__xludf.DUMMYFUNCTION("""COMPUTED_VALUE"""),40357.705555555556)</f>
        <v>40357.70556</v>
      </c>
      <c r="D438" s="3">
        <f>IFERROR(__xludf.DUMMYFUNCTION("""COMPUTED_VALUE"""),4.13)</f>
        <v>4.13</v>
      </c>
    </row>
    <row r="439">
      <c r="C439" s="4">
        <f>IFERROR(__xludf.DUMMYFUNCTION("""COMPUTED_VALUE"""),40358.705555555556)</f>
        <v>40358.70556</v>
      </c>
      <c r="D439" s="3">
        <f>IFERROR(__xludf.DUMMYFUNCTION("""COMPUTED_VALUE"""),3.96)</f>
        <v>3.96</v>
      </c>
    </row>
    <row r="440">
      <c r="C440" s="4">
        <f>IFERROR(__xludf.DUMMYFUNCTION("""COMPUTED_VALUE"""),40359.705555555556)</f>
        <v>40359.70556</v>
      </c>
      <c r="D440" s="3">
        <f>IFERROR(__xludf.DUMMYFUNCTION("""COMPUTED_VALUE"""),3.87)</f>
        <v>3.87</v>
      </c>
    </row>
    <row r="441">
      <c r="C441" s="4">
        <f>IFERROR(__xludf.DUMMYFUNCTION("""COMPUTED_VALUE"""),40360.705555555556)</f>
        <v>40360.70556</v>
      </c>
      <c r="D441" s="3">
        <f>IFERROR(__xludf.DUMMYFUNCTION("""COMPUTED_VALUE"""),3.78)</f>
        <v>3.78</v>
      </c>
    </row>
    <row r="442">
      <c r="C442" s="4">
        <f>IFERROR(__xludf.DUMMYFUNCTION("""COMPUTED_VALUE"""),40361.705555555556)</f>
        <v>40361.70556</v>
      </c>
      <c r="D442" s="3">
        <f>IFERROR(__xludf.DUMMYFUNCTION("""COMPUTED_VALUE"""),3.75)</f>
        <v>3.75</v>
      </c>
    </row>
    <row r="443">
      <c r="C443" s="4">
        <f>IFERROR(__xludf.DUMMYFUNCTION("""COMPUTED_VALUE"""),40364.705555555556)</f>
        <v>40364.70556</v>
      </c>
      <c r="D443" s="3">
        <f>IFERROR(__xludf.DUMMYFUNCTION("""COMPUTED_VALUE"""),3.7)</f>
        <v>3.7</v>
      </c>
    </row>
    <row r="444">
      <c r="C444" s="4">
        <f>IFERROR(__xludf.DUMMYFUNCTION("""COMPUTED_VALUE"""),40365.705555555556)</f>
        <v>40365.70556</v>
      </c>
      <c r="D444" s="3">
        <f>IFERROR(__xludf.DUMMYFUNCTION("""COMPUTED_VALUE"""),3.71)</f>
        <v>3.71</v>
      </c>
    </row>
    <row r="445">
      <c r="C445" s="4">
        <f>IFERROR(__xludf.DUMMYFUNCTION("""COMPUTED_VALUE"""),40367.705555555556)</f>
        <v>40367.70556</v>
      </c>
      <c r="D445" s="3">
        <f>IFERROR(__xludf.DUMMYFUNCTION("""COMPUTED_VALUE"""),3.91)</f>
        <v>3.91</v>
      </c>
    </row>
    <row r="446">
      <c r="C446" s="4">
        <f>IFERROR(__xludf.DUMMYFUNCTION("""COMPUTED_VALUE"""),40371.705555555556)</f>
        <v>40371.70556</v>
      </c>
      <c r="D446" s="3">
        <f>IFERROR(__xludf.DUMMYFUNCTION("""COMPUTED_VALUE"""),3.95)</f>
        <v>3.95</v>
      </c>
    </row>
    <row r="447">
      <c r="C447" s="4">
        <f>IFERROR(__xludf.DUMMYFUNCTION("""COMPUTED_VALUE"""),40372.705555555556)</f>
        <v>40372.70556</v>
      </c>
      <c r="D447" s="3">
        <f>IFERROR(__xludf.DUMMYFUNCTION("""COMPUTED_VALUE"""),4.0)</f>
        <v>4</v>
      </c>
    </row>
    <row r="448">
      <c r="C448" s="4">
        <f>IFERROR(__xludf.DUMMYFUNCTION("""COMPUTED_VALUE"""),40373.705555555556)</f>
        <v>40373.70556</v>
      </c>
      <c r="D448" s="3">
        <f>IFERROR(__xludf.DUMMYFUNCTION("""COMPUTED_VALUE"""),3.9)</f>
        <v>3.9</v>
      </c>
    </row>
    <row r="449">
      <c r="C449" s="4">
        <f>IFERROR(__xludf.DUMMYFUNCTION("""COMPUTED_VALUE"""),40374.705555555556)</f>
        <v>40374.70556</v>
      </c>
      <c r="D449" s="3">
        <f>IFERROR(__xludf.DUMMYFUNCTION("""COMPUTED_VALUE"""),4.0)</f>
        <v>4</v>
      </c>
    </row>
    <row r="450">
      <c r="C450" s="4">
        <f>IFERROR(__xludf.DUMMYFUNCTION("""COMPUTED_VALUE"""),40375.705555555556)</f>
        <v>40375.70556</v>
      </c>
      <c r="D450" s="3">
        <f>IFERROR(__xludf.DUMMYFUNCTION("""COMPUTED_VALUE"""),3.92)</f>
        <v>3.92</v>
      </c>
    </row>
    <row r="451">
      <c r="C451" s="4">
        <f>IFERROR(__xludf.DUMMYFUNCTION("""COMPUTED_VALUE"""),40378.705555555556)</f>
        <v>40378.70556</v>
      </c>
      <c r="D451" s="3">
        <f>IFERROR(__xludf.DUMMYFUNCTION("""COMPUTED_VALUE"""),3.95)</f>
        <v>3.95</v>
      </c>
    </row>
    <row r="452">
      <c r="C452" s="4">
        <f>IFERROR(__xludf.DUMMYFUNCTION("""COMPUTED_VALUE"""),40379.705555555556)</f>
        <v>40379.70556</v>
      </c>
      <c r="D452" s="3">
        <f>IFERROR(__xludf.DUMMYFUNCTION("""COMPUTED_VALUE"""),3.97)</f>
        <v>3.97</v>
      </c>
    </row>
    <row r="453">
      <c r="C453" s="4">
        <f>IFERROR(__xludf.DUMMYFUNCTION("""COMPUTED_VALUE"""),40380.705555555556)</f>
        <v>40380.70556</v>
      </c>
      <c r="D453" s="3">
        <f>IFERROR(__xludf.DUMMYFUNCTION("""COMPUTED_VALUE"""),3.99)</f>
        <v>3.99</v>
      </c>
    </row>
    <row r="454">
      <c r="C454" s="4">
        <f>IFERROR(__xludf.DUMMYFUNCTION("""COMPUTED_VALUE"""),40381.705555555556)</f>
        <v>40381.70556</v>
      </c>
      <c r="D454" s="3">
        <f>IFERROR(__xludf.DUMMYFUNCTION("""COMPUTED_VALUE"""),4.03)</f>
        <v>4.03</v>
      </c>
    </row>
    <row r="455">
      <c r="C455" s="4">
        <f>IFERROR(__xludf.DUMMYFUNCTION("""COMPUTED_VALUE"""),40382.705555555556)</f>
        <v>40382.70556</v>
      </c>
      <c r="D455" s="3">
        <f>IFERROR(__xludf.DUMMYFUNCTION("""COMPUTED_VALUE"""),4.12)</f>
        <v>4.12</v>
      </c>
    </row>
    <row r="456">
      <c r="C456" s="4">
        <f>IFERROR(__xludf.DUMMYFUNCTION("""COMPUTED_VALUE"""),40385.705555555556)</f>
        <v>40385.70556</v>
      </c>
      <c r="D456" s="3">
        <f>IFERROR(__xludf.DUMMYFUNCTION("""COMPUTED_VALUE"""),4.13)</f>
        <v>4.13</v>
      </c>
    </row>
    <row r="457">
      <c r="C457" s="4">
        <f>IFERROR(__xludf.DUMMYFUNCTION("""COMPUTED_VALUE"""),40386.705555555556)</f>
        <v>40386.70556</v>
      </c>
      <c r="D457" s="3">
        <f>IFERROR(__xludf.DUMMYFUNCTION("""COMPUTED_VALUE"""),4.18)</f>
        <v>4.18</v>
      </c>
    </row>
    <row r="458">
      <c r="C458" s="4">
        <f>IFERROR(__xludf.DUMMYFUNCTION("""COMPUTED_VALUE"""),40387.705555555556)</f>
        <v>40387.70556</v>
      </c>
      <c r="D458" s="3">
        <f>IFERROR(__xludf.DUMMYFUNCTION("""COMPUTED_VALUE"""),4.26)</f>
        <v>4.26</v>
      </c>
    </row>
    <row r="459">
      <c r="C459" s="4">
        <f>IFERROR(__xludf.DUMMYFUNCTION("""COMPUTED_VALUE"""),40388.705555555556)</f>
        <v>40388.70556</v>
      </c>
      <c r="D459" s="3">
        <f>IFERROR(__xludf.DUMMYFUNCTION("""COMPUTED_VALUE"""),4.29)</f>
        <v>4.29</v>
      </c>
    </row>
    <row r="460">
      <c r="C460" s="4">
        <f>IFERROR(__xludf.DUMMYFUNCTION("""COMPUTED_VALUE"""),40389.705555555556)</f>
        <v>40389.70556</v>
      </c>
      <c r="D460" s="3">
        <f>IFERROR(__xludf.DUMMYFUNCTION("""COMPUTED_VALUE"""),4.32)</f>
        <v>4.32</v>
      </c>
    </row>
    <row r="461">
      <c r="C461" s="4">
        <f>IFERROR(__xludf.DUMMYFUNCTION("""COMPUTED_VALUE"""),40392.705555555556)</f>
        <v>40392.70556</v>
      </c>
      <c r="D461" s="3">
        <f>IFERROR(__xludf.DUMMYFUNCTION("""COMPUTED_VALUE"""),4.38)</f>
        <v>4.38</v>
      </c>
    </row>
    <row r="462">
      <c r="C462" s="4">
        <f>IFERROR(__xludf.DUMMYFUNCTION("""COMPUTED_VALUE"""),40393.705555555556)</f>
        <v>40393.70556</v>
      </c>
      <c r="D462" s="3">
        <f>IFERROR(__xludf.DUMMYFUNCTION("""COMPUTED_VALUE"""),4.35)</f>
        <v>4.35</v>
      </c>
    </row>
    <row r="463">
      <c r="C463" s="4">
        <f>IFERROR(__xludf.DUMMYFUNCTION("""COMPUTED_VALUE"""),40394.705555555556)</f>
        <v>40394.70556</v>
      </c>
      <c r="D463" s="3">
        <f>IFERROR(__xludf.DUMMYFUNCTION("""COMPUTED_VALUE"""),4.4)</f>
        <v>4.4</v>
      </c>
    </row>
    <row r="464">
      <c r="C464" s="4">
        <f>IFERROR(__xludf.DUMMYFUNCTION("""COMPUTED_VALUE"""),40395.705555555556)</f>
        <v>40395.70556</v>
      </c>
      <c r="D464" s="3">
        <f>IFERROR(__xludf.DUMMYFUNCTION("""COMPUTED_VALUE"""),4.44)</f>
        <v>4.44</v>
      </c>
    </row>
    <row r="465">
      <c r="C465" s="4">
        <f>IFERROR(__xludf.DUMMYFUNCTION("""COMPUTED_VALUE"""),40396.705555555556)</f>
        <v>40396.70556</v>
      </c>
      <c r="D465" s="3">
        <f>IFERROR(__xludf.DUMMYFUNCTION("""COMPUTED_VALUE"""),4.46)</f>
        <v>4.46</v>
      </c>
    </row>
    <row r="466">
      <c r="C466" s="4">
        <f>IFERROR(__xludf.DUMMYFUNCTION("""COMPUTED_VALUE"""),40399.705555555556)</f>
        <v>40399.70556</v>
      </c>
      <c r="D466" s="3">
        <f>IFERROR(__xludf.DUMMYFUNCTION("""COMPUTED_VALUE"""),4.49)</f>
        <v>4.49</v>
      </c>
    </row>
    <row r="467">
      <c r="C467" s="4">
        <f>IFERROR(__xludf.DUMMYFUNCTION("""COMPUTED_VALUE"""),40400.705555555556)</f>
        <v>40400.70556</v>
      </c>
      <c r="D467" s="3">
        <f>IFERROR(__xludf.DUMMYFUNCTION("""COMPUTED_VALUE"""),4.38)</f>
        <v>4.38</v>
      </c>
    </row>
    <row r="468">
      <c r="C468" s="4">
        <f>IFERROR(__xludf.DUMMYFUNCTION("""COMPUTED_VALUE"""),40401.705555555556)</f>
        <v>40401.70556</v>
      </c>
      <c r="D468" s="3">
        <f>IFERROR(__xludf.DUMMYFUNCTION("""COMPUTED_VALUE"""),4.3)</f>
        <v>4.3</v>
      </c>
    </row>
    <row r="469">
      <c r="C469" s="4">
        <f>IFERROR(__xludf.DUMMYFUNCTION("""COMPUTED_VALUE"""),40402.705555555556)</f>
        <v>40402.70556</v>
      </c>
      <c r="D469" s="3">
        <f>IFERROR(__xludf.DUMMYFUNCTION("""COMPUTED_VALUE"""),4.25)</f>
        <v>4.25</v>
      </c>
    </row>
    <row r="470">
      <c r="C470" s="4">
        <f>IFERROR(__xludf.DUMMYFUNCTION("""COMPUTED_VALUE"""),40403.705555555556)</f>
        <v>40403.70556</v>
      </c>
      <c r="D470" s="3">
        <f>IFERROR(__xludf.DUMMYFUNCTION("""COMPUTED_VALUE"""),4.23)</f>
        <v>4.23</v>
      </c>
    </row>
    <row r="471">
      <c r="C471" s="4">
        <f>IFERROR(__xludf.DUMMYFUNCTION("""COMPUTED_VALUE"""),40406.705555555556)</f>
        <v>40406.70556</v>
      </c>
      <c r="D471" s="3">
        <f>IFERROR(__xludf.DUMMYFUNCTION("""COMPUTED_VALUE"""),4.29)</f>
        <v>4.29</v>
      </c>
    </row>
    <row r="472">
      <c r="C472" s="4">
        <f>IFERROR(__xludf.DUMMYFUNCTION("""COMPUTED_VALUE"""),40407.705555555556)</f>
        <v>40407.70556</v>
      </c>
      <c r="D472" s="3">
        <f>IFERROR(__xludf.DUMMYFUNCTION("""COMPUTED_VALUE"""),4.36)</f>
        <v>4.36</v>
      </c>
    </row>
    <row r="473">
      <c r="C473" s="4">
        <f>IFERROR(__xludf.DUMMYFUNCTION("""COMPUTED_VALUE"""),40408.705555555556)</f>
        <v>40408.70556</v>
      </c>
      <c r="D473" s="3">
        <f>IFERROR(__xludf.DUMMYFUNCTION("""COMPUTED_VALUE"""),4.41)</f>
        <v>4.41</v>
      </c>
    </row>
    <row r="474">
      <c r="C474" s="4">
        <f>IFERROR(__xludf.DUMMYFUNCTION("""COMPUTED_VALUE"""),40409.705555555556)</f>
        <v>40409.70556</v>
      </c>
      <c r="D474" s="3">
        <f>IFERROR(__xludf.DUMMYFUNCTION("""COMPUTED_VALUE"""),4.45)</f>
        <v>4.45</v>
      </c>
    </row>
    <row r="475">
      <c r="C475" s="4">
        <f>IFERROR(__xludf.DUMMYFUNCTION("""COMPUTED_VALUE"""),40410.705555555556)</f>
        <v>40410.70556</v>
      </c>
      <c r="D475" s="3">
        <f>IFERROR(__xludf.DUMMYFUNCTION("""COMPUTED_VALUE"""),4.33)</f>
        <v>4.33</v>
      </c>
    </row>
    <row r="476">
      <c r="C476" s="4">
        <f>IFERROR(__xludf.DUMMYFUNCTION("""COMPUTED_VALUE"""),40413.705555555556)</f>
        <v>40413.70556</v>
      </c>
      <c r="D476" s="3">
        <f>IFERROR(__xludf.DUMMYFUNCTION("""COMPUTED_VALUE"""),4.24)</f>
        <v>4.24</v>
      </c>
    </row>
    <row r="477">
      <c r="C477" s="4">
        <f>IFERROR(__xludf.DUMMYFUNCTION("""COMPUTED_VALUE"""),40414.705555555556)</f>
        <v>40414.70556</v>
      </c>
      <c r="D477" s="3">
        <f>IFERROR(__xludf.DUMMYFUNCTION("""COMPUTED_VALUE"""),4.14)</f>
        <v>4.14</v>
      </c>
    </row>
    <row r="478">
      <c r="C478" s="4">
        <f>IFERROR(__xludf.DUMMYFUNCTION("""COMPUTED_VALUE"""),40415.705555555556)</f>
        <v>40415.70556</v>
      </c>
      <c r="D478" s="3">
        <f>IFERROR(__xludf.DUMMYFUNCTION("""COMPUTED_VALUE"""),4.22)</f>
        <v>4.22</v>
      </c>
    </row>
    <row r="479">
      <c r="C479" s="4">
        <f>IFERROR(__xludf.DUMMYFUNCTION("""COMPUTED_VALUE"""),40416.705555555556)</f>
        <v>40416.70556</v>
      </c>
      <c r="D479" s="3">
        <f>IFERROR(__xludf.DUMMYFUNCTION("""COMPUTED_VALUE"""),4.16)</f>
        <v>4.16</v>
      </c>
    </row>
    <row r="480">
      <c r="C480" s="4">
        <f>IFERROR(__xludf.DUMMYFUNCTION("""COMPUTED_VALUE"""),40417.705555555556)</f>
        <v>40417.70556</v>
      </c>
      <c r="D480" s="3">
        <f>IFERROR(__xludf.DUMMYFUNCTION("""COMPUTED_VALUE"""),4.32)</f>
        <v>4.32</v>
      </c>
    </row>
    <row r="481">
      <c r="C481" s="4">
        <f>IFERROR(__xludf.DUMMYFUNCTION("""COMPUTED_VALUE"""),40421.705555555556)</f>
        <v>40421.70556</v>
      </c>
      <c r="D481" s="3">
        <f>IFERROR(__xludf.DUMMYFUNCTION("""COMPUTED_VALUE"""),4.27)</f>
        <v>4.27</v>
      </c>
    </row>
    <row r="482">
      <c r="C482" s="4">
        <f>IFERROR(__xludf.DUMMYFUNCTION("""COMPUTED_VALUE"""),40423.705555555556)</f>
        <v>40423.70556</v>
      </c>
      <c r="D482" s="3">
        <f>IFERROR(__xludf.DUMMYFUNCTION("""COMPUTED_VALUE"""),4.33)</f>
        <v>4.33</v>
      </c>
    </row>
    <row r="483">
      <c r="C483" s="4">
        <f>IFERROR(__xludf.DUMMYFUNCTION("""COMPUTED_VALUE"""),40424.705555555556)</f>
        <v>40424.70556</v>
      </c>
      <c r="D483" s="3">
        <f>IFERROR(__xludf.DUMMYFUNCTION("""COMPUTED_VALUE"""),4.37)</f>
        <v>4.37</v>
      </c>
    </row>
    <row r="484">
      <c r="C484" s="4">
        <f>IFERROR(__xludf.DUMMYFUNCTION("""COMPUTED_VALUE"""),40427.705555555556)</f>
        <v>40427.70556</v>
      </c>
      <c r="D484" s="3">
        <f>IFERROR(__xludf.DUMMYFUNCTION("""COMPUTED_VALUE"""),4.4)</f>
        <v>4.4</v>
      </c>
    </row>
    <row r="485">
      <c r="C485" s="4">
        <f>IFERROR(__xludf.DUMMYFUNCTION("""COMPUTED_VALUE"""),40429.705555555556)</f>
        <v>40429.70556</v>
      </c>
      <c r="D485" s="3">
        <f>IFERROR(__xludf.DUMMYFUNCTION("""COMPUTED_VALUE"""),4.55)</f>
        <v>4.55</v>
      </c>
    </row>
    <row r="486">
      <c r="C486" s="4">
        <f>IFERROR(__xludf.DUMMYFUNCTION("""COMPUTED_VALUE"""),40431.705555555556)</f>
        <v>40431.70556</v>
      </c>
      <c r="D486" s="3">
        <f>IFERROR(__xludf.DUMMYFUNCTION("""COMPUTED_VALUE"""),4.65)</f>
        <v>4.65</v>
      </c>
    </row>
    <row r="487">
      <c r="C487" s="4">
        <f>IFERROR(__xludf.DUMMYFUNCTION("""COMPUTED_VALUE"""),40434.705555555556)</f>
        <v>40434.70556</v>
      </c>
      <c r="D487" s="3">
        <f>IFERROR(__xludf.DUMMYFUNCTION("""COMPUTED_VALUE"""),4.78)</f>
        <v>4.78</v>
      </c>
    </row>
    <row r="488">
      <c r="C488" s="4">
        <f>IFERROR(__xludf.DUMMYFUNCTION("""COMPUTED_VALUE"""),40435.705555555556)</f>
        <v>40435.70556</v>
      </c>
      <c r="D488" s="3">
        <f>IFERROR(__xludf.DUMMYFUNCTION("""COMPUTED_VALUE"""),4.75)</f>
        <v>4.75</v>
      </c>
    </row>
    <row r="489">
      <c r="C489" s="4">
        <f>IFERROR(__xludf.DUMMYFUNCTION("""COMPUTED_VALUE"""),40436.705555555556)</f>
        <v>40436.70556</v>
      </c>
      <c r="D489" s="3">
        <f>IFERROR(__xludf.DUMMYFUNCTION("""COMPUTED_VALUE"""),4.81)</f>
        <v>4.81</v>
      </c>
    </row>
    <row r="490">
      <c r="C490" s="4">
        <f>IFERROR(__xludf.DUMMYFUNCTION("""COMPUTED_VALUE"""),40437.705555555556)</f>
        <v>40437.70556</v>
      </c>
      <c r="D490" s="3">
        <f>IFERROR(__xludf.DUMMYFUNCTION("""COMPUTED_VALUE"""),4.73)</f>
        <v>4.73</v>
      </c>
    </row>
    <row r="491">
      <c r="C491" s="4">
        <f>IFERROR(__xludf.DUMMYFUNCTION("""COMPUTED_VALUE"""),40438.705555555556)</f>
        <v>40438.70556</v>
      </c>
      <c r="D491" s="3">
        <f>IFERROR(__xludf.DUMMYFUNCTION("""COMPUTED_VALUE"""),4.62)</f>
        <v>4.62</v>
      </c>
    </row>
    <row r="492">
      <c r="C492" s="4">
        <f>IFERROR(__xludf.DUMMYFUNCTION("""COMPUTED_VALUE"""),40442.705555555556)</f>
        <v>40442.70556</v>
      </c>
      <c r="D492" s="3">
        <f>IFERROR(__xludf.DUMMYFUNCTION("""COMPUTED_VALUE"""),4.78)</f>
        <v>4.78</v>
      </c>
    </row>
    <row r="493">
      <c r="C493" s="4">
        <f>IFERROR(__xludf.DUMMYFUNCTION("""COMPUTED_VALUE"""),40444.705555555556)</f>
        <v>40444.70556</v>
      </c>
      <c r="D493" s="3">
        <f>IFERROR(__xludf.DUMMYFUNCTION("""COMPUTED_VALUE"""),4.97)</f>
        <v>4.97</v>
      </c>
    </row>
    <row r="494">
      <c r="C494" s="4">
        <f>IFERROR(__xludf.DUMMYFUNCTION("""COMPUTED_VALUE"""),40445.705555555556)</f>
        <v>40445.70556</v>
      </c>
      <c r="D494" s="3">
        <f>IFERROR(__xludf.DUMMYFUNCTION("""COMPUTED_VALUE"""),4.73)</f>
        <v>4.73</v>
      </c>
    </row>
    <row r="495">
      <c r="C495" s="4">
        <f>IFERROR(__xludf.DUMMYFUNCTION("""COMPUTED_VALUE"""),40448.705555555556)</f>
        <v>40448.70556</v>
      </c>
      <c r="D495" s="3">
        <f>IFERROR(__xludf.DUMMYFUNCTION("""COMPUTED_VALUE"""),4.76)</f>
        <v>4.76</v>
      </c>
    </row>
    <row r="496">
      <c r="C496" s="4">
        <f>IFERROR(__xludf.DUMMYFUNCTION("""COMPUTED_VALUE"""),40449.705555555556)</f>
        <v>40449.70556</v>
      </c>
      <c r="D496" s="3">
        <f>IFERROR(__xludf.DUMMYFUNCTION("""COMPUTED_VALUE"""),4.83)</f>
        <v>4.83</v>
      </c>
    </row>
    <row r="497">
      <c r="C497" s="4">
        <f>IFERROR(__xludf.DUMMYFUNCTION("""COMPUTED_VALUE"""),40450.705555555556)</f>
        <v>40450.70556</v>
      </c>
      <c r="D497" s="3">
        <f>IFERROR(__xludf.DUMMYFUNCTION("""COMPUTED_VALUE"""),4.76)</f>
        <v>4.76</v>
      </c>
    </row>
    <row r="498">
      <c r="C498" s="4">
        <f>IFERROR(__xludf.DUMMYFUNCTION("""COMPUTED_VALUE"""),40451.705555555556)</f>
        <v>40451.70556</v>
      </c>
      <c r="D498" s="3">
        <f>IFERROR(__xludf.DUMMYFUNCTION("""COMPUTED_VALUE"""),4.72)</f>
        <v>4.72</v>
      </c>
    </row>
    <row r="499">
      <c r="C499" s="4">
        <f>IFERROR(__xludf.DUMMYFUNCTION("""COMPUTED_VALUE"""),40452.705555555556)</f>
        <v>40452.70556</v>
      </c>
      <c r="D499" s="3">
        <f>IFERROR(__xludf.DUMMYFUNCTION("""COMPUTED_VALUE"""),4.68)</f>
        <v>4.68</v>
      </c>
    </row>
    <row r="500">
      <c r="C500" s="4">
        <f>IFERROR(__xludf.DUMMYFUNCTION("""COMPUTED_VALUE"""),40455.705555555556)</f>
        <v>40455.70556</v>
      </c>
      <c r="D500" s="3">
        <f>IFERROR(__xludf.DUMMYFUNCTION("""COMPUTED_VALUE"""),4.7)</f>
        <v>4.7</v>
      </c>
    </row>
    <row r="501">
      <c r="C501" s="4">
        <f>IFERROR(__xludf.DUMMYFUNCTION("""COMPUTED_VALUE"""),40456.705555555556)</f>
        <v>40456.70556</v>
      </c>
      <c r="D501" s="3">
        <f>IFERROR(__xludf.DUMMYFUNCTION("""COMPUTED_VALUE"""),4.87)</f>
        <v>4.87</v>
      </c>
    </row>
    <row r="502">
      <c r="C502" s="4">
        <f>IFERROR(__xludf.DUMMYFUNCTION("""COMPUTED_VALUE"""),40457.705555555556)</f>
        <v>40457.70556</v>
      </c>
      <c r="D502" s="3">
        <f>IFERROR(__xludf.DUMMYFUNCTION("""COMPUTED_VALUE"""),4.77)</f>
        <v>4.77</v>
      </c>
    </row>
    <row r="503">
      <c r="C503" s="4">
        <f>IFERROR(__xludf.DUMMYFUNCTION("""COMPUTED_VALUE"""),40458.705555555556)</f>
        <v>40458.70556</v>
      </c>
      <c r="D503" s="3">
        <f>IFERROR(__xludf.DUMMYFUNCTION("""COMPUTED_VALUE"""),4.74)</f>
        <v>4.74</v>
      </c>
    </row>
    <row r="504">
      <c r="C504" s="4">
        <f>IFERROR(__xludf.DUMMYFUNCTION("""COMPUTED_VALUE"""),40459.705555555556)</f>
        <v>40459.70556</v>
      </c>
      <c r="D504" s="3">
        <f>IFERROR(__xludf.DUMMYFUNCTION("""COMPUTED_VALUE"""),4.85)</f>
        <v>4.85</v>
      </c>
    </row>
    <row r="505">
      <c r="C505" s="4">
        <f>IFERROR(__xludf.DUMMYFUNCTION("""COMPUTED_VALUE"""),40462.705555555556)</f>
        <v>40462.70556</v>
      </c>
      <c r="D505" s="3">
        <f>IFERROR(__xludf.DUMMYFUNCTION("""COMPUTED_VALUE"""),5.02)</f>
        <v>5.02</v>
      </c>
    </row>
    <row r="506">
      <c r="C506" s="4">
        <f>IFERROR(__xludf.DUMMYFUNCTION("""COMPUTED_VALUE"""),40464.705555555556)</f>
        <v>40464.70556</v>
      </c>
      <c r="D506" s="3">
        <f>IFERROR(__xludf.DUMMYFUNCTION("""COMPUTED_VALUE"""),5.21)</f>
        <v>5.21</v>
      </c>
    </row>
    <row r="507">
      <c r="C507" s="4">
        <f>IFERROR(__xludf.DUMMYFUNCTION("""COMPUTED_VALUE"""),40465.705555555556)</f>
        <v>40465.70556</v>
      </c>
      <c r="D507" s="3">
        <f>IFERROR(__xludf.DUMMYFUNCTION("""COMPUTED_VALUE"""),5.02)</f>
        <v>5.02</v>
      </c>
    </row>
    <row r="508">
      <c r="C508" s="4">
        <f>IFERROR(__xludf.DUMMYFUNCTION("""COMPUTED_VALUE"""),40466.705555555556)</f>
        <v>40466.70556</v>
      </c>
      <c r="D508" s="3">
        <f>IFERROR(__xludf.DUMMYFUNCTION("""COMPUTED_VALUE"""),5.05)</f>
        <v>5.05</v>
      </c>
    </row>
    <row r="509">
      <c r="C509" s="4">
        <f>IFERROR(__xludf.DUMMYFUNCTION("""COMPUTED_VALUE"""),40469.705555555556)</f>
        <v>40469.70556</v>
      </c>
      <c r="D509" s="3">
        <f>IFERROR(__xludf.DUMMYFUNCTION("""COMPUTED_VALUE"""),4.84)</f>
        <v>4.84</v>
      </c>
    </row>
    <row r="510">
      <c r="C510" s="4">
        <f>IFERROR(__xludf.DUMMYFUNCTION("""COMPUTED_VALUE"""),40470.705555555556)</f>
        <v>40470.70556</v>
      </c>
      <c r="D510" s="3">
        <f>IFERROR(__xludf.DUMMYFUNCTION("""COMPUTED_VALUE"""),4.68)</f>
        <v>4.68</v>
      </c>
    </row>
    <row r="511">
      <c r="C511" s="4">
        <f>IFERROR(__xludf.DUMMYFUNCTION("""COMPUTED_VALUE"""),40471.705555555556)</f>
        <v>40471.70556</v>
      </c>
      <c r="D511" s="3">
        <f>IFERROR(__xludf.DUMMYFUNCTION("""COMPUTED_VALUE"""),4.69)</f>
        <v>4.69</v>
      </c>
    </row>
    <row r="512">
      <c r="C512" s="4">
        <f>IFERROR(__xludf.DUMMYFUNCTION("""COMPUTED_VALUE"""),40472.705555555556)</f>
        <v>40472.70556</v>
      </c>
      <c r="D512" s="3">
        <f>IFERROR(__xludf.DUMMYFUNCTION("""COMPUTED_VALUE"""),4.54)</f>
        <v>4.54</v>
      </c>
    </row>
    <row r="513">
      <c r="C513" s="4">
        <f>IFERROR(__xludf.DUMMYFUNCTION("""COMPUTED_VALUE"""),40473.705555555556)</f>
        <v>40473.70556</v>
      </c>
      <c r="D513" s="3">
        <f>IFERROR(__xludf.DUMMYFUNCTION("""COMPUTED_VALUE"""),4.61)</f>
        <v>4.61</v>
      </c>
    </row>
    <row r="514">
      <c r="C514" s="4">
        <f>IFERROR(__xludf.DUMMYFUNCTION("""COMPUTED_VALUE"""),40476.705555555556)</f>
        <v>40476.70556</v>
      </c>
      <c r="D514" s="3">
        <f>IFERROR(__xludf.DUMMYFUNCTION("""COMPUTED_VALUE"""),4.61)</f>
        <v>4.61</v>
      </c>
    </row>
    <row r="515">
      <c r="C515" s="4">
        <f>IFERROR(__xludf.DUMMYFUNCTION("""COMPUTED_VALUE"""),40477.705555555556)</f>
        <v>40477.70556</v>
      </c>
      <c r="D515" s="3">
        <f>IFERROR(__xludf.DUMMYFUNCTION("""COMPUTED_VALUE"""),4.71)</f>
        <v>4.71</v>
      </c>
    </row>
    <row r="516">
      <c r="C516" s="4">
        <f>IFERROR(__xludf.DUMMYFUNCTION("""COMPUTED_VALUE"""),40478.705555555556)</f>
        <v>40478.70556</v>
      </c>
      <c r="D516" s="3">
        <f>IFERROR(__xludf.DUMMYFUNCTION("""COMPUTED_VALUE"""),4.77)</f>
        <v>4.77</v>
      </c>
    </row>
    <row r="517">
      <c r="C517" s="4">
        <f>IFERROR(__xludf.DUMMYFUNCTION("""COMPUTED_VALUE"""),40479.705555555556)</f>
        <v>40479.70556</v>
      </c>
      <c r="D517" s="3">
        <f>IFERROR(__xludf.DUMMYFUNCTION("""COMPUTED_VALUE"""),4.71)</f>
        <v>4.71</v>
      </c>
    </row>
    <row r="518">
      <c r="C518" s="4">
        <f>IFERROR(__xludf.DUMMYFUNCTION("""COMPUTED_VALUE"""),40480.705555555556)</f>
        <v>40480.70556</v>
      </c>
      <c r="D518" s="3">
        <f>IFERROR(__xludf.DUMMYFUNCTION("""COMPUTED_VALUE"""),4.75)</f>
        <v>4.75</v>
      </c>
    </row>
    <row r="519">
      <c r="C519" s="4">
        <f>IFERROR(__xludf.DUMMYFUNCTION("""COMPUTED_VALUE"""),40483.705555555556)</f>
        <v>40483.70556</v>
      </c>
      <c r="D519" s="3">
        <f>IFERROR(__xludf.DUMMYFUNCTION("""COMPUTED_VALUE"""),4.82)</f>
        <v>4.82</v>
      </c>
    </row>
    <row r="520">
      <c r="C520" s="4">
        <f>IFERROR(__xludf.DUMMYFUNCTION("""COMPUTED_VALUE"""),40486.705555555556)</f>
        <v>40486.70556</v>
      </c>
      <c r="D520" s="3">
        <f>IFERROR(__xludf.DUMMYFUNCTION("""COMPUTED_VALUE"""),4.83)</f>
        <v>4.83</v>
      </c>
    </row>
    <row r="521">
      <c r="C521" s="4">
        <f>IFERROR(__xludf.DUMMYFUNCTION("""COMPUTED_VALUE"""),40487.705555555556)</f>
        <v>40487.70556</v>
      </c>
      <c r="D521" s="3">
        <f>IFERROR(__xludf.DUMMYFUNCTION("""COMPUTED_VALUE"""),4.78)</f>
        <v>4.78</v>
      </c>
    </row>
    <row r="522">
      <c r="C522" s="4">
        <f>IFERROR(__xludf.DUMMYFUNCTION("""COMPUTED_VALUE"""),40491.705555555556)</f>
        <v>40491.70556</v>
      </c>
      <c r="D522" s="3">
        <f>IFERROR(__xludf.DUMMYFUNCTION("""COMPUTED_VALUE"""),4.56)</f>
        <v>4.56</v>
      </c>
    </row>
    <row r="523">
      <c r="C523" s="4">
        <f>IFERROR(__xludf.DUMMYFUNCTION("""COMPUTED_VALUE"""),40492.705555555556)</f>
        <v>40492.70556</v>
      </c>
      <c r="D523" s="3">
        <f>IFERROR(__xludf.DUMMYFUNCTION("""COMPUTED_VALUE"""),4.41)</f>
        <v>4.41</v>
      </c>
    </row>
    <row r="524">
      <c r="C524" s="4">
        <f>IFERROR(__xludf.DUMMYFUNCTION("""COMPUTED_VALUE"""),40493.705555555556)</f>
        <v>40493.70556</v>
      </c>
      <c r="D524" s="3">
        <f>IFERROR(__xludf.DUMMYFUNCTION("""COMPUTED_VALUE"""),4.44)</f>
        <v>4.44</v>
      </c>
    </row>
    <row r="525">
      <c r="C525" s="4">
        <f>IFERROR(__xludf.DUMMYFUNCTION("""COMPUTED_VALUE"""),40494.705555555556)</f>
        <v>40494.70556</v>
      </c>
      <c r="D525" s="3">
        <f>IFERROR(__xludf.DUMMYFUNCTION("""COMPUTED_VALUE"""),4.42)</f>
        <v>4.42</v>
      </c>
    </row>
    <row r="526">
      <c r="C526" s="4">
        <f>IFERROR(__xludf.DUMMYFUNCTION("""COMPUTED_VALUE"""),40498.705555555556)</f>
        <v>40498.70556</v>
      </c>
      <c r="D526" s="3">
        <f>IFERROR(__xludf.DUMMYFUNCTION("""COMPUTED_VALUE"""),4.37)</f>
        <v>4.37</v>
      </c>
    </row>
    <row r="527">
      <c r="C527" s="4">
        <f>IFERROR(__xludf.DUMMYFUNCTION("""COMPUTED_VALUE"""),40499.705555555556)</f>
        <v>40499.70556</v>
      </c>
      <c r="D527" s="3">
        <f>IFERROR(__xludf.DUMMYFUNCTION("""COMPUTED_VALUE"""),4.53)</f>
        <v>4.53</v>
      </c>
    </row>
    <row r="528">
      <c r="C528" s="4">
        <f>IFERROR(__xludf.DUMMYFUNCTION("""COMPUTED_VALUE"""),40500.705555555556)</f>
        <v>40500.70556</v>
      </c>
      <c r="D528" s="3">
        <f>IFERROR(__xludf.DUMMYFUNCTION("""COMPUTED_VALUE"""),4.63)</f>
        <v>4.63</v>
      </c>
    </row>
    <row r="529">
      <c r="C529" s="4">
        <f>IFERROR(__xludf.DUMMYFUNCTION("""COMPUTED_VALUE"""),40501.705555555556)</f>
        <v>40501.70556</v>
      </c>
      <c r="D529" s="3">
        <f>IFERROR(__xludf.DUMMYFUNCTION("""COMPUTED_VALUE"""),4.63)</f>
        <v>4.63</v>
      </c>
    </row>
    <row r="530">
      <c r="C530" s="4">
        <f>IFERROR(__xludf.DUMMYFUNCTION("""COMPUTED_VALUE"""),40504.705555555556)</f>
        <v>40504.70556</v>
      </c>
      <c r="D530" s="3">
        <f>IFERROR(__xludf.DUMMYFUNCTION("""COMPUTED_VALUE"""),4.5)</f>
        <v>4.5</v>
      </c>
    </row>
    <row r="531">
      <c r="C531" s="4">
        <f>IFERROR(__xludf.DUMMYFUNCTION("""COMPUTED_VALUE"""),40505.705555555556)</f>
        <v>40505.70556</v>
      </c>
      <c r="D531" s="3">
        <f>IFERROR(__xludf.DUMMYFUNCTION("""COMPUTED_VALUE"""),4.52)</f>
        <v>4.52</v>
      </c>
    </row>
    <row r="532">
      <c r="C532" s="4">
        <f>IFERROR(__xludf.DUMMYFUNCTION("""COMPUTED_VALUE"""),40506.705555555556)</f>
        <v>40506.70556</v>
      </c>
      <c r="D532" s="3">
        <f>IFERROR(__xludf.DUMMYFUNCTION("""COMPUTED_VALUE"""),4.65)</f>
        <v>4.65</v>
      </c>
    </row>
    <row r="533">
      <c r="C533" s="4">
        <f>IFERROR(__xludf.DUMMYFUNCTION("""COMPUTED_VALUE"""),40507.705555555556)</f>
        <v>40507.70556</v>
      </c>
      <c r="D533" s="3">
        <f>IFERROR(__xludf.DUMMYFUNCTION("""COMPUTED_VALUE"""),4.6)</f>
        <v>4.6</v>
      </c>
    </row>
    <row r="534">
      <c r="C534" s="4">
        <f>IFERROR(__xludf.DUMMYFUNCTION("""COMPUTED_VALUE"""),40508.705555555556)</f>
        <v>40508.70556</v>
      </c>
      <c r="D534" s="3">
        <f>IFERROR(__xludf.DUMMYFUNCTION("""COMPUTED_VALUE"""),4.56)</f>
        <v>4.56</v>
      </c>
    </row>
    <row r="535">
      <c r="C535" s="4">
        <f>IFERROR(__xludf.DUMMYFUNCTION("""COMPUTED_VALUE"""),40511.705555555556)</f>
        <v>40511.70556</v>
      </c>
      <c r="D535" s="3">
        <f>IFERROR(__xludf.DUMMYFUNCTION("""COMPUTED_VALUE"""),4.51)</f>
        <v>4.51</v>
      </c>
    </row>
    <row r="536">
      <c r="C536" s="4">
        <f>IFERROR(__xludf.DUMMYFUNCTION("""COMPUTED_VALUE"""),40512.705555555556)</f>
        <v>40512.70556</v>
      </c>
      <c r="D536" s="3">
        <f>IFERROR(__xludf.DUMMYFUNCTION("""COMPUTED_VALUE"""),4.35)</f>
        <v>4.35</v>
      </c>
    </row>
    <row r="537">
      <c r="C537" s="4">
        <f>IFERROR(__xludf.DUMMYFUNCTION("""COMPUTED_VALUE"""),40513.705555555556)</f>
        <v>40513.70556</v>
      </c>
      <c r="D537" s="3">
        <f>IFERROR(__xludf.DUMMYFUNCTION("""COMPUTED_VALUE"""),4.46)</f>
        <v>4.46</v>
      </c>
    </row>
    <row r="538">
      <c r="C538" s="4">
        <f>IFERROR(__xludf.DUMMYFUNCTION("""COMPUTED_VALUE"""),40514.705555555556)</f>
        <v>40514.70556</v>
      </c>
      <c r="D538" s="3">
        <f>IFERROR(__xludf.DUMMYFUNCTION("""COMPUTED_VALUE"""),4.46)</f>
        <v>4.46</v>
      </c>
    </row>
    <row r="539">
      <c r="C539" s="4">
        <f>IFERROR(__xludf.DUMMYFUNCTION("""COMPUTED_VALUE"""),40515.705555555556)</f>
        <v>40515.70556</v>
      </c>
      <c r="D539" s="3">
        <f>IFERROR(__xludf.DUMMYFUNCTION("""COMPUTED_VALUE"""),4.51)</f>
        <v>4.51</v>
      </c>
    </row>
    <row r="540">
      <c r="C540" s="4">
        <f>IFERROR(__xludf.DUMMYFUNCTION("""COMPUTED_VALUE"""),40518.705555555556)</f>
        <v>40518.70556</v>
      </c>
      <c r="D540" s="3">
        <f>IFERROR(__xludf.DUMMYFUNCTION("""COMPUTED_VALUE"""),4.47)</f>
        <v>4.47</v>
      </c>
    </row>
    <row r="541">
      <c r="C541" s="4">
        <f>IFERROR(__xludf.DUMMYFUNCTION("""COMPUTED_VALUE"""),40519.705555555556)</f>
        <v>40519.70556</v>
      </c>
      <c r="D541" s="3">
        <f>IFERROR(__xludf.DUMMYFUNCTION("""COMPUTED_VALUE"""),4.43)</f>
        <v>4.43</v>
      </c>
    </row>
    <row r="542">
      <c r="C542" s="4">
        <f>IFERROR(__xludf.DUMMYFUNCTION("""COMPUTED_VALUE"""),40520.705555555556)</f>
        <v>40520.70556</v>
      </c>
      <c r="D542" s="3">
        <f>IFERROR(__xludf.DUMMYFUNCTION("""COMPUTED_VALUE"""),4.29)</f>
        <v>4.29</v>
      </c>
    </row>
    <row r="543">
      <c r="C543" s="4">
        <f>IFERROR(__xludf.DUMMYFUNCTION("""COMPUTED_VALUE"""),40521.705555555556)</f>
        <v>40521.70556</v>
      </c>
      <c r="D543" s="3">
        <f>IFERROR(__xludf.DUMMYFUNCTION("""COMPUTED_VALUE"""),4.26)</f>
        <v>4.26</v>
      </c>
    </row>
    <row r="544">
      <c r="C544" s="4">
        <f>IFERROR(__xludf.DUMMYFUNCTION("""COMPUTED_VALUE"""),40522.705555555556)</f>
        <v>40522.70556</v>
      </c>
      <c r="D544" s="3">
        <f>IFERROR(__xludf.DUMMYFUNCTION("""COMPUTED_VALUE"""),4.18)</f>
        <v>4.18</v>
      </c>
    </row>
    <row r="545">
      <c r="C545" s="4">
        <f>IFERROR(__xludf.DUMMYFUNCTION("""COMPUTED_VALUE"""),40525.705555555556)</f>
        <v>40525.70556</v>
      </c>
      <c r="D545" s="3">
        <f>IFERROR(__xludf.DUMMYFUNCTION("""COMPUTED_VALUE"""),4.26)</f>
        <v>4.26</v>
      </c>
    </row>
    <row r="546">
      <c r="C546" s="4">
        <f>IFERROR(__xludf.DUMMYFUNCTION("""COMPUTED_VALUE"""),40526.705555555556)</f>
        <v>40526.70556</v>
      </c>
      <c r="D546" s="3">
        <f>IFERROR(__xludf.DUMMYFUNCTION("""COMPUTED_VALUE"""),4.23)</f>
        <v>4.23</v>
      </c>
    </row>
    <row r="547">
      <c r="C547" s="4">
        <f>IFERROR(__xludf.DUMMYFUNCTION("""COMPUTED_VALUE"""),40527.705555555556)</f>
        <v>40527.70556</v>
      </c>
      <c r="D547" s="3">
        <f>IFERROR(__xludf.DUMMYFUNCTION("""COMPUTED_VALUE"""),4.27)</f>
        <v>4.27</v>
      </c>
    </row>
    <row r="548">
      <c r="C548" s="4">
        <f>IFERROR(__xludf.DUMMYFUNCTION("""COMPUTED_VALUE"""),40528.705555555556)</f>
        <v>40528.70556</v>
      </c>
      <c r="D548" s="3">
        <f>IFERROR(__xludf.DUMMYFUNCTION("""COMPUTED_VALUE"""),4.25)</f>
        <v>4.25</v>
      </c>
    </row>
    <row r="549">
      <c r="C549" s="4">
        <f>IFERROR(__xludf.DUMMYFUNCTION("""COMPUTED_VALUE"""),40529.705555555556)</f>
        <v>40529.70556</v>
      </c>
      <c r="D549" s="3">
        <f>IFERROR(__xludf.DUMMYFUNCTION("""COMPUTED_VALUE"""),4.32)</f>
        <v>4.32</v>
      </c>
    </row>
    <row r="550">
      <c r="C550" s="4">
        <f>IFERROR(__xludf.DUMMYFUNCTION("""COMPUTED_VALUE"""),40532.705555555556)</f>
        <v>40532.70556</v>
      </c>
      <c r="D550" s="3">
        <f>IFERROR(__xludf.DUMMYFUNCTION("""COMPUTED_VALUE"""),4.27)</f>
        <v>4.27</v>
      </c>
    </row>
    <row r="551">
      <c r="C551" s="4">
        <f>IFERROR(__xludf.DUMMYFUNCTION("""COMPUTED_VALUE"""),40533.705555555556)</f>
        <v>40533.70556</v>
      </c>
      <c r="D551" s="3">
        <f>IFERROR(__xludf.DUMMYFUNCTION("""COMPUTED_VALUE"""),4.2)</f>
        <v>4.2</v>
      </c>
    </row>
    <row r="552">
      <c r="C552" s="4">
        <f>IFERROR(__xludf.DUMMYFUNCTION("""COMPUTED_VALUE"""),40534.705555555556)</f>
        <v>40534.70556</v>
      </c>
      <c r="D552" s="3">
        <f>IFERROR(__xludf.DUMMYFUNCTION("""COMPUTED_VALUE"""),4.25)</f>
        <v>4.25</v>
      </c>
    </row>
    <row r="553">
      <c r="C553" s="4">
        <f>IFERROR(__xludf.DUMMYFUNCTION("""COMPUTED_VALUE"""),40535.705555555556)</f>
        <v>40535.70556</v>
      </c>
      <c r="D553" s="3">
        <f>IFERROR(__xludf.DUMMYFUNCTION("""COMPUTED_VALUE"""),4.24)</f>
        <v>4.24</v>
      </c>
    </row>
    <row r="554">
      <c r="C554" s="4">
        <f>IFERROR(__xludf.DUMMYFUNCTION("""COMPUTED_VALUE"""),40539.705555555556)</f>
        <v>40539.70556</v>
      </c>
      <c r="D554" s="3">
        <f>IFERROR(__xludf.DUMMYFUNCTION("""COMPUTED_VALUE"""),4.23)</f>
        <v>4.23</v>
      </c>
    </row>
    <row r="555">
      <c r="C555" s="4">
        <f>IFERROR(__xludf.DUMMYFUNCTION("""COMPUTED_VALUE"""),40540.705555555556)</f>
        <v>40540.70556</v>
      </c>
      <c r="D555" s="3">
        <f>IFERROR(__xludf.DUMMYFUNCTION("""COMPUTED_VALUE"""),4.28)</f>
        <v>4.28</v>
      </c>
    </row>
    <row r="556">
      <c r="C556" s="4">
        <f>IFERROR(__xludf.DUMMYFUNCTION("""COMPUTED_VALUE"""),40541.705555555556)</f>
        <v>40541.70556</v>
      </c>
      <c r="D556" s="3">
        <f>IFERROR(__xludf.DUMMYFUNCTION("""COMPUTED_VALUE"""),4.33)</f>
        <v>4.33</v>
      </c>
    </row>
    <row r="557">
      <c r="C557" s="4">
        <f>IFERROR(__xludf.DUMMYFUNCTION("""COMPUTED_VALUE"""),40542.705555555556)</f>
        <v>40542.70556</v>
      </c>
      <c r="D557" s="3">
        <f>IFERROR(__xludf.DUMMYFUNCTION("""COMPUTED_VALUE"""),4.38)</f>
        <v>4.38</v>
      </c>
    </row>
    <row r="558">
      <c r="C558" s="4">
        <f>IFERROR(__xludf.DUMMYFUNCTION("""COMPUTED_VALUE"""),40546.705555555556)</f>
        <v>40546.70556</v>
      </c>
      <c r="D558" s="3">
        <f>IFERROR(__xludf.DUMMYFUNCTION("""COMPUTED_VALUE"""),4.47)</f>
        <v>4.47</v>
      </c>
    </row>
    <row r="559">
      <c r="C559" s="4">
        <f>IFERROR(__xludf.DUMMYFUNCTION("""COMPUTED_VALUE"""),40547.705555555556)</f>
        <v>40547.70556</v>
      </c>
      <c r="D559" s="3">
        <f>IFERROR(__xludf.DUMMYFUNCTION("""COMPUTED_VALUE"""),4.48)</f>
        <v>4.48</v>
      </c>
    </row>
    <row r="560">
      <c r="C560" s="4">
        <f>IFERROR(__xludf.DUMMYFUNCTION("""COMPUTED_VALUE"""),40548.705555555556)</f>
        <v>40548.70556</v>
      </c>
      <c r="D560" s="3">
        <f>IFERROR(__xludf.DUMMYFUNCTION("""COMPUTED_VALUE"""),4.37)</f>
        <v>4.37</v>
      </c>
    </row>
    <row r="561">
      <c r="C561" s="4">
        <f>IFERROR(__xludf.DUMMYFUNCTION("""COMPUTED_VALUE"""),40549.705555555556)</f>
        <v>40549.70556</v>
      </c>
      <c r="D561" s="3">
        <f>IFERROR(__xludf.DUMMYFUNCTION("""COMPUTED_VALUE"""),4.44)</f>
        <v>4.44</v>
      </c>
    </row>
    <row r="562">
      <c r="C562" s="4">
        <f>IFERROR(__xludf.DUMMYFUNCTION("""COMPUTED_VALUE"""),40550.705555555556)</f>
        <v>40550.70556</v>
      </c>
      <c r="D562" s="3">
        <f>IFERROR(__xludf.DUMMYFUNCTION("""COMPUTED_VALUE"""),4.33)</f>
        <v>4.33</v>
      </c>
    </row>
    <row r="563">
      <c r="C563" s="4">
        <f>IFERROR(__xludf.DUMMYFUNCTION("""COMPUTED_VALUE"""),40553.705555555556)</f>
        <v>40553.70556</v>
      </c>
      <c r="D563" s="3">
        <f>IFERROR(__xludf.DUMMYFUNCTION("""COMPUTED_VALUE"""),4.35)</f>
        <v>4.35</v>
      </c>
    </row>
    <row r="564">
      <c r="C564" s="4">
        <f>IFERROR(__xludf.DUMMYFUNCTION("""COMPUTED_VALUE"""),40554.705555555556)</f>
        <v>40554.70556</v>
      </c>
      <c r="D564" s="3">
        <f>IFERROR(__xludf.DUMMYFUNCTION("""COMPUTED_VALUE"""),4.2)</f>
        <v>4.2</v>
      </c>
    </row>
    <row r="565">
      <c r="C565" s="4">
        <f>IFERROR(__xludf.DUMMYFUNCTION("""COMPUTED_VALUE"""),40555.705555555556)</f>
        <v>40555.70556</v>
      </c>
      <c r="D565" s="3">
        <f>IFERROR(__xludf.DUMMYFUNCTION("""COMPUTED_VALUE"""),4.21)</f>
        <v>4.21</v>
      </c>
    </row>
    <row r="566">
      <c r="C566" s="4">
        <f>IFERROR(__xludf.DUMMYFUNCTION("""COMPUTED_VALUE"""),40556.705555555556)</f>
        <v>40556.70556</v>
      </c>
      <c r="D566" s="3">
        <f>IFERROR(__xludf.DUMMYFUNCTION("""COMPUTED_VALUE"""),4.08)</f>
        <v>4.08</v>
      </c>
    </row>
    <row r="567">
      <c r="C567" s="4">
        <f>IFERROR(__xludf.DUMMYFUNCTION("""COMPUTED_VALUE"""),40557.705555555556)</f>
        <v>40557.70556</v>
      </c>
      <c r="D567" s="3">
        <f>IFERROR(__xludf.DUMMYFUNCTION("""COMPUTED_VALUE"""),4.13)</f>
        <v>4.13</v>
      </c>
    </row>
    <row r="568">
      <c r="C568" s="4">
        <f>IFERROR(__xludf.DUMMYFUNCTION("""COMPUTED_VALUE"""),40560.705555555556)</f>
        <v>40560.70556</v>
      </c>
      <c r="D568" s="3">
        <f>IFERROR(__xludf.DUMMYFUNCTION("""COMPUTED_VALUE"""),4.15)</f>
        <v>4.15</v>
      </c>
    </row>
    <row r="569">
      <c r="C569" s="4">
        <f>IFERROR(__xludf.DUMMYFUNCTION("""COMPUTED_VALUE"""),40561.705555555556)</f>
        <v>40561.70556</v>
      </c>
      <c r="D569" s="3">
        <f>IFERROR(__xludf.DUMMYFUNCTION("""COMPUTED_VALUE"""),4.07)</f>
        <v>4.07</v>
      </c>
    </row>
    <row r="570">
      <c r="C570" s="4">
        <f>IFERROR(__xludf.DUMMYFUNCTION("""COMPUTED_VALUE"""),40562.705555555556)</f>
        <v>40562.70556</v>
      </c>
      <c r="D570" s="3">
        <f>IFERROR(__xludf.DUMMYFUNCTION("""COMPUTED_VALUE"""),4.01)</f>
        <v>4.01</v>
      </c>
    </row>
    <row r="571">
      <c r="C571" s="4">
        <f>IFERROR(__xludf.DUMMYFUNCTION("""COMPUTED_VALUE"""),40563.705555555556)</f>
        <v>40563.70556</v>
      </c>
      <c r="D571" s="3">
        <f>IFERROR(__xludf.DUMMYFUNCTION("""COMPUTED_VALUE"""),3.98)</f>
        <v>3.98</v>
      </c>
    </row>
    <row r="572">
      <c r="C572" s="4">
        <f>IFERROR(__xludf.DUMMYFUNCTION("""COMPUTED_VALUE"""),40564.705555555556)</f>
        <v>40564.70556</v>
      </c>
      <c r="D572" s="3">
        <f>IFERROR(__xludf.DUMMYFUNCTION("""COMPUTED_VALUE"""),3.99)</f>
        <v>3.99</v>
      </c>
    </row>
    <row r="573">
      <c r="C573" s="4">
        <f>IFERROR(__xludf.DUMMYFUNCTION("""COMPUTED_VALUE"""),40567.705555555556)</f>
        <v>40567.70556</v>
      </c>
      <c r="D573" s="3">
        <f>IFERROR(__xludf.DUMMYFUNCTION("""COMPUTED_VALUE"""),4.07)</f>
        <v>4.07</v>
      </c>
    </row>
    <row r="574">
      <c r="C574" s="4">
        <f>IFERROR(__xludf.DUMMYFUNCTION("""COMPUTED_VALUE"""),40569.705555555556)</f>
        <v>40569.70556</v>
      </c>
      <c r="D574" s="3">
        <f>IFERROR(__xludf.DUMMYFUNCTION("""COMPUTED_VALUE"""),4.05)</f>
        <v>4.05</v>
      </c>
    </row>
    <row r="575">
      <c r="C575" s="4">
        <f>IFERROR(__xludf.DUMMYFUNCTION("""COMPUTED_VALUE"""),40570.705555555556)</f>
        <v>40570.70556</v>
      </c>
      <c r="D575" s="3">
        <f>IFERROR(__xludf.DUMMYFUNCTION("""COMPUTED_VALUE"""),4.01)</f>
        <v>4.01</v>
      </c>
    </row>
    <row r="576">
      <c r="C576" s="4">
        <f>IFERROR(__xludf.DUMMYFUNCTION("""COMPUTED_VALUE"""),40571.705555555556)</f>
        <v>40571.70556</v>
      </c>
      <c r="D576" s="3">
        <f>IFERROR(__xludf.DUMMYFUNCTION("""COMPUTED_VALUE"""),3.96)</f>
        <v>3.96</v>
      </c>
    </row>
    <row r="577">
      <c r="C577" s="4">
        <f>IFERROR(__xludf.DUMMYFUNCTION("""COMPUTED_VALUE"""),40574.705555555556)</f>
        <v>40574.70556</v>
      </c>
      <c r="D577" s="3">
        <f>IFERROR(__xludf.DUMMYFUNCTION("""COMPUTED_VALUE"""),3.88)</f>
        <v>3.88</v>
      </c>
    </row>
    <row r="578">
      <c r="C578" s="4">
        <f>IFERROR(__xludf.DUMMYFUNCTION("""COMPUTED_VALUE"""),40576.705555555556)</f>
        <v>40576.70556</v>
      </c>
      <c r="D578" s="3">
        <f>IFERROR(__xludf.DUMMYFUNCTION("""COMPUTED_VALUE"""),3.95)</f>
        <v>3.95</v>
      </c>
    </row>
    <row r="579">
      <c r="C579" s="4">
        <f>IFERROR(__xludf.DUMMYFUNCTION("""COMPUTED_VALUE"""),40578.705555555556)</f>
        <v>40578.70556</v>
      </c>
      <c r="D579" s="3">
        <f>IFERROR(__xludf.DUMMYFUNCTION("""COMPUTED_VALUE"""),3.76)</f>
        <v>3.76</v>
      </c>
    </row>
    <row r="580">
      <c r="C580" s="4">
        <f>IFERROR(__xludf.DUMMYFUNCTION("""COMPUTED_VALUE"""),40581.705555555556)</f>
        <v>40581.70556</v>
      </c>
      <c r="D580" s="3">
        <f>IFERROR(__xludf.DUMMYFUNCTION("""COMPUTED_VALUE"""),3.67)</f>
        <v>3.67</v>
      </c>
    </row>
    <row r="581">
      <c r="C581" s="4">
        <f>IFERROR(__xludf.DUMMYFUNCTION("""COMPUTED_VALUE"""),40583.705555555556)</f>
        <v>40583.70556</v>
      </c>
      <c r="D581" s="3">
        <f>IFERROR(__xludf.DUMMYFUNCTION("""COMPUTED_VALUE"""),3.87)</f>
        <v>3.87</v>
      </c>
    </row>
    <row r="582">
      <c r="C582" s="4">
        <f>IFERROR(__xludf.DUMMYFUNCTION("""COMPUTED_VALUE"""),40584.705555555556)</f>
        <v>40584.70556</v>
      </c>
      <c r="D582" s="3">
        <f>IFERROR(__xludf.DUMMYFUNCTION("""COMPUTED_VALUE"""),3.87)</f>
        <v>3.87</v>
      </c>
    </row>
    <row r="583">
      <c r="C583" s="4">
        <f>IFERROR(__xludf.DUMMYFUNCTION("""COMPUTED_VALUE"""),40585.705555555556)</f>
        <v>40585.70556</v>
      </c>
      <c r="D583" s="3">
        <f>IFERROR(__xludf.DUMMYFUNCTION("""COMPUTED_VALUE"""),3.96)</f>
        <v>3.96</v>
      </c>
    </row>
    <row r="584">
      <c r="C584" s="4">
        <f>IFERROR(__xludf.DUMMYFUNCTION("""COMPUTED_VALUE"""),40588.705555555556)</f>
        <v>40588.70556</v>
      </c>
      <c r="D584" s="3">
        <f>IFERROR(__xludf.DUMMYFUNCTION("""COMPUTED_VALUE"""),4.01)</f>
        <v>4.01</v>
      </c>
    </row>
    <row r="585">
      <c r="C585" s="4">
        <f>IFERROR(__xludf.DUMMYFUNCTION("""COMPUTED_VALUE"""),40589.705555555556)</f>
        <v>40589.70556</v>
      </c>
      <c r="D585" s="3">
        <f>IFERROR(__xludf.DUMMYFUNCTION("""COMPUTED_VALUE"""),3.82)</f>
        <v>3.82</v>
      </c>
    </row>
    <row r="586">
      <c r="C586" s="4">
        <f>IFERROR(__xludf.DUMMYFUNCTION("""COMPUTED_VALUE"""),40590.705555555556)</f>
        <v>40590.70556</v>
      </c>
      <c r="D586" s="3">
        <f>IFERROR(__xludf.DUMMYFUNCTION("""COMPUTED_VALUE"""),3.89)</f>
        <v>3.89</v>
      </c>
    </row>
    <row r="587">
      <c r="C587" s="4">
        <f>IFERROR(__xludf.DUMMYFUNCTION("""COMPUTED_VALUE"""),40591.705555555556)</f>
        <v>40591.70556</v>
      </c>
      <c r="D587" s="3">
        <f>IFERROR(__xludf.DUMMYFUNCTION("""COMPUTED_VALUE"""),3.97)</f>
        <v>3.97</v>
      </c>
    </row>
    <row r="588">
      <c r="C588" s="4">
        <f>IFERROR(__xludf.DUMMYFUNCTION("""COMPUTED_VALUE"""),40592.705555555556)</f>
        <v>40592.70556</v>
      </c>
      <c r="D588" s="3">
        <f>IFERROR(__xludf.DUMMYFUNCTION("""COMPUTED_VALUE"""),3.9)</f>
        <v>3.9</v>
      </c>
    </row>
    <row r="589">
      <c r="C589" s="4">
        <f>IFERROR(__xludf.DUMMYFUNCTION("""COMPUTED_VALUE"""),40595.705555555556)</f>
        <v>40595.70556</v>
      </c>
      <c r="D589" s="3">
        <f>IFERROR(__xludf.DUMMYFUNCTION("""COMPUTED_VALUE"""),3.79)</f>
        <v>3.79</v>
      </c>
    </row>
    <row r="590">
      <c r="C590" s="4">
        <f>IFERROR(__xludf.DUMMYFUNCTION("""COMPUTED_VALUE"""),40596.705555555556)</f>
        <v>40596.70556</v>
      </c>
      <c r="D590" s="3">
        <f>IFERROR(__xludf.DUMMYFUNCTION("""COMPUTED_VALUE"""),3.67)</f>
        <v>3.67</v>
      </c>
    </row>
    <row r="591">
      <c r="C591" s="4">
        <f>IFERROR(__xludf.DUMMYFUNCTION("""COMPUTED_VALUE"""),40597.705555555556)</f>
        <v>40597.70556</v>
      </c>
      <c r="D591" s="3">
        <f>IFERROR(__xludf.DUMMYFUNCTION("""COMPUTED_VALUE"""),3.69)</f>
        <v>3.69</v>
      </c>
    </row>
    <row r="592">
      <c r="C592" s="4">
        <f>IFERROR(__xludf.DUMMYFUNCTION("""COMPUTED_VALUE"""),40599.705555555556)</f>
        <v>40599.70556</v>
      </c>
      <c r="D592" s="3">
        <f>IFERROR(__xludf.DUMMYFUNCTION("""COMPUTED_VALUE"""),3.77)</f>
        <v>3.77</v>
      </c>
    </row>
    <row r="593">
      <c r="C593" s="4">
        <f>IFERROR(__xludf.DUMMYFUNCTION("""COMPUTED_VALUE"""),40602.705555555556)</f>
        <v>40602.70556</v>
      </c>
      <c r="D593" s="3">
        <f>IFERROR(__xludf.DUMMYFUNCTION("""COMPUTED_VALUE"""),3.77)</f>
        <v>3.77</v>
      </c>
    </row>
    <row r="594">
      <c r="C594" s="4">
        <f>IFERROR(__xludf.DUMMYFUNCTION("""COMPUTED_VALUE"""),40603.705555555556)</f>
        <v>40603.70556</v>
      </c>
      <c r="D594" s="3">
        <f>IFERROR(__xludf.DUMMYFUNCTION("""COMPUTED_VALUE"""),3.69)</f>
        <v>3.69</v>
      </c>
    </row>
    <row r="595">
      <c r="C595" s="4">
        <f>IFERROR(__xludf.DUMMYFUNCTION("""COMPUTED_VALUE"""),40604.705555555556)</f>
        <v>40604.70556</v>
      </c>
      <c r="D595" s="3">
        <f>IFERROR(__xludf.DUMMYFUNCTION("""COMPUTED_VALUE"""),3.78)</f>
        <v>3.78</v>
      </c>
    </row>
    <row r="596">
      <c r="C596" s="4">
        <f>IFERROR(__xludf.DUMMYFUNCTION("""COMPUTED_VALUE"""),40605.705555555556)</f>
        <v>40605.70556</v>
      </c>
      <c r="D596" s="3">
        <f>IFERROR(__xludf.DUMMYFUNCTION("""COMPUTED_VALUE"""),3.87)</f>
        <v>3.87</v>
      </c>
    </row>
    <row r="597">
      <c r="C597" s="4">
        <f>IFERROR(__xludf.DUMMYFUNCTION("""COMPUTED_VALUE"""),40606.705555555556)</f>
        <v>40606.70556</v>
      </c>
      <c r="D597" s="3">
        <f>IFERROR(__xludf.DUMMYFUNCTION("""COMPUTED_VALUE"""),3.84)</f>
        <v>3.84</v>
      </c>
    </row>
    <row r="598">
      <c r="C598" s="4">
        <f>IFERROR(__xludf.DUMMYFUNCTION("""COMPUTED_VALUE"""),40612.705555555556)</f>
        <v>40612.70556</v>
      </c>
      <c r="D598" s="3">
        <f>IFERROR(__xludf.DUMMYFUNCTION("""COMPUTED_VALUE"""),3.76)</f>
        <v>3.76</v>
      </c>
    </row>
    <row r="599">
      <c r="C599" s="4">
        <f>IFERROR(__xludf.DUMMYFUNCTION("""COMPUTED_VALUE"""),40613.705555555556)</f>
        <v>40613.70556</v>
      </c>
      <c r="D599" s="3">
        <f>IFERROR(__xludf.DUMMYFUNCTION("""COMPUTED_VALUE"""),3.7)</f>
        <v>3.7</v>
      </c>
    </row>
    <row r="600">
      <c r="C600" s="4">
        <f>IFERROR(__xludf.DUMMYFUNCTION("""COMPUTED_VALUE"""),40616.705555555556)</f>
        <v>40616.70556</v>
      </c>
      <c r="D600" s="3">
        <f>IFERROR(__xludf.DUMMYFUNCTION("""COMPUTED_VALUE"""),3.74)</f>
        <v>3.74</v>
      </c>
    </row>
    <row r="601">
      <c r="C601" s="4">
        <f>IFERROR(__xludf.DUMMYFUNCTION("""COMPUTED_VALUE"""),40617.705555555556)</f>
        <v>40617.70556</v>
      </c>
      <c r="D601" s="3">
        <f>IFERROR(__xludf.DUMMYFUNCTION("""COMPUTED_VALUE"""),3.73)</f>
        <v>3.73</v>
      </c>
    </row>
    <row r="602">
      <c r="C602" s="4">
        <f>IFERROR(__xludf.DUMMYFUNCTION("""COMPUTED_VALUE"""),40618.705555555556)</f>
        <v>40618.70556</v>
      </c>
      <c r="D602" s="3">
        <f>IFERROR(__xludf.DUMMYFUNCTION("""COMPUTED_VALUE"""),3.74)</f>
        <v>3.74</v>
      </c>
    </row>
    <row r="603">
      <c r="C603" s="4">
        <f>IFERROR(__xludf.DUMMYFUNCTION("""COMPUTED_VALUE"""),40619.705555555556)</f>
        <v>40619.70556</v>
      </c>
      <c r="D603" s="3">
        <f>IFERROR(__xludf.DUMMYFUNCTION("""COMPUTED_VALUE"""),3.76)</f>
        <v>3.76</v>
      </c>
    </row>
    <row r="604">
      <c r="C604" s="4">
        <f>IFERROR(__xludf.DUMMYFUNCTION("""COMPUTED_VALUE"""),40620.705555555556)</f>
        <v>40620.70556</v>
      </c>
      <c r="D604" s="3">
        <f>IFERROR(__xludf.DUMMYFUNCTION("""COMPUTED_VALUE"""),3.85)</f>
        <v>3.85</v>
      </c>
    </row>
    <row r="605">
      <c r="C605" s="4">
        <f>IFERROR(__xludf.DUMMYFUNCTION("""COMPUTED_VALUE"""),40624.705555555556)</f>
        <v>40624.70556</v>
      </c>
      <c r="D605" s="3">
        <f>IFERROR(__xludf.DUMMYFUNCTION("""COMPUTED_VALUE"""),3.77)</f>
        <v>3.77</v>
      </c>
    </row>
    <row r="606">
      <c r="C606" s="4">
        <f>IFERROR(__xludf.DUMMYFUNCTION("""COMPUTED_VALUE"""),40625.705555555556)</f>
        <v>40625.70556</v>
      </c>
      <c r="D606" s="3">
        <f>IFERROR(__xludf.DUMMYFUNCTION("""COMPUTED_VALUE"""),3.73)</f>
        <v>3.73</v>
      </c>
    </row>
    <row r="607">
      <c r="C607" s="4">
        <f>IFERROR(__xludf.DUMMYFUNCTION("""COMPUTED_VALUE"""),40627.705555555556)</f>
        <v>40627.70556</v>
      </c>
      <c r="D607" s="3">
        <f>IFERROR(__xludf.DUMMYFUNCTION("""COMPUTED_VALUE"""),3.71)</f>
        <v>3.71</v>
      </c>
    </row>
    <row r="608">
      <c r="C608" s="4">
        <f>IFERROR(__xludf.DUMMYFUNCTION("""COMPUTED_VALUE"""),40630.705555555556)</f>
        <v>40630.70556</v>
      </c>
      <c r="D608" s="3">
        <f>IFERROR(__xludf.DUMMYFUNCTION("""COMPUTED_VALUE"""),3.7)</f>
        <v>3.7</v>
      </c>
    </row>
    <row r="609">
      <c r="C609" s="4">
        <f>IFERROR(__xludf.DUMMYFUNCTION("""COMPUTED_VALUE"""),40632.705555555556)</f>
        <v>40632.70556</v>
      </c>
      <c r="D609" s="3">
        <f>IFERROR(__xludf.DUMMYFUNCTION("""COMPUTED_VALUE"""),3.82)</f>
        <v>3.82</v>
      </c>
    </row>
    <row r="610">
      <c r="C610" s="4">
        <f>IFERROR(__xludf.DUMMYFUNCTION("""COMPUTED_VALUE"""),40633.705555555556)</f>
        <v>40633.70556</v>
      </c>
      <c r="D610" s="3">
        <f>IFERROR(__xludf.DUMMYFUNCTION("""COMPUTED_VALUE"""),3.95)</f>
        <v>3.95</v>
      </c>
    </row>
    <row r="611">
      <c r="C611" s="4">
        <f>IFERROR(__xludf.DUMMYFUNCTION("""COMPUTED_VALUE"""),40634.705555555556)</f>
        <v>40634.70556</v>
      </c>
      <c r="D611" s="3">
        <f>IFERROR(__xludf.DUMMYFUNCTION("""COMPUTED_VALUE"""),3.95)</f>
        <v>3.95</v>
      </c>
    </row>
    <row r="612">
      <c r="C612" s="4">
        <f>IFERROR(__xludf.DUMMYFUNCTION("""COMPUTED_VALUE"""),40638.705555555556)</f>
        <v>40638.70556</v>
      </c>
      <c r="D612" s="3">
        <f>IFERROR(__xludf.DUMMYFUNCTION("""COMPUTED_VALUE"""),4.06)</f>
        <v>4.06</v>
      </c>
    </row>
    <row r="613">
      <c r="C613" s="4">
        <f>IFERROR(__xludf.DUMMYFUNCTION("""COMPUTED_VALUE"""),40639.705555555556)</f>
        <v>40639.70556</v>
      </c>
      <c r="D613" s="3">
        <f>IFERROR(__xludf.DUMMYFUNCTION("""COMPUTED_VALUE"""),4.14)</f>
        <v>4.14</v>
      </c>
    </row>
    <row r="614">
      <c r="C614" s="4">
        <f>IFERROR(__xludf.DUMMYFUNCTION("""COMPUTED_VALUE"""),40640.705555555556)</f>
        <v>40640.70556</v>
      </c>
      <c r="D614" s="3">
        <f>IFERROR(__xludf.DUMMYFUNCTION("""COMPUTED_VALUE"""),4.08)</f>
        <v>4.08</v>
      </c>
    </row>
    <row r="615">
      <c r="C615" s="4">
        <f>IFERROR(__xludf.DUMMYFUNCTION("""COMPUTED_VALUE"""),40641.705555555556)</f>
        <v>40641.70556</v>
      </c>
      <c r="D615" s="3">
        <f>IFERROR(__xludf.DUMMYFUNCTION("""COMPUTED_VALUE"""),4.06)</f>
        <v>4.06</v>
      </c>
    </row>
    <row r="616">
      <c r="C616" s="4">
        <f>IFERROR(__xludf.DUMMYFUNCTION("""COMPUTED_VALUE"""),40644.705555555556)</f>
        <v>40644.70556</v>
      </c>
      <c r="D616" s="3">
        <f>IFERROR(__xludf.DUMMYFUNCTION("""COMPUTED_VALUE"""),3.97)</f>
        <v>3.97</v>
      </c>
    </row>
    <row r="617">
      <c r="C617" s="4">
        <f>IFERROR(__xludf.DUMMYFUNCTION("""COMPUTED_VALUE"""),40645.705555555556)</f>
        <v>40645.70556</v>
      </c>
      <c r="D617" s="3">
        <f>IFERROR(__xludf.DUMMYFUNCTION("""COMPUTED_VALUE"""),3.91)</f>
        <v>3.91</v>
      </c>
    </row>
    <row r="618">
      <c r="C618" s="4">
        <f>IFERROR(__xludf.DUMMYFUNCTION("""COMPUTED_VALUE"""),40646.705555555556)</f>
        <v>40646.70556</v>
      </c>
      <c r="D618" s="3">
        <f>IFERROR(__xludf.DUMMYFUNCTION("""COMPUTED_VALUE"""),3.82)</f>
        <v>3.82</v>
      </c>
    </row>
    <row r="619">
      <c r="C619" s="4">
        <f>IFERROR(__xludf.DUMMYFUNCTION("""COMPUTED_VALUE"""),40647.705555555556)</f>
        <v>40647.70556</v>
      </c>
      <c r="D619" s="3">
        <f>IFERROR(__xludf.DUMMYFUNCTION("""COMPUTED_VALUE"""),3.84)</f>
        <v>3.84</v>
      </c>
    </row>
    <row r="620">
      <c r="C620" s="4">
        <f>IFERROR(__xludf.DUMMYFUNCTION("""COMPUTED_VALUE"""),40648.705555555556)</f>
        <v>40648.70556</v>
      </c>
      <c r="D620" s="3">
        <f>IFERROR(__xludf.DUMMYFUNCTION("""COMPUTED_VALUE"""),3.87)</f>
        <v>3.87</v>
      </c>
    </row>
    <row r="621">
      <c r="C621" s="4">
        <f>IFERROR(__xludf.DUMMYFUNCTION("""COMPUTED_VALUE"""),40651.705555555556)</f>
        <v>40651.70556</v>
      </c>
      <c r="D621" s="3">
        <f>IFERROR(__xludf.DUMMYFUNCTION("""COMPUTED_VALUE"""),3.86)</f>
        <v>3.86</v>
      </c>
    </row>
    <row r="622">
      <c r="C622" s="4">
        <f>IFERROR(__xludf.DUMMYFUNCTION("""COMPUTED_VALUE"""),40652.705555555556)</f>
        <v>40652.70556</v>
      </c>
      <c r="D622" s="3">
        <f>IFERROR(__xludf.DUMMYFUNCTION("""COMPUTED_VALUE"""),3.92)</f>
        <v>3.92</v>
      </c>
    </row>
    <row r="623">
      <c r="C623" s="4">
        <f>IFERROR(__xludf.DUMMYFUNCTION("""COMPUTED_VALUE"""),40653.705555555556)</f>
        <v>40653.70556</v>
      </c>
      <c r="D623" s="3">
        <f>IFERROR(__xludf.DUMMYFUNCTION("""COMPUTED_VALUE"""),3.93)</f>
        <v>3.93</v>
      </c>
    </row>
    <row r="624">
      <c r="C624" s="4">
        <f>IFERROR(__xludf.DUMMYFUNCTION("""COMPUTED_VALUE"""),40658.705555555556)</f>
        <v>40658.70556</v>
      </c>
      <c r="D624" s="3">
        <f>IFERROR(__xludf.DUMMYFUNCTION("""COMPUTED_VALUE"""),3.96)</f>
        <v>3.96</v>
      </c>
    </row>
    <row r="625">
      <c r="C625" s="4">
        <f>IFERROR(__xludf.DUMMYFUNCTION("""COMPUTED_VALUE"""),40659.705555555556)</f>
        <v>40659.70556</v>
      </c>
      <c r="D625" s="3">
        <f>IFERROR(__xludf.DUMMYFUNCTION("""COMPUTED_VALUE"""),3.97)</f>
        <v>3.97</v>
      </c>
    </row>
    <row r="626">
      <c r="C626" s="4">
        <f>IFERROR(__xludf.DUMMYFUNCTION("""COMPUTED_VALUE"""),40660.705555555556)</f>
        <v>40660.70556</v>
      </c>
      <c r="D626" s="3">
        <f>IFERROR(__xludf.DUMMYFUNCTION("""COMPUTED_VALUE"""),3.97)</f>
        <v>3.97</v>
      </c>
    </row>
    <row r="627">
      <c r="C627" s="4">
        <f>IFERROR(__xludf.DUMMYFUNCTION("""COMPUTED_VALUE"""),40661.705555555556)</f>
        <v>40661.70556</v>
      </c>
      <c r="D627" s="3">
        <f>IFERROR(__xludf.DUMMYFUNCTION("""COMPUTED_VALUE"""),3.95)</f>
        <v>3.95</v>
      </c>
    </row>
    <row r="628">
      <c r="C628" s="4">
        <f>IFERROR(__xludf.DUMMYFUNCTION("""COMPUTED_VALUE"""),40662.705555555556)</f>
        <v>40662.70556</v>
      </c>
      <c r="D628" s="3">
        <f>IFERROR(__xludf.DUMMYFUNCTION("""COMPUTED_VALUE"""),3.94)</f>
        <v>3.94</v>
      </c>
    </row>
    <row r="629">
      <c r="C629" s="4">
        <f>IFERROR(__xludf.DUMMYFUNCTION("""COMPUTED_VALUE"""),40665.705555555556)</f>
        <v>40665.70556</v>
      </c>
      <c r="D629" s="3">
        <f>IFERROR(__xludf.DUMMYFUNCTION("""COMPUTED_VALUE"""),3.92)</f>
        <v>3.92</v>
      </c>
    </row>
    <row r="630">
      <c r="C630" s="4">
        <f>IFERROR(__xludf.DUMMYFUNCTION("""COMPUTED_VALUE"""),40666.705555555556)</f>
        <v>40666.70556</v>
      </c>
      <c r="D630" s="3">
        <f>IFERROR(__xludf.DUMMYFUNCTION("""COMPUTED_VALUE"""),3.82)</f>
        <v>3.82</v>
      </c>
    </row>
    <row r="631">
      <c r="C631" s="4">
        <f>IFERROR(__xludf.DUMMYFUNCTION("""COMPUTED_VALUE"""),40667.705555555556)</f>
        <v>40667.70556</v>
      </c>
      <c r="D631" s="3">
        <f>IFERROR(__xludf.DUMMYFUNCTION("""COMPUTED_VALUE"""),3.83)</f>
        <v>3.83</v>
      </c>
    </row>
    <row r="632">
      <c r="C632" s="4">
        <f>IFERROR(__xludf.DUMMYFUNCTION("""COMPUTED_VALUE"""),40668.705555555556)</f>
        <v>40668.70556</v>
      </c>
      <c r="D632" s="3">
        <f>IFERROR(__xludf.DUMMYFUNCTION("""COMPUTED_VALUE"""),3.84)</f>
        <v>3.84</v>
      </c>
    </row>
    <row r="633">
      <c r="C633" s="4">
        <f>IFERROR(__xludf.DUMMYFUNCTION("""COMPUTED_VALUE"""),40669.705555555556)</f>
        <v>40669.70556</v>
      </c>
      <c r="D633" s="3">
        <f>IFERROR(__xludf.DUMMYFUNCTION("""COMPUTED_VALUE"""),3.96)</f>
        <v>3.96</v>
      </c>
    </row>
    <row r="634">
      <c r="C634" s="4">
        <f>IFERROR(__xludf.DUMMYFUNCTION("""COMPUTED_VALUE"""),40673.705555555556)</f>
        <v>40673.70556</v>
      </c>
      <c r="D634" s="3">
        <f>IFERROR(__xludf.DUMMYFUNCTION("""COMPUTED_VALUE"""),4.01)</f>
        <v>4.01</v>
      </c>
    </row>
    <row r="635">
      <c r="C635" s="4">
        <f>IFERROR(__xludf.DUMMYFUNCTION("""COMPUTED_VALUE"""),40674.705555555556)</f>
        <v>40674.70556</v>
      </c>
      <c r="D635" s="3">
        <f>IFERROR(__xludf.DUMMYFUNCTION("""COMPUTED_VALUE"""),3.93)</f>
        <v>3.93</v>
      </c>
    </row>
    <row r="636">
      <c r="C636" s="4">
        <f>IFERROR(__xludf.DUMMYFUNCTION("""COMPUTED_VALUE"""),40675.705555555556)</f>
        <v>40675.70556</v>
      </c>
      <c r="D636" s="3">
        <f>IFERROR(__xludf.DUMMYFUNCTION("""COMPUTED_VALUE"""),3.9)</f>
        <v>3.9</v>
      </c>
    </row>
    <row r="637">
      <c r="C637" s="4">
        <f>IFERROR(__xludf.DUMMYFUNCTION("""COMPUTED_VALUE"""),40676.705555555556)</f>
        <v>40676.70556</v>
      </c>
      <c r="D637" s="3">
        <f>IFERROR(__xludf.DUMMYFUNCTION("""COMPUTED_VALUE"""),3.85)</f>
        <v>3.85</v>
      </c>
    </row>
    <row r="638">
      <c r="C638" s="4">
        <f>IFERROR(__xludf.DUMMYFUNCTION("""COMPUTED_VALUE"""),40680.705555555556)</f>
        <v>40680.70556</v>
      </c>
      <c r="D638" s="3">
        <f>IFERROR(__xludf.DUMMYFUNCTION("""COMPUTED_VALUE"""),3.79)</f>
        <v>3.79</v>
      </c>
    </row>
    <row r="639">
      <c r="C639" s="4">
        <f>IFERROR(__xludf.DUMMYFUNCTION("""COMPUTED_VALUE"""),40681.705555555556)</f>
        <v>40681.70556</v>
      </c>
      <c r="D639" s="3">
        <f>IFERROR(__xludf.DUMMYFUNCTION("""COMPUTED_VALUE"""),3.7)</f>
        <v>3.7</v>
      </c>
    </row>
    <row r="640">
      <c r="C640" s="4">
        <f>IFERROR(__xludf.DUMMYFUNCTION("""COMPUTED_VALUE"""),40682.705555555556)</f>
        <v>40682.70556</v>
      </c>
      <c r="D640" s="3">
        <f>IFERROR(__xludf.DUMMYFUNCTION("""COMPUTED_VALUE"""),3.67)</f>
        <v>3.67</v>
      </c>
    </row>
    <row r="641">
      <c r="C641" s="4">
        <f>IFERROR(__xludf.DUMMYFUNCTION("""COMPUTED_VALUE"""),40683.705555555556)</f>
        <v>40683.70556</v>
      </c>
      <c r="D641" s="3">
        <f>IFERROR(__xludf.DUMMYFUNCTION("""COMPUTED_VALUE"""),3.67)</f>
        <v>3.67</v>
      </c>
    </row>
    <row r="642">
      <c r="C642" s="4">
        <f>IFERROR(__xludf.DUMMYFUNCTION("""COMPUTED_VALUE"""),40686.705555555556)</f>
        <v>40686.70556</v>
      </c>
      <c r="D642" s="3">
        <f>IFERROR(__xludf.DUMMYFUNCTION("""COMPUTED_VALUE"""),3.67)</f>
        <v>3.67</v>
      </c>
    </row>
    <row r="643">
      <c r="C643" s="4">
        <f>IFERROR(__xludf.DUMMYFUNCTION("""COMPUTED_VALUE"""),40687.705555555556)</f>
        <v>40687.70556</v>
      </c>
      <c r="D643" s="3">
        <f>IFERROR(__xludf.DUMMYFUNCTION("""COMPUTED_VALUE"""),3.68)</f>
        <v>3.68</v>
      </c>
    </row>
    <row r="644">
      <c r="C644" s="4">
        <f>IFERROR(__xludf.DUMMYFUNCTION("""COMPUTED_VALUE"""),40688.705555555556)</f>
        <v>40688.70556</v>
      </c>
      <c r="D644" s="3">
        <f>IFERROR(__xludf.DUMMYFUNCTION("""COMPUTED_VALUE"""),3.71)</f>
        <v>3.71</v>
      </c>
    </row>
    <row r="645">
      <c r="C645" s="4">
        <f>IFERROR(__xludf.DUMMYFUNCTION("""COMPUTED_VALUE"""),40689.705555555556)</f>
        <v>40689.70556</v>
      </c>
      <c r="D645" s="3">
        <f>IFERROR(__xludf.DUMMYFUNCTION("""COMPUTED_VALUE"""),3.69)</f>
        <v>3.69</v>
      </c>
    </row>
    <row r="646">
      <c r="C646" s="4">
        <f>IFERROR(__xludf.DUMMYFUNCTION("""COMPUTED_VALUE"""),40690.705555555556)</f>
        <v>40690.70556</v>
      </c>
      <c r="D646" s="3">
        <f>IFERROR(__xludf.DUMMYFUNCTION("""COMPUTED_VALUE"""),3.73)</f>
        <v>3.73</v>
      </c>
    </row>
    <row r="647">
      <c r="C647" s="4">
        <f>IFERROR(__xludf.DUMMYFUNCTION("""COMPUTED_VALUE"""),40693.705555555556)</f>
        <v>40693.70556</v>
      </c>
      <c r="D647" s="3">
        <f>IFERROR(__xludf.DUMMYFUNCTION("""COMPUTED_VALUE"""),3.71)</f>
        <v>3.71</v>
      </c>
    </row>
    <row r="648">
      <c r="C648" s="4">
        <f>IFERROR(__xludf.DUMMYFUNCTION("""COMPUTED_VALUE"""),40694.705555555556)</f>
        <v>40694.70556</v>
      </c>
      <c r="D648" s="3">
        <f>IFERROR(__xludf.DUMMYFUNCTION("""COMPUTED_VALUE"""),3.77)</f>
        <v>3.77</v>
      </c>
    </row>
    <row r="649">
      <c r="C649" s="4">
        <f>IFERROR(__xludf.DUMMYFUNCTION("""COMPUTED_VALUE"""),40695.705555555556)</f>
        <v>40695.70556</v>
      </c>
      <c r="D649" s="3">
        <f>IFERROR(__xludf.DUMMYFUNCTION("""COMPUTED_VALUE"""),3.68)</f>
        <v>3.68</v>
      </c>
    </row>
    <row r="650">
      <c r="C650" s="4">
        <f>IFERROR(__xludf.DUMMYFUNCTION("""COMPUTED_VALUE"""),40696.705555555556)</f>
        <v>40696.70556</v>
      </c>
      <c r="D650" s="3">
        <f>IFERROR(__xludf.DUMMYFUNCTION("""COMPUTED_VALUE"""),3.73)</f>
        <v>3.73</v>
      </c>
    </row>
    <row r="651">
      <c r="C651" s="4">
        <f>IFERROR(__xludf.DUMMYFUNCTION("""COMPUTED_VALUE"""),40697.705555555556)</f>
        <v>40697.70556</v>
      </c>
      <c r="D651" s="3">
        <f>IFERROR(__xludf.DUMMYFUNCTION("""COMPUTED_VALUE"""),3.77)</f>
        <v>3.77</v>
      </c>
    </row>
    <row r="652">
      <c r="C652" s="4">
        <f>IFERROR(__xludf.DUMMYFUNCTION("""COMPUTED_VALUE"""),40700.705555555556)</f>
        <v>40700.70556</v>
      </c>
      <c r="D652" s="3">
        <f>IFERROR(__xludf.DUMMYFUNCTION("""COMPUTED_VALUE"""),3.71)</f>
        <v>3.71</v>
      </c>
    </row>
    <row r="653">
      <c r="C653" s="4">
        <f>IFERROR(__xludf.DUMMYFUNCTION("""COMPUTED_VALUE"""),40702.705555555556)</f>
        <v>40702.70556</v>
      </c>
      <c r="D653" s="3">
        <f>IFERROR(__xludf.DUMMYFUNCTION("""COMPUTED_VALUE"""),3.71)</f>
        <v>3.71</v>
      </c>
    </row>
    <row r="654">
      <c r="C654" s="4">
        <f>IFERROR(__xludf.DUMMYFUNCTION("""COMPUTED_VALUE"""),40703.705555555556)</f>
        <v>40703.70556</v>
      </c>
      <c r="D654" s="3">
        <f>IFERROR(__xludf.DUMMYFUNCTION("""COMPUTED_VALUE"""),3.8)</f>
        <v>3.8</v>
      </c>
    </row>
    <row r="655">
      <c r="C655" s="4">
        <f>IFERROR(__xludf.DUMMYFUNCTION("""COMPUTED_VALUE"""),40704.705555555556)</f>
        <v>40704.70556</v>
      </c>
      <c r="D655" s="3">
        <f>IFERROR(__xludf.DUMMYFUNCTION("""COMPUTED_VALUE"""),3.77)</f>
        <v>3.77</v>
      </c>
    </row>
    <row r="656">
      <c r="C656" s="4">
        <f>IFERROR(__xludf.DUMMYFUNCTION("""COMPUTED_VALUE"""),40707.705555555556)</f>
        <v>40707.70556</v>
      </c>
      <c r="D656" s="3">
        <f>IFERROR(__xludf.DUMMYFUNCTION("""COMPUTED_VALUE"""),3.73)</f>
        <v>3.73</v>
      </c>
    </row>
    <row r="657">
      <c r="C657" s="4">
        <f>IFERROR(__xludf.DUMMYFUNCTION("""COMPUTED_VALUE"""),40708.705555555556)</f>
        <v>40708.70556</v>
      </c>
      <c r="D657" s="3">
        <f>IFERROR(__xludf.DUMMYFUNCTION("""COMPUTED_VALUE"""),3.71)</f>
        <v>3.71</v>
      </c>
    </row>
    <row r="658">
      <c r="C658" s="4">
        <f>IFERROR(__xludf.DUMMYFUNCTION("""COMPUTED_VALUE"""),40709.705555555556)</f>
        <v>40709.70556</v>
      </c>
      <c r="D658" s="3">
        <f>IFERROR(__xludf.DUMMYFUNCTION("""COMPUTED_VALUE"""),3.56)</f>
        <v>3.56</v>
      </c>
    </row>
    <row r="659">
      <c r="C659" s="4">
        <f>IFERROR(__xludf.DUMMYFUNCTION("""COMPUTED_VALUE"""),40710.705555555556)</f>
        <v>40710.70556</v>
      </c>
      <c r="D659" s="3">
        <f>IFERROR(__xludf.DUMMYFUNCTION("""COMPUTED_VALUE"""),3.49)</f>
        <v>3.49</v>
      </c>
    </row>
    <row r="660">
      <c r="C660" s="4">
        <f>IFERROR(__xludf.DUMMYFUNCTION("""COMPUTED_VALUE"""),40711.705555555556)</f>
        <v>40711.70556</v>
      </c>
      <c r="D660" s="3">
        <f>IFERROR(__xludf.DUMMYFUNCTION("""COMPUTED_VALUE"""),3.63)</f>
        <v>3.63</v>
      </c>
    </row>
    <row r="661">
      <c r="C661" s="4">
        <f>IFERROR(__xludf.DUMMYFUNCTION("""COMPUTED_VALUE"""),40714.705555555556)</f>
        <v>40714.70556</v>
      </c>
      <c r="D661" s="3">
        <f>IFERROR(__xludf.DUMMYFUNCTION("""COMPUTED_VALUE"""),3.52)</f>
        <v>3.52</v>
      </c>
    </row>
    <row r="662">
      <c r="C662" s="4">
        <f>IFERROR(__xludf.DUMMYFUNCTION("""COMPUTED_VALUE"""),40715.705555555556)</f>
        <v>40715.70556</v>
      </c>
      <c r="D662" s="3">
        <f>IFERROR(__xludf.DUMMYFUNCTION("""COMPUTED_VALUE"""),3.53)</f>
        <v>3.53</v>
      </c>
    </row>
    <row r="663">
      <c r="C663" s="4">
        <f>IFERROR(__xludf.DUMMYFUNCTION("""COMPUTED_VALUE"""),40716.705555555556)</f>
        <v>40716.70556</v>
      </c>
      <c r="D663" s="3">
        <f>IFERROR(__xludf.DUMMYFUNCTION("""COMPUTED_VALUE"""),3.48)</f>
        <v>3.48</v>
      </c>
    </row>
    <row r="664">
      <c r="C664" s="4">
        <f>IFERROR(__xludf.DUMMYFUNCTION("""COMPUTED_VALUE"""),40718.705555555556)</f>
        <v>40718.70556</v>
      </c>
      <c r="D664" s="3">
        <f>IFERROR(__xludf.DUMMYFUNCTION("""COMPUTED_VALUE"""),3.44)</f>
        <v>3.44</v>
      </c>
    </row>
    <row r="665">
      <c r="C665" s="4">
        <f>IFERROR(__xludf.DUMMYFUNCTION("""COMPUTED_VALUE"""),40721.705555555556)</f>
        <v>40721.70556</v>
      </c>
      <c r="D665" s="3">
        <f>IFERROR(__xludf.DUMMYFUNCTION("""COMPUTED_VALUE"""),3.41)</f>
        <v>3.41</v>
      </c>
    </row>
    <row r="666">
      <c r="C666" s="4">
        <f>IFERROR(__xludf.DUMMYFUNCTION("""COMPUTED_VALUE"""),40722.705555555556)</f>
        <v>40722.70556</v>
      </c>
      <c r="D666" s="3">
        <f>IFERROR(__xludf.DUMMYFUNCTION("""COMPUTED_VALUE"""),3.54)</f>
        <v>3.54</v>
      </c>
    </row>
    <row r="667">
      <c r="C667" s="4">
        <f>IFERROR(__xludf.DUMMYFUNCTION("""COMPUTED_VALUE"""),40723.705555555556)</f>
        <v>40723.70556</v>
      </c>
      <c r="D667" s="3">
        <f>IFERROR(__xludf.DUMMYFUNCTION("""COMPUTED_VALUE"""),3.49)</f>
        <v>3.49</v>
      </c>
    </row>
    <row r="668">
      <c r="C668" s="4">
        <f>IFERROR(__xludf.DUMMYFUNCTION("""COMPUTED_VALUE"""),40724.705555555556)</f>
        <v>40724.70556</v>
      </c>
      <c r="D668" s="3">
        <f>IFERROR(__xludf.DUMMYFUNCTION("""COMPUTED_VALUE"""),3.44)</f>
        <v>3.44</v>
      </c>
    </row>
    <row r="669">
      <c r="C669" s="4">
        <f>IFERROR(__xludf.DUMMYFUNCTION("""COMPUTED_VALUE"""),40725.705555555556)</f>
        <v>40725.70556</v>
      </c>
      <c r="D669" s="3">
        <f>IFERROR(__xludf.DUMMYFUNCTION("""COMPUTED_VALUE"""),3.62)</f>
        <v>3.62</v>
      </c>
    </row>
    <row r="670">
      <c r="C670" s="4">
        <f>IFERROR(__xludf.DUMMYFUNCTION("""COMPUTED_VALUE"""),40728.705555555556)</f>
        <v>40728.70556</v>
      </c>
      <c r="D670" s="3">
        <f>IFERROR(__xludf.DUMMYFUNCTION("""COMPUTED_VALUE"""),3.6)</f>
        <v>3.6</v>
      </c>
    </row>
    <row r="671">
      <c r="C671" s="4">
        <f>IFERROR(__xludf.DUMMYFUNCTION("""COMPUTED_VALUE"""),40729.705555555556)</f>
        <v>40729.70556</v>
      </c>
      <c r="D671" s="3">
        <f>IFERROR(__xludf.DUMMYFUNCTION("""COMPUTED_VALUE"""),3.52)</f>
        <v>3.52</v>
      </c>
    </row>
    <row r="672">
      <c r="C672" s="4">
        <f>IFERROR(__xludf.DUMMYFUNCTION("""COMPUTED_VALUE"""),40730.705555555556)</f>
        <v>40730.70556</v>
      </c>
      <c r="D672" s="3">
        <f>IFERROR(__xludf.DUMMYFUNCTION("""COMPUTED_VALUE"""),3.49)</f>
        <v>3.49</v>
      </c>
    </row>
    <row r="673">
      <c r="C673" s="4">
        <f>IFERROR(__xludf.DUMMYFUNCTION("""COMPUTED_VALUE"""),40731.705555555556)</f>
        <v>40731.70556</v>
      </c>
      <c r="D673" s="3">
        <f>IFERROR(__xludf.DUMMYFUNCTION("""COMPUTED_VALUE"""),3.54)</f>
        <v>3.54</v>
      </c>
    </row>
    <row r="674">
      <c r="C674" s="4">
        <f>IFERROR(__xludf.DUMMYFUNCTION("""COMPUTED_VALUE"""),40732.705555555556)</f>
        <v>40732.70556</v>
      </c>
      <c r="D674" s="3">
        <f>IFERROR(__xludf.DUMMYFUNCTION("""COMPUTED_VALUE"""),3.49)</f>
        <v>3.49</v>
      </c>
    </row>
    <row r="675">
      <c r="C675" s="4">
        <f>IFERROR(__xludf.DUMMYFUNCTION("""COMPUTED_VALUE"""),40735.705555555556)</f>
        <v>40735.70556</v>
      </c>
      <c r="D675" s="3">
        <f>IFERROR(__xludf.DUMMYFUNCTION("""COMPUTED_VALUE"""),3.37)</f>
        <v>3.37</v>
      </c>
    </row>
    <row r="676">
      <c r="C676" s="4">
        <f>IFERROR(__xludf.DUMMYFUNCTION("""COMPUTED_VALUE"""),40736.705555555556)</f>
        <v>40736.70556</v>
      </c>
      <c r="D676" s="3">
        <f>IFERROR(__xludf.DUMMYFUNCTION("""COMPUTED_VALUE"""),3.26)</f>
        <v>3.26</v>
      </c>
    </row>
    <row r="677">
      <c r="C677" s="4">
        <f>IFERROR(__xludf.DUMMYFUNCTION("""COMPUTED_VALUE"""),40737.705555555556)</f>
        <v>40737.70556</v>
      </c>
      <c r="D677" s="3">
        <f>IFERROR(__xludf.DUMMYFUNCTION("""COMPUTED_VALUE"""),3.33)</f>
        <v>3.33</v>
      </c>
    </row>
    <row r="678">
      <c r="C678" s="4">
        <f>IFERROR(__xludf.DUMMYFUNCTION("""COMPUTED_VALUE"""),40738.705555555556)</f>
        <v>40738.70556</v>
      </c>
      <c r="D678" s="3">
        <f>IFERROR(__xludf.DUMMYFUNCTION("""COMPUTED_VALUE"""),3.22)</f>
        <v>3.22</v>
      </c>
    </row>
    <row r="679">
      <c r="C679" s="4">
        <f>IFERROR(__xludf.DUMMYFUNCTION("""COMPUTED_VALUE"""),40739.705555555556)</f>
        <v>40739.70556</v>
      </c>
      <c r="D679" s="3">
        <f>IFERROR(__xludf.DUMMYFUNCTION("""COMPUTED_VALUE"""),3.26)</f>
        <v>3.26</v>
      </c>
    </row>
    <row r="680">
      <c r="C680" s="4">
        <f>IFERROR(__xludf.DUMMYFUNCTION("""COMPUTED_VALUE"""),40743.705555555556)</f>
        <v>40743.70556</v>
      </c>
      <c r="D680" s="3">
        <f>IFERROR(__xludf.DUMMYFUNCTION("""COMPUTED_VALUE"""),3.17)</f>
        <v>3.17</v>
      </c>
    </row>
    <row r="681">
      <c r="C681" s="4">
        <f>IFERROR(__xludf.DUMMYFUNCTION("""COMPUTED_VALUE"""),40744.705555555556)</f>
        <v>40744.70556</v>
      </c>
      <c r="D681" s="3">
        <f>IFERROR(__xludf.DUMMYFUNCTION("""COMPUTED_VALUE"""),3.21)</f>
        <v>3.21</v>
      </c>
    </row>
    <row r="682">
      <c r="C682" s="4">
        <f>IFERROR(__xludf.DUMMYFUNCTION("""COMPUTED_VALUE"""),40745.705555555556)</f>
        <v>40745.70556</v>
      </c>
      <c r="D682" s="3">
        <f>IFERROR(__xludf.DUMMYFUNCTION("""COMPUTED_VALUE"""),3.32)</f>
        <v>3.32</v>
      </c>
    </row>
    <row r="683">
      <c r="C683" s="4">
        <f>IFERROR(__xludf.DUMMYFUNCTION("""COMPUTED_VALUE"""),40746.705555555556)</f>
        <v>40746.70556</v>
      </c>
      <c r="D683" s="3">
        <f>IFERROR(__xludf.DUMMYFUNCTION("""COMPUTED_VALUE"""),3.28)</f>
        <v>3.28</v>
      </c>
    </row>
    <row r="684">
      <c r="C684" s="4">
        <f>IFERROR(__xludf.DUMMYFUNCTION("""COMPUTED_VALUE"""),40750.705555555556)</f>
        <v>40750.70556</v>
      </c>
      <c r="D684" s="3">
        <f>IFERROR(__xludf.DUMMYFUNCTION("""COMPUTED_VALUE"""),3.18)</f>
        <v>3.18</v>
      </c>
    </row>
    <row r="685">
      <c r="C685" s="4">
        <f>IFERROR(__xludf.DUMMYFUNCTION("""COMPUTED_VALUE"""),40751.705555555556)</f>
        <v>40751.70556</v>
      </c>
      <c r="D685" s="3">
        <f>IFERROR(__xludf.DUMMYFUNCTION("""COMPUTED_VALUE"""),3.01)</f>
        <v>3.01</v>
      </c>
    </row>
    <row r="686">
      <c r="C686" s="4">
        <f>IFERROR(__xludf.DUMMYFUNCTION("""COMPUTED_VALUE"""),40752.705555555556)</f>
        <v>40752.70556</v>
      </c>
      <c r="D686" s="3">
        <f>IFERROR(__xludf.DUMMYFUNCTION("""COMPUTED_VALUE"""),2.96)</f>
        <v>2.96</v>
      </c>
    </row>
    <row r="687">
      <c r="C687" s="4">
        <f>IFERROR(__xludf.DUMMYFUNCTION("""COMPUTED_VALUE"""),40756.705555555556)</f>
        <v>40756.70556</v>
      </c>
      <c r="D687" s="3">
        <f>IFERROR(__xludf.DUMMYFUNCTION("""COMPUTED_VALUE"""),2.99)</f>
        <v>2.99</v>
      </c>
    </row>
    <row r="688">
      <c r="C688" s="4">
        <f>IFERROR(__xludf.DUMMYFUNCTION("""COMPUTED_VALUE"""),40757.705555555556)</f>
        <v>40757.70556</v>
      </c>
      <c r="D688" s="3">
        <f>IFERROR(__xludf.DUMMYFUNCTION("""COMPUTED_VALUE"""),2.9)</f>
        <v>2.9</v>
      </c>
    </row>
    <row r="689">
      <c r="C689" s="4">
        <f>IFERROR(__xludf.DUMMYFUNCTION("""COMPUTED_VALUE"""),40758.705555555556)</f>
        <v>40758.70556</v>
      </c>
      <c r="D689" s="3">
        <f>IFERROR(__xludf.DUMMYFUNCTION("""COMPUTED_VALUE"""),2.79)</f>
        <v>2.79</v>
      </c>
    </row>
    <row r="690">
      <c r="C690" s="4">
        <f>IFERROR(__xludf.DUMMYFUNCTION("""COMPUTED_VALUE"""),40759.705555555556)</f>
        <v>40759.70556</v>
      </c>
      <c r="D690" s="3">
        <f>IFERROR(__xludf.DUMMYFUNCTION("""COMPUTED_VALUE"""),2.6)</f>
        <v>2.6</v>
      </c>
    </row>
    <row r="691">
      <c r="C691" s="4">
        <f>IFERROR(__xludf.DUMMYFUNCTION("""COMPUTED_VALUE"""),40760.705555555556)</f>
        <v>40760.70556</v>
      </c>
      <c r="D691" s="3">
        <f>IFERROR(__xludf.DUMMYFUNCTION("""COMPUTED_VALUE"""),2.75)</f>
        <v>2.75</v>
      </c>
    </row>
    <row r="692">
      <c r="C692" s="4">
        <f>IFERROR(__xludf.DUMMYFUNCTION("""COMPUTED_VALUE"""),40763.705555555556)</f>
        <v>40763.70556</v>
      </c>
      <c r="D692" s="3">
        <f>IFERROR(__xludf.DUMMYFUNCTION("""COMPUTED_VALUE"""),2.65)</f>
        <v>2.65</v>
      </c>
    </row>
    <row r="693">
      <c r="C693" s="4">
        <f>IFERROR(__xludf.DUMMYFUNCTION("""COMPUTED_VALUE"""),40764.705555555556)</f>
        <v>40764.70556</v>
      </c>
      <c r="D693" s="3">
        <f>IFERROR(__xludf.DUMMYFUNCTION("""COMPUTED_VALUE"""),2.8)</f>
        <v>2.8</v>
      </c>
    </row>
    <row r="694">
      <c r="C694" s="4">
        <f>IFERROR(__xludf.DUMMYFUNCTION("""COMPUTED_VALUE"""),40765.705555555556)</f>
        <v>40765.70556</v>
      </c>
      <c r="D694" s="3">
        <f>IFERROR(__xludf.DUMMYFUNCTION("""COMPUTED_VALUE"""),2.92)</f>
        <v>2.92</v>
      </c>
    </row>
    <row r="695">
      <c r="C695" s="4">
        <f>IFERROR(__xludf.DUMMYFUNCTION("""COMPUTED_VALUE"""),40766.705555555556)</f>
        <v>40766.70556</v>
      </c>
      <c r="D695" s="3">
        <f>IFERROR(__xludf.DUMMYFUNCTION("""COMPUTED_VALUE"""),3.0)</f>
        <v>3</v>
      </c>
    </row>
    <row r="696">
      <c r="C696" s="4">
        <f>IFERROR(__xludf.DUMMYFUNCTION("""COMPUTED_VALUE"""),40770.705555555556)</f>
        <v>40770.70556</v>
      </c>
      <c r="D696" s="3">
        <f>IFERROR(__xludf.DUMMYFUNCTION("""COMPUTED_VALUE"""),2.99)</f>
        <v>2.99</v>
      </c>
    </row>
    <row r="697">
      <c r="C697" s="4">
        <f>IFERROR(__xludf.DUMMYFUNCTION("""COMPUTED_VALUE"""),40771.705555555556)</f>
        <v>40771.70556</v>
      </c>
      <c r="D697" s="3">
        <f>IFERROR(__xludf.DUMMYFUNCTION("""COMPUTED_VALUE"""),3.0)</f>
        <v>3</v>
      </c>
    </row>
    <row r="698">
      <c r="C698" s="4">
        <f>IFERROR(__xludf.DUMMYFUNCTION("""COMPUTED_VALUE"""),40773.705555555556)</f>
        <v>40773.70556</v>
      </c>
      <c r="D698" s="3">
        <f>IFERROR(__xludf.DUMMYFUNCTION("""COMPUTED_VALUE"""),2.96)</f>
        <v>2.96</v>
      </c>
    </row>
    <row r="699">
      <c r="C699" s="4">
        <f>IFERROR(__xludf.DUMMYFUNCTION("""COMPUTED_VALUE"""),40774.705555555556)</f>
        <v>40774.70556</v>
      </c>
      <c r="D699" s="3">
        <f>IFERROR(__xludf.DUMMYFUNCTION("""COMPUTED_VALUE"""),2.9)</f>
        <v>2.9</v>
      </c>
    </row>
    <row r="700">
      <c r="C700" s="4">
        <f>IFERROR(__xludf.DUMMYFUNCTION("""COMPUTED_VALUE"""),40777.705555555556)</f>
        <v>40777.70556</v>
      </c>
      <c r="D700" s="3">
        <f>IFERROR(__xludf.DUMMYFUNCTION("""COMPUTED_VALUE"""),2.95)</f>
        <v>2.95</v>
      </c>
    </row>
    <row r="701">
      <c r="C701" s="4">
        <f>IFERROR(__xludf.DUMMYFUNCTION("""COMPUTED_VALUE"""),40778.705555555556)</f>
        <v>40778.70556</v>
      </c>
      <c r="D701" s="3">
        <f>IFERROR(__xludf.DUMMYFUNCTION("""COMPUTED_VALUE"""),2.98)</f>
        <v>2.98</v>
      </c>
    </row>
    <row r="702">
      <c r="C702" s="4">
        <f>IFERROR(__xludf.DUMMYFUNCTION("""COMPUTED_VALUE"""),40779.705555555556)</f>
        <v>40779.70556</v>
      </c>
      <c r="D702" s="3">
        <f>IFERROR(__xludf.DUMMYFUNCTION("""COMPUTED_VALUE"""),3.04)</f>
        <v>3.04</v>
      </c>
    </row>
    <row r="703">
      <c r="C703" s="4">
        <f>IFERROR(__xludf.DUMMYFUNCTION("""COMPUTED_VALUE"""),40780.705555555556)</f>
        <v>40780.70556</v>
      </c>
      <c r="D703" s="3">
        <f>IFERROR(__xludf.DUMMYFUNCTION("""COMPUTED_VALUE"""),2.92)</f>
        <v>2.92</v>
      </c>
    </row>
    <row r="704">
      <c r="C704" s="4">
        <f>IFERROR(__xludf.DUMMYFUNCTION("""COMPUTED_VALUE"""),40781.705555555556)</f>
        <v>40781.70556</v>
      </c>
      <c r="D704" s="3">
        <f>IFERROR(__xludf.DUMMYFUNCTION("""COMPUTED_VALUE"""),2.92)</f>
        <v>2.92</v>
      </c>
    </row>
    <row r="705">
      <c r="C705" s="4">
        <f>IFERROR(__xludf.DUMMYFUNCTION("""COMPUTED_VALUE"""),40784.705555555556)</f>
        <v>40784.70556</v>
      </c>
      <c r="D705" s="3">
        <f>IFERROR(__xludf.DUMMYFUNCTION("""COMPUTED_VALUE"""),3.01)</f>
        <v>3.01</v>
      </c>
    </row>
    <row r="706">
      <c r="C706" s="4">
        <f>IFERROR(__xludf.DUMMYFUNCTION("""COMPUTED_VALUE"""),40785.705555555556)</f>
        <v>40785.70556</v>
      </c>
      <c r="D706" s="3">
        <f>IFERROR(__xludf.DUMMYFUNCTION("""COMPUTED_VALUE"""),3.02)</f>
        <v>3.02</v>
      </c>
    </row>
    <row r="707">
      <c r="C707" s="4">
        <f>IFERROR(__xludf.DUMMYFUNCTION("""COMPUTED_VALUE"""),40786.705555555556)</f>
        <v>40786.70556</v>
      </c>
      <c r="D707" s="3">
        <f>IFERROR(__xludf.DUMMYFUNCTION("""COMPUTED_VALUE"""),3.11)</f>
        <v>3.11</v>
      </c>
    </row>
    <row r="708">
      <c r="C708" s="4">
        <f>IFERROR(__xludf.DUMMYFUNCTION("""COMPUTED_VALUE"""),40787.705555555556)</f>
        <v>40787.70556</v>
      </c>
      <c r="D708" s="3">
        <f>IFERROR(__xludf.DUMMYFUNCTION("""COMPUTED_VALUE"""),3.37)</f>
        <v>3.37</v>
      </c>
    </row>
    <row r="709">
      <c r="C709" s="4">
        <f>IFERROR(__xludf.DUMMYFUNCTION("""COMPUTED_VALUE"""),40788.705555555556)</f>
        <v>40788.70556</v>
      </c>
      <c r="D709" s="3">
        <f>IFERROR(__xludf.DUMMYFUNCTION("""COMPUTED_VALUE"""),3.23)</f>
        <v>3.23</v>
      </c>
    </row>
    <row r="710">
      <c r="C710" s="4">
        <f>IFERROR(__xludf.DUMMYFUNCTION("""COMPUTED_VALUE"""),40791.705555555556)</f>
        <v>40791.70556</v>
      </c>
      <c r="D710" s="3">
        <f>IFERROR(__xludf.DUMMYFUNCTION("""COMPUTED_VALUE"""),3.13)</f>
        <v>3.13</v>
      </c>
    </row>
    <row r="711">
      <c r="C711" s="4">
        <f>IFERROR(__xludf.DUMMYFUNCTION("""COMPUTED_VALUE"""),40792.705555555556)</f>
        <v>40792.70556</v>
      </c>
      <c r="D711" s="3">
        <f>IFERROR(__xludf.DUMMYFUNCTION("""COMPUTED_VALUE"""),3.11)</f>
        <v>3.11</v>
      </c>
    </row>
    <row r="712">
      <c r="C712" s="4">
        <f>IFERROR(__xludf.DUMMYFUNCTION("""COMPUTED_VALUE"""),40794.705555555556)</f>
        <v>40794.70556</v>
      </c>
      <c r="D712" s="3">
        <f>IFERROR(__xludf.DUMMYFUNCTION("""COMPUTED_VALUE"""),3.22)</f>
        <v>3.22</v>
      </c>
    </row>
    <row r="713">
      <c r="C713" s="4">
        <f>IFERROR(__xludf.DUMMYFUNCTION("""COMPUTED_VALUE"""),40795.705555555556)</f>
        <v>40795.70556</v>
      </c>
      <c r="D713" s="3">
        <f>IFERROR(__xludf.DUMMYFUNCTION("""COMPUTED_VALUE"""),3.07)</f>
        <v>3.07</v>
      </c>
    </row>
    <row r="714">
      <c r="C714" s="4">
        <f>IFERROR(__xludf.DUMMYFUNCTION("""COMPUTED_VALUE"""),40798.705555555556)</f>
        <v>40798.70556</v>
      </c>
      <c r="D714" s="3">
        <f>IFERROR(__xludf.DUMMYFUNCTION("""COMPUTED_VALUE"""),3.0)</f>
        <v>3</v>
      </c>
    </row>
    <row r="715">
      <c r="C715" s="4">
        <f>IFERROR(__xludf.DUMMYFUNCTION("""COMPUTED_VALUE"""),40799.705555555556)</f>
        <v>40799.70556</v>
      </c>
      <c r="D715" s="3">
        <f>IFERROR(__xludf.DUMMYFUNCTION("""COMPUTED_VALUE"""),2.98)</f>
        <v>2.98</v>
      </c>
    </row>
    <row r="716">
      <c r="C716" s="4">
        <f>IFERROR(__xludf.DUMMYFUNCTION("""COMPUTED_VALUE"""),40800.705555555556)</f>
        <v>40800.70556</v>
      </c>
      <c r="D716" s="3">
        <f>IFERROR(__xludf.DUMMYFUNCTION("""COMPUTED_VALUE"""),3.04)</f>
        <v>3.04</v>
      </c>
    </row>
    <row r="717">
      <c r="C717" s="4">
        <f>IFERROR(__xludf.DUMMYFUNCTION("""COMPUTED_VALUE"""),40801.705555555556)</f>
        <v>40801.70556</v>
      </c>
      <c r="D717" s="3">
        <f>IFERROR(__xludf.DUMMYFUNCTION("""COMPUTED_VALUE"""),3.05)</f>
        <v>3.05</v>
      </c>
    </row>
    <row r="718">
      <c r="C718" s="4">
        <f>IFERROR(__xludf.DUMMYFUNCTION("""COMPUTED_VALUE"""),40802.705555555556)</f>
        <v>40802.70556</v>
      </c>
      <c r="D718" s="3">
        <f>IFERROR(__xludf.DUMMYFUNCTION("""COMPUTED_VALUE"""),3.12)</f>
        <v>3.12</v>
      </c>
    </row>
    <row r="719">
      <c r="C719" s="4">
        <f>IFERROR(__xludf.DUMMYFUNCTION("""COMPUTED_VALUE"""),40805.705555555556)</f>
        <v>40805.70556</v>
      </c>
      <c r="D719" s="3">
        <f>IFERROR(__xludf.DUMMYFUNCTION("""COMPUTED_VALUE"""),3.09)</f>
        <v>3.09</v>
      </c>
    </row>
    <row r="720">
      <c r="C720" s="4">
        <f>IFERROR(__xludf.DUMMYFUNCTION("""COMPUTED_VALUE"""),40806.705555555556)</f>
        <v>40806.70556</v>
      </c>
      <c r="D720" s="3">
        <f>IFERROR(__xludf.DUMMYFUNCTION("""COMPUTED_VALUE"""),3.12)</f>
        <v>3.12</v>
      </c>
    </row>
    <row r="721">
      <c r="C721" s="4">
        <f>IFERROR(__xludf.DUMMYFUNCTION("""COMPUTED_VALUE"""),40807.705555555556)</f>
        <v>40807.70556</v>
      </c>
      <c r="D721" s="3">
        <f>IFERROR(__xludf.DUMMYFUNCTION("""COMPUTED_VALUE"""),3.12)</f>
        <v>3.12</v>
      </c>
    </row>
    <row r="722">
      <c r="C722" s="4">
        <f>IFERROR(__xludf.DUMMYFUNCTION("""COMPUTED_VALUE"""),40808.705555555556)</f>
        <v>40808.70556</v>
      </c>
      <c r="D722" s="3">
        <f>IFERROR(__xludf.DUMMYFUNCTION("""COMPUTED_VALUE"""),2.93)</f>
        <v>2.93</v>
      </c>
    </row>
    <row r="723">
      <c r="C723" s="4">
        <f>IFERROR(__xludf.DUMMYFUNCTION("""COMPUTED_VALUE"""),40809.705555555556)</f>
        <v>40809.70556</v>
      </c>
      <c r="D723" s="3">
        <f>IFERROR(__xludf.DUMMYFUNCTION("""COMPUTED_VALUE"""),3.07)</f>
        <v>3.07</v>
      </c>
    </row>
    <row r="724">
      <c r="C724" s="4">
        <f>IFERROR(__xludf.DUMMYFUNCTION("""COMPUTED_VALUE"""),40813.705555555556)</f>
        <v>40813.70556</v>
      </c>
      <c r="D724" s="3">
        <f>IFERROR(__xludf.DUMMYFUNCTION("""COMPUTED_VALUE"""),3.03)</f>
        <v>3.03</v>
      </c>
    </row>
    <row r="725">
      <c r="C725" s="4">
        <f>IFERROR(__xludf.DUMMYFUNCTION("""COMPUTED_VALUE"""),40814.705555555556)</f>
        <v>40814.70556</v>
      </c>
      <c r="D725" s="3">
        <f>IFERROR(__xludf.DUMMYFUNCTION("""COMPUTED_VALUE"""),2.96)</f>
        <v>2.96</v>
      </c>
    </row>
    <row r="726">
      <c r="C726" s="4">
        <f>IFERROR(__xludf.DUMMYFUNCTION("""COMPUTED_VALUE"""),40815.705555555556)</f>
        <v>40815.70556</v>
      </c>
      <c r="D726" s="3">
        <f>IFERROR(__xludf.DUMMYFUNCTION("""COMPUTED_VALUE"""),2.95)</f>
        <v>2.95</v>
      </c>
    </row>
    <row r="727">
      <c r="C727" s="4">
        <f>IFERROR(__xludf.DUMMYFUNCTION("""COMPUTED_VALUE"""),40816.705555555556)</f>
        <v>40816.70556</v>
      </c>
      <c r="D727" s="3">
        <f>IFERROR(__xludf.DUMMYFUNCTION("""COMPUTED_VALUE"""),2.93)</f>
        <v>2.93</v>
      </c>
    </row>
    <row r="728">
      <c r="C728" s="4">
        <f>IFERROR(__xludf.DUMMYFUNCTION("""COMPUTED_VALUE"""),40819.705555555556)</f>
        <v>40819.70556</v>
      </c>
      <c r="D728" s="3">
        <f>IFERROR(__xludf.DUMMYFUNCTION("""COMPUTED_VALUE"""),2.87)</f>
        <v>2.87</v>
      </c>
    </row>
    <row r="729">
      <c r="C729" s="4">
        <f>IFERROR(__xludf.DUMMYFUNCTION("""COMPUTED_VALUE"""),40821.705555555556)</f>
        <v>40821.70556</v>
      </c>
      <c r="D729" s="3">
        <f>IFERROR(__xludf.DUMMYFUNCTION("""COMPUTED_VALUE"""),2.93)</f>
        <v>2.93</v>
      </c>
    </row>
    <row r="730">
      <c r="C730" s="4">
        <f>IFERROR(__xludf.DUMMYFUNCTION("""COMPUTED_VALUE"""),40822.705555555556)</f>
        <v>40822.70556</v>
      </c>
      <c r="D730" s="3">
        <f>IFERROR(__xludf.DUMMYFUNCTION("""COMPUTED_VALUE"""),3.09)</f>
        <v>3.09</v>
      </c>
    </row>
    <row r="731">
      <c r="C731" s="4">
        <f>IFERROR(__xludf.DUMMYFUNCTION("""COMPUTED_VALUE"""),40823.705555555556)</f>
        <v>40823.70556</v>
      </c>
      <c r="D731" s="3">
        <f>IFERROR(__xludf.DUMMYFUNCTION("""COMPUTED_VALUE"""),3.08)</f>
        <v>3.08</v>
      </c>
    </row>
    <row r="732">
      <c r="C732" s="4">
        <f>IFERROR(__xludf.DUMMYFUNCTION("""COMPUTED_VALUE"""),40826.705555555556)</f>
        <v>40826.70556</v>
      </c>
      <c r="D732" s="3">
        <f>IFERROR(__xludf.DUMMYFUNCTION("""COMPUTED_VALUE"""),3.18)</f>
        <v>3.18</v>
      </c>
    </row>
    <row r="733">
      <c r="C733" s="4">
        <f>IFERROR(__xludf.DUMMYFUNCTION("""COMPUTED_VALUE"""),40827.705555555556)</f>
        <v>40827.70556</v>
      </c>
      <c r="D733" s="3">
        <f>IFERROR(__xludf.DUMMYFUNCTION("""COMPUTED_VALUE"""),3.29)</f>
        <v>3.29</v>
      </c>
    </row>
    <row r="734">
      <c r="C734" s="4">
        <f>IFERROR(__xludf.DUMMYFUNCTION("""COMPUTED_VALUE"""),40829.705555555556)</f>
        <v>40829.70556</v>
      </c>
      <c r="D734" s="3">
        <f>IFERROR(__xludf.DUMMYFUNCTION("""COMPUTED_VALUE"""),3.3)</f>
        <v>3.3</v>
      </c>
    </row>
    <row r="735">
      <c r="C735" s="4">
        <f>IFERROR(__xludf.DUMMYFUNCTION("""COMPUTED_VALUE"""),40830.705555555556)</f>
        <v>40830.70556</v>
      </c>
      <c r="D735" s="3">
        <f>IFERROR(__xludf.DUMMYFUNCTION("""COMPUTED_VALUE"""),3.29)</f>
        <v>3.29</v>
      </c>
    </row>
    <row r="736">
      <c r="C736" s="4">
        <f>IFERROR(__xludf.DUMMYFUNCTION("""COMPUTED_VALUE"""),40834.705555555556)</f>
        <v>40834.70556</v>
      </c>
      <c r="D736" s="3">
        <f>IFERROR(__xludf.DUMMYFUNCTION("""COMPUTED_VALUE"""),3.24)</f>
        <v>3.24</v>
      </c>
    </row>
    <row r="737">
      <c r="C737" s="4">
        <f>IFERROR(__xludf.DUMMYFUNCTION("""COMPUTED_VALUE"""),40835.705555555556)</f>
        <v>40835.70556</v>
      </c>
      <c r="D737" s="3">
        <f>IFERROR(__xludf.DUMMYFUNCTION("""COMPUTED_VALUE"""),3.29)</f>
        <v>3.29</v>
      </c>
    </row>
    <row r="738">
      <c r="C738" s="4">
        <f>IFERROR(__xludf.DUMMYFUNCTION("""COMPUTED_VALUE"""),40836.705555555556)</f>
        <v>40836.70556</v>
      </c>
      <c r="D738" s="3">
        <f>IFERROR(__xludf.DUMMYFUNCTION("""COMPUTED_VALUE"""),3.2)</f>
        <v>3.2</v>
      </c>
    </row>
    <row r="739">
      <c r="C739" s="4">
        <f>IFERROR(__xludf.DUMMYFUNCTION("""COMPUTED_VALUE"""),40837.705555555556)</f>
        <v>40837.70556</v>
      </c>
      <c r="D739" s="3">
        <f>IFERROR(__xludf.DUMMYFUNCTION("""COMPUTED_VALUE"""),3.29)</f>
        <v>3.29</v>
      </c>
    </row>
    <row r="740">
      <c r="C740" s="4">
        <f>IFERROR(__xludf.DUMMYFUNCTION("""COMPUTED_VALUE"""),40841.705555555556)</f>
        <v>40841.70556</v>
      </c>
      <c r="D740" s="3">
        <f>IFERROR(__xludf.DUMMYFUNCTION("""COMPUTED_VALUE"""),3.35)</f>
        <v>3.35</v>
      </c>
    </row>
    <row r="741">
      <c r="C741" s="4">
        <f>IFERROR(__xludf.DUMMYFUNCTION("""COMPUTED_VALUE"""),40842.705555555556)</f>
        <v>40842.70556</v>
      </c>
      <c r="D741" s="3">
        <f>IFERROR(__xludf.DUMMYFUNCTION("""COMPUTED_VALUE"""),3.32)</f>
        <v>3.32</v>
      </c>
    </row>
    <row r="742">
      <c r="C742" s="4">
        <f>IFERROR(__xludf.DUMMYFUNCTION("""COMPUTED_VALUE"""),40843.705555555556)</f>
        <v>40843.70556</v>
      </c>
      <c r="D742" s="3">
        <f>IFERROR(__xludf.DUMMYFUNCTION("""COMPUTED_VALUE"""),3.34)</f>
        <v>3.34</v>
      </c>
    </row>
    <row r="743">
      <c r="C743" s="4">
        <f>IFERROR(__xludf.DUMMYFUNCTION("""COMPUTED_VALUE"""),40844.705555555556)</f>
        <v>40844.70556</v>
      </c>
      <c r="D743" s="3">
        <f>IFERROR(__xludf.DUMMYFUNCTION("""COMPUTED_VALUE"""),3.46)</f>
        <v>3.46</v>
      </c>
    </row>
    <row r="744">
      <c r="C744" s="4">
        <f>IFERROR(__xludf.DUMMYFUNCTION("""COMPUTED_VALUE"""),40847.705555555556)</f>
        <v>40847.70556</v>
      </c>
      <c r="D744" s="3">
        <f>IFERROR(__xludf.DUMMYFUNCTION("""COMPUTED_VALUE"""),3.49)</f>
        <v>3.49</v>
      </c>
    </row>
    <row r="745">
      <c r="C745" s="4">
        <f>IFERROR(__xludf.DUMMYFUNCTION("""COMPUTED_VALUE"""),40848.705555555556)</f>
        <v>40848.70556</v>
      </c>
      <c r="D745" s="3">
        <f>IFERROR(__xludf.DUMMYFUNCTION("""COMPUTED_VALUE"""),3.36)</f>
        <v>3.36</v>
      </c>
    </row>
    <row r="746">
      <c r="C746" s="4">
        <f>IFERROR(__xludf.DUMMYFUNCTION("""COMPUTED_VALUE"""),40850.705555555556)</f>
        <v>40850.70556</v>
      </c>
      <c r="D746" s="3">
        <f>IFERROR(__xludf.DUMMYFUNCTION("""COMPUTED_VALUE"""),3.36)</f>
        <v>3.36</v>
      </c>
    </row>
    <row r="747">
      <c r="C747" s="4">
        <f>IFERROR(__xludf.DUMMYFUNCTION("""COMPUTED_VALUE"""),40851.705555555556)</f>
        <v>40851.70556</v>
      </c>
      <c r="D747" s="3">
        <f>IFERROR(__xludf.DUMMYFUNCTION("""COMPUTED_VALUE"""),3.36)</f>
        <v>3.36</v>
      </c>
    </row>
    <row r="748">
      <c r="C748" s="4">
        <f>IFERROR(__xludf.DUMMYFUNCTION("""COMPUTED_VALUE"""),40854.705555555556)</f>
        <v>40854.70556</v>
      </c>
      <c r="D748" s="3">
        <f>IFERROR(__xludf.DUMMYFUNCTION("""COMPUTED_VALUE"""),3.4)</f>
        <v>3.4</v>
      </c>
    </row>
    <row r="749">
      <c r="C749" s="4">
        <f>IFERROR(__xludf.DUMMYFUNCTION("""COMPUTED_VALUE"""),40855.705555555556)</f>
        <v>40855.70556</v>
      </c>
      <c r="D749" s="3">
        <f>IFERROR(__xludf.DUMMYFUNCTION("""COMPUTED_VALUE"""),3.42)</f>
        <v>3.42</v>
      </c>
    </row>
    <row r="750">
      <c r="C750" s="4">
        <f>IFERROR(__xludf.DUMMYFUNCTION("""COMPUTED_VALUE"""),40856.705555555556)</f>
        <v>40856.70556</v>
      </c>
      <c r="D750" s="3">
        <f>IFERROR(__xludf.DUMMYFUNCTION("""COMPUTED_VALUE"""),3.44)</f>
        <v>3.44</v>
      </c>
    </row>
    <row r="751">
      <c r="C751" s="4">
        <f>IFERROR(__xludf.DUMMYFUNCTION("""COMPUTED_VALUE"""),40858.705555555556)</f>
        <v>40858.70556</v>
      </c>
      <c r="D751" s="3">
        <f>IFERROR(__xludf.DUMMYFUNCTION("""COMPUTED_VALUE"""),3.45)</f>
        <v>3.45</v>
      </c>
    </row>
    <row r="752">
      <c r="C752" s="4">
        <f>IFERROR(__xludf.DUMMYFUNCTION("""COMPUTED_VALUE"""),40861.705555555556)</f>
        <v>40861.70556</v>
      </c>
      <c r="D752" s="3">
        <f>IFERROR(__xludf.DUMMYFUNCTION("""COMPUTED_VALUE"""),3.41)</f>
        <v>3.41</v>
      </c>
    </row>
    <row r="753">
      <c r="C753" s="4">
        <f>IFERROR(__xludf.DUMMYFUNCTION("""COMPUTED_VALUE"""),40863.705555555556)</f>
        <v>40863.70556</v>
      </c>
      <c r="D753" s="3">
        <f>IFERROR(__xludf.DUMMYFUNCTION("""COMPUTED_VALUE"""),3.49)</f>
        <v>3.49</v>
      </c>
    </row>
    <row r="754">
      <c r="C754" s="4">
        <f>IFERROR(__xludf.DUMMYFUNCTION("""COMPUTED_VALUE"""),40864.705555555556)</f>
        <v>40864.70556</v>
      </c>
      <c r="D754" s="3">
        <f>IFERROR(__xludf.DUMMYFUNCTION("""COMPUTED_VALUE"""),3.57)</f>
        <v>3.57</v>
      </c>
    </row>
    <row r="755">
      <c r="C755" s="4">
        <f>IFERROR(__xludf.DUMMYFUNCTION("""COMPUTED_VALUE"""),40865.705555555556)</f>
        <v>40865.70556</v>
      </c>
      <c r="D755" s="3">
        <f>IFERROR(__xludf.DUMMYFUNCTION("""COMPUTED_VALUE"""),3.53)</f>
        <v>3.53</v>
      </c>
    </row>
    <row r="756">
      <c r="C756" s="4">
        <f>IFERROR(__xludf.DUMMYFUNCTION("""COMPUTED_VALUE"""),40868.705555555556)</f>
        <v>40868.70556</v>
      </c>
      <c r="D756" s="3">
        <f>IFERROR(__xludf.DUMMYFUNCTION("""COMPUTED_VALUE"""),3.37)</f>
        <v>3.37</v>
      </c>
    </row>
    <row r="757">
      <c r="C757" s="4">
        <f>IFERROR(__xludf.DUMMYFUNCTION("""COMPUTED_VALUE"""),40869.705555555556)</f>
        <v>40869.70556</v>
      </c>
      <c r="D757" s="3">
        <f>IFERROR(__xludf.DUMMYFUNCTION("""COMPUTED_VALUE"""),3.3)</f>
        <v>3.3</v>
      </c>
    </row>
    <row r="758">
      <c r="C758" s="4">
        <f>IFERROR(__xludf.DUMMYFUNCTION("""COMPUTED_VALUE"""),40870.705555555556)</f>
        <v>40870.70556</v>
      </c>
      <c r="D758" s="3">
        <f>IFERROR(__xludf.DUMMYFUNCTION("""COMPUTED_VALUE"""),3.2)</f>
        <v>3.2</v>
      </c>
    </row>
    <row r="759">
      <c r="C759" s="4">
        <f>IFERROR(__xludf.DUMMYFUNCTION("""COMPUTED_VALUE"""),40871.705555555556)</f>
        <v>40871.70556</v>
      </c>
      <c r="D759" s="3">
        <f>IFERROR(__xludf.DUMMYFUNCTION("""COMPUTED_VALUE"""),3.2)</f>
        <v>3.2</v>
      </c>
    </row>
    <row r="760">
      <c r="C760" s="4">
        <f>IFERROR(__xludf.DUMMYFUNCTION("""COMPUTED_VALUE"""),40872.705555555556)</f>
        <v>40872.70556</v>
      </c>
      <c r="D760" s="3">
        <f>IFERROR(__xludf.DUMMYFUNCTION("""COMPUTED_VALUE"""),3.16)</f>
        <v>3.16</v>
      </c>
    </row>
    <row r="761">
      <c r="C761" s="4">
        <f>IFERROR(__xludf.DUMMYFUNCTION("""COMPUTED_VALUE"""),40875.705555555556)</f>
        <v>40875.70556</v>
      </c>
      <c r="D761" s="3">
        <f>IFERROR(__xludf.DUMMYFUNCTION("""COMPUTED_VALUE"""),3.15)</f>
        <v>3.15</v>
      </c>
    </row>
    <row r="762">
      <c r="C762" s="4">
        <f>IFERROR(__xludf.DUMMYFUNCTION("""COMPUTED_VALUE"""),40876.705555555556)</f>
        <v>40876.70556</v>
      </c>
      <c r="D762" s="3">
        <f>IFERROR(__xludf.DUMMYFUNCTION("""COMPUTED_VALUE"""),3.17)</f>
        <v>3.17</v>
      </c>
    </row>
    <row r="763">
      <c r="C763" s="4">
        <f>IFERROR(__xludf.DUMMYFUNCTION("""COMPUTED_VALUE"""),40877.705555555556)</f>
        <v>40877.70556</v>
      </c>
      <c r="D763" s="3">
        <f>IFERROR(__xludf.DUMMYFUNCTION("""COMPUTED_VALUE"""),3.29)</f>
        <v>3.29</v>
      </c>
    </row>
    <row r="764">
      <c r="C764" s="4">
        <f>IFERROR(__xludf.DUMMYFUNCTION("""COMPUTED_VALUE"""),40878.705555555556)</f>
        <v>40878.70556</v>
      </c>
      <c r="D764" s="3">
        <f>IFERROR(__xludf.DUMMYFUNCTION("""COMPUTED_VALUE"""),3.51)</f>
        <v>3.51</v>
      </c>
    </row>
    <row r="765">
      <c r="C765" s="4">
        <f>IFERROR(__xludf.DUMMYFUNCTION("""COMPUTED_VALUE"""),40879.705555555556)</f>
        <v>40879.70556</v>
      </c>
      <c r="D765" s="3">
        <f>IFERROR(__xludf.DUMMYFUNCTION("""COMPUTED_VALUE"""),3.52)</f>
        <v>3.52</v>
      </c>
    </row>
    <row r="766">
      <c r="C766" s="4">
        <f>IFERROR(__xludf.DUMMYFUNCTION("""COMPUTED_VALUE"""),40882.705555555556)</f>
        <v>40882.70556</v>
      </c>
      <c r="D766" s="3">
        <f>IFERROR(__xludf.DUMMYFUNCTION("""COMPUTED_VALUE"""),3.54)</f>
        <v>3.54</v>
      </c>
    </row>
    <row r="767">
      <c r="C767" s="4">
        <f>IFERROR(__xludf.DUMMYFUNCTION("""COMPUTED_VALUE"""),40883.705555555556)</f>
        <v>40883.70556</v>
      </c>
      <c r="D767" s="3">
        <f>IFERROR(__xludf.DUMMYFUNCTION("""COMPUTED_VALUE"""),3.49)</f>
        <v>3.49</v>
      </c>
    </row>
    <row r="768">
      <c r="C768" s="4">
        <f>IFERROR(__xludf.DUMMYFUNCTION("""COMPUTED_VALUE"""),40884.705555555556)</f>
        <v>40884.70556</v>
      </c>
      <c r="D768" s="3">
        <f>IFERROR(__xludf.DUMMYFUNCTION("""COMPUTED_VALUE"""),3.4)</f>
        <v>3.4</v>
      </c>
    </row>
    <row r="769">
      <c r="C769" s="4">
        <f>IFERROR(__xludf.DUMMYFUNCTION("""COMPUTED_VALUE"""),40886.705555555556)</f>
        <v>40886.70556</v>
      </c>
      <c r="D769" s="3">
        <f>IFERROR(__xludf.DUMMYFUNCTION("""COMPUTED_VALUE"""),3.37)</f>
        <v>3.37</v>
      </c>
    </row>
    <row r="770">
      <c r="C770" s="4">
        <f>IFERROR(__xludf.DUMMYFUNCTION("""COMPUTED_VALUE"""),40890.705555555556)</f>
        <v>40890.70556</v>
      </c>
      <c r="D770" s="3">
        <f>IFERROR(__xludf.DUMMYFUNCTION("""COMPUTED_VALUE"""),3.32)</f>
        <v>3.32</v>
      </c>
    </row>
    <row r="771">
      <c r="C771" s="4">
        <f>IFERROR(__xludf.DUMMYFUNCTION("""COMPUTED_VALUE"""),40891.705555555556)</f>
        <v>40891.70556</v>
      </c>
      <c r="D771" s="3">
        <f>IFERROR(__xludf.DUMMYFUNCTION("""COMPUTED_VALUE"""),3.3)</f>
        <v>3.3</v>
      </c>
    </row>
    <row r="772">
      <c r="C772" s="4">
        <f>IFERROR(__xludf.DUMMYFUNCTION("""COMPUTED_VALUE"""),40892.705555555556)</f>
        <v>40892.70556</v>
      </c>
      <c r="D772" s="3">
        <f>IFERROR(__xludf.DUMMYFUNCTION("""COMPUTED_VALUE"""),3.33)</f>
        <v>3.33</v>
      </c>
    </row>
    <row r="773">
      <c r="C773" s="4">
        <f>IFERROR(__xludf.DUMMYFUNCTION("""COMPUTED_VALUE"""),40893.705555555556)</f>
        <v>40893.70556</v>
      </c>
      <c r="D773" s="3">
        <f>IFERROR(__xludf.DUMMYFUNCTION("""COMPUTED_VALUE"""),3.3)</f>
        <v>3.3</v>
      </c>
    </row>
    <row r="774">
      <c r="C774" s="4">
        <f>IFERROR(__xludf.DUMMYFUNCTION("""COMPUTED_VALUE"""),40897.705555555556)</f>
        <v>40897.70556</v>
      </c>
      <c r="D774" s="3">
        <f>IFERROR(__xludf.DUMMYFUNCTION("""COMPUTED_VALUE"""),3.35)</f>
        <v>3.35</v>
      </c>
    </row>
    <row r="775">
      <c r="C775" s="4">
        <f>IFERROR(__xludf.DUMMYFUNCTION("""COMPUTED_VALUE"""),40898.705555555556)</f>
        <v>40898.70556</v>
      </c>
      <c r="D775" s="3">
        <f>IFERROR(__xludf.DUMMYFUNCTION("""COMPUTED_VALUE"""),3.34)</f>
        <v>3.34</v>
      </c>
    </row>
    <row r="776">
      <c r="C776" s="4">
        <f>IFERROR(__xludf.DUMMYFUNCTION("""COMPUTED_VALUE"""),40899.705555555556)</f>
        <v>40899.70556</v>
      </c>
      <c r="D776" s="3">
        <f>IFERROR(__xludf.DUMMYFUNCTION("""COMPUTED_VALUE"""),3.37)</f>
        <v>3.37</v>
      </c>
    </row>
    <row r="777">
      <c r="C777" s="4">
        <f>IFERROR(__xludf.DUMMYFUNCTION("""COMPUTED_VALUE"""),40900.705555555556)</f>
        <v>40900.70556</v>
      </c>
      <c r="D777" s="3">
        <f>IFERROR(__xludf.DUMMYFUNCTION("""COMPUTED_VALUE"""),3.37)</f>
        <v>3.37</v>
      </c>
    </row>
    <row r="778">
      <c r="C778" s="4">
        <f>IFERROR(__xludf.DUMMYFUNCTION("""COMPUTED_VALUE"""),40903.705555555556)</f>
        <v>40903.70556</v>
      </c>
      <c r="D778" s="3">
        <f>IFERROR(__xludf.DUMMYFUNCTION("""COMPUTED_VALUE"""),3.36)</f>
        <v>3.36</v>
      </c>
    </row>
    <row r="779">
      <c r="C779" s="4">
        <f>IFERROR(__xludf.DUMMYFUNCTION("""COMPUTED_VALUE"""),40904.705555555556)</f>
        <v>40904.70556</v>
      </c>
      <c r="D779" s="3">
        <f>IFERROR(__xludf.DUMMYFUNCTION("""COMPUTED_VALUE"""),3.37)</f>
        <v>3.37</v>
      </c>
    </row>
    <row r="780">
      <c r="C780" s="4">
        <f>IFERROR(__xludf.DUMMYFUNCTION("""COMPUTED_VALUE"""),40905.705555555556)</f>
        <v>40905.70556</v>
      </c>
      <c r="D780" s="3">
        <f>IFERROR(__xludf.DUMMYFUNCTION("""COMPUTED_VALUE"""),3.28)</f>
        <v>3.28</v>
      </c>
    </row>
    <row r="781">
      <c r="C781" s="4">
        <f>IFERROR(__xludf.DUMMYFUNCTION("""COMPUTED_VALUE"""),40906.705555555556)</f>
        <v>40906.70556</v>
      </c>
      <c r="D781" s="3">
        <f>IFERROR(__xludf.DUMMYFUNCTION("""COMPUTED_VALUE"""),3.27)</f>
        <v>3.27</v>
      </c>
    </row>
    <row r="782">
      <c r="C782" s="4">
        <f>IFERROR(__xludf.DUMMYFUNCTION("""COMPUTED_VALUE"""),40910.705555555556)</f>
        <v>40910.70556</v>
      </c>
      <c r="D782" s="3">
        <f>IFERROR(__xludf.DUMMYFUNCTION("""COMPUTED_VALUE"""),3.25)</f>
        <v>3.25</v>
      </c>
    </row>
    <row r="783">
      <c r="C783" s="4">
        <f>IFERROR(__xludf.DUMMYFUNCTION("""COMPUTED_VALUE"""),40911.705555555556)</f>
        <v>40911.70556</v>
      </c>
      <c r="D783" s="3">
        <f>IFERROR(__xludf.DUMMYFUNCTION("""COMPUTED_VALUE"""),3.31)</f>
        <v>3.31</v>
      </c>
    </row>
    <row r="784">
      <c r="C784" s="4">
        <f>IFERROR(__xludf.DUMMYFUNCTION("""COMPUTED_VALUE"""),40912.705555555556)</f>
        <v>40912.70556</v>
      </c>
      <c r="D784" s="3">
        <f>IFERROR(__xludf.DUMMYFUNCTION("""COMPUTED_VALUE"""),3.37)</f>
        <v>3.37</v>
      </c>
    </row>
    <row r="785">
      <c r="C785" s="4">
        <f>IFERROR(__xludf.DUMMYFUNCTION("""COMPUTED_VALUE"""),40913.705555555556)</f>
        <v>40913.70556</v>
      </c>
      <c r="D785" s="3">
        <f>IFERROR(__xludf.DUMMYFUNCTION("""COMPUTED_VALUE"""),3.33)</f>
        <v>3.33</v>
      </c>
    </row>
    <row r="786">
      <c r="C786" s="4">
        <f>IFERROR(__xludf.DUMMYFUNCTION("""COMPUTED_VALUE"""),40914.705555555556)</f>
        <v>40914.70556</v>
      </c>
      <c r="D786" s="3">
        <f>IFERROR(__xludf.DUMMYFUNCTION("""COMPUTED_VALUE"""),3.38)</f>
        <v>3.38</v>
      </c>
    </row>
    <row r="787">
      <c r="C787" s="4">
        <f>IFERROR(__xludf.DUMMYFUNCTION("""COMPUTED_VALUE"""),40917.705555555556)</f>
        <v>40917.70556</v>
      </c>
      <c r="D787" s="3">
        <f>IFERROR(__xludf.DUMMYFUNCTION("""COMPUTED_VALUE"""),3.43)</f>
        <v>3.43</v>
      </c>
    </row>
    <row r="788">
      <c r="C788" s="4">
        <f>IFERROR(__xludf.DUMMYFUNCTION("""COMPUTED_VALUE"""),40918.705555555556)</f>
        <v>40918.70556</v>
      </c>
      <c r="D788" s="3">
        <f>IFERROR(__xludf.DUMMYFUNCTION("""COMPUTED_VALUE"""),3.5)</f>
        <v>3.5</v>
      </c>
    </row>
    <row r="789">
      <c r="C789" s="4">
        <f>IFERROR(__xludf.DUMMYFUNCTION("""COMPUTED_VALUE"""),40919.705555555556)</f>
        <v>40919.70556</v>
      </c>
      <c r="D789" s="3">
        <f>IFERROR(__xludf.DUMMYFUNCTION("""COMPUTED_VALUE"""),3.47)</f>
        <v>3.47</v>
      </c>
    </row>
    <row r="790">
      <c r="C790" s="4">
        <f>IFERROR(__xludf.DUMMYFUNCTION("""COMPUTED_VALUE"""),40920.705555555556)</f>
        <v>40920.70556</v>
      </c>
      <c r="D790" s="3">
        <f>IFERROR(__xludf.DUMMYFUNCTION("""COMPUTED_VALUE"""),3.4)</f>
        <v>3.4</v>
      </c>
    </row>
    <row r="791">
      <c r="C791" s="4">
        <f>IFERROR(__xludf.DUMMYFUNCTION("""COMPUTED_VALUE"""),40921.705555555556)</f>
        <v>40921.70556</v>
      </c>
      <c r="D791" s="3">
        <f>IFERROR(__xludf.DUMMYFUNCTION("""COMPUTED_VALUE"""),3.37)</f>
        <v>3.37</v>
      </c>
    </row>
    <row r="792">
      <c r="C792" s="4">
        <f>IFERROR(__xludf.DUMMYFUNCTION("""COMPUTED_VALUE"""),40924.705555555556)</f>
        <v>40924.70556</v>
      </c>
      <c r="D792" s="3">
        <f>IFERROR(__xludf.DUMMYFUNCTION("""COMPUTED_VALUE"""),3.37)</f>
        <v>3.37</v>
      </c>
    </row>
    <row r="793">
      <c r="C793" s="4">
        <f>IFERROR(__xludf.DUMMYFUNCTION("""COMPUTED_VALUE"""),40926.705555555556)</f>
        <v>40926.70556</v>
      </c>
      <c r="D793" s="3">
        <f>IFERROR(__xludf.DUMMYFUNCTION("""COMPUTED_VALUE"""),3.47)</f>
        <v>3.47</v>
      </c>
    </row>
    <row r="794">
      <c r="C794" s="4">
        <f>IFERROR(__xludf.DUMMYFUNCTION("""COMPUTED_VALUE"""),40927.705555555556)</f>
        <v>40927.70556</v>
      </c>
      <c r="D794" s="3">
        <f>IFERROR(__xludf.DUMMYFUNCTION("""COMPUTED_VALUE"""),3.45)</f>
        <v>3.45</v>
      </c>
    </row>
    <row r="795">
      <c r="C795" s="4">
        <f>IFERROR(__xludf.DUMMYFUNCTION("""COMPUTED_VALUE"""),40928.705555555556)</f>
        <v>40928.70556</v>
      </c>
      <c r="D795" s="3">
        <f>IFERROR(__xludf.DUMMYFUNCTION("""COMPUTED_VALUE"""),3.47)</f>
        <v>3.47</v>
      </c>
    </row>
    <row r="796">
      <c r="C796" s="4">
        <f>IFERROR(__xludf.DUMMYFUNCTION("""COMPUTED_VALUE"""),40931.705555555556)</f>
        <v>40931.70556</v>
      </c>
      <c r="D796" s="3">
        <f>IFERROR(__xludf.DUMMYFUNCTION("""COMPUTED_VALUE"""),3.47)</f>
        <v>3.47</v>
      </c>
    </row>
    <row r="797">
      <c r="C797" s="4">
        <f>IFERROR(__xludf.DUMMYFUNCTION("""COMPUTED_VALUE"""),40932.705555555556)</f>
        <v>40932.70556</v>
      </c>
      <c r="D797" s="3">
        <f>IFERROR(__xludf.DUMMYFUNCTION("""COMPUTED_VALUE"""),3.47)</f>
        <v>3.47</v>
      </c>
    </row>
    <row r="798">
      <c r="C798" s="4">
        <f>IFERROR(__xludf.DUMMYFUNCTION("""COMPUTED_VALUE"""),40934.705555555556)</f>
        <v>40934.70556</v>
      </c>
      <c r="D798" s="3">
        <f>IFERROR(__xludf.DUMMYFUNCTION("""COMPUTED_VALUE"""),3.56)</f>
        <v>3.56</v>
      </c>
    </row>
    <row r="799">
      <c r="C799" s="4">
        <f>IFERROR(__xludf.DUMMYFUNCTION("""COMPUTED_VALUE"""),40935.705555555556)</f>
        <v>40935.70556</v>
      </c>
      <c r="D799" s="3">
        <f>IFERROR(__xludf.DUMMYFUNCTION("""COMPUTED_VALUE"""),3.63)</f>
        <v>3.63</v>
      </c>
    </row>
    <row r="800">
      <c r="C800" s="4">
        <f>IFERROR(__xludf.DUMMYFUNCTION("""COMPUTED_VALUE"""),40938.705555555556)</f>
        <v>40938.70556</v>
      </c>
      <c r="D800" s="3">
        <f>IFERROR(__xludf.DUMMYFUNCTION("""COMPUTED_VALUE"""),3.66)</f>
        <v>3.66</v>
      </c>
    </row>
    <row r="801">
      <c r="C801" s="4">
        <f>IFERROR(__xludf.DUMMYFUNCTION("""COMPUTED_VALUE"""),40939.705555555556)</f>
        <v>40939.70556</v>
      </c>
      <c r="D801" s="3">
        <f>IFERROR(__xludf.DUMMYFUNCTION("""COMPUTED_VALUE"""),3.66)</f>
        <v>3.66</v>
      </c>
    </row>
    <row r="802">
      <c r="C802" s="4">
        <f>IFERROR(__xludf.DUMMYFUNCTION("""COMPUTED_VALUE"""),40940.705555555556)</f>
        <v>40940.70556</v>
      </c>
      <c r="D802" s="3">
        <f>IFERROR(__xludf.DUMMYFUNCTION("""COMPUTED_VALUE"""),3.85)</f>
        <v>3.85</v>
      </c>
    </row>
    <row r="803">
      <c r="C803" s="4">
        <f>IFERROR(__xludf.DUMMYFUNCTION("""COMPUTED_VALUE"""),40941.705555555556)</f>
        <v>40941.70556</v>
      </c>
      <c r="D803" s="3">
        <f>IFERROR(__xludf.DUMMYFUNCTION("""COMPUTED_VALUE"""),3.89)</f>
        <v>3.89</v>
      </c>
    </row>
    <row r="804">
      <c r="C804" s="4">
        <f>IFERROR(__xludf.DUMMYFUNCTION("""COMPUTED_VALUE"""),40942.705555555556)</f>
        <v>40942.70556</v>
      </c>
      <c r="D804" s="3">
        <f>IFERROR(__xludf.DUMMYFUNCTION("""COMPUTED_VALUE"""),3.95)</f>
        <v>3.95</v>
      </c>
    </row>
    <row r="805">
      <c r="C805" s="4">
        <f>IFERROR(__xludf.DUMMYFUNCTION("""COMPUTED_VALUE"""),40945.705555555556)</f>
        <v>40945.70556</v>
      </c>
      <c r="D805" s="3">
        <f>IFERROR(__xludf.DUMMYFUNCTION("""COMPUTED_VALUE"""),3.95)</f>
        <v>3.95</v>
      </c>
    </row>
    <row r="806">
      <c r="C806" s="4">
        <f>IFERROR(__xludf.DUMMYFUNCTION("""COMPUTED_VALUE"""),40946.705555555556)</f>
        <v>40946.70556</v>
      </c>
      <c r="D806" s="3">
        <f>IFERROR(__xludf.DUMMYFUNCTION("""COMPUTED_VALUE"""),3.97)</f>
        <v>3.97</v>
      </c>
    </row>
    <row r="807">
      <c r="C807" s="4">
        <f>IFERROR(__xludf.DUMMYFUNCTION("""COMPUTED_VALUE"""),40947.705555555556)</f>
        <v>40947.70556</v>
      </c>
      <c r="D807" s="3">
        <f>IFERROR(__xludf.DUMMYFUNCTION("""COMPUTED_VALUE"""),4.03)</f>
        <v>4.03</v>
      </c>
    </row>
    <row r="808">
      <c r="C808" s="4">
        <f>IFERROR(__xludf.DUMMYFUNCTION("""COMPUTED_VALUE"""),40948.705555555556)</f>
        <v>40948.70556</v>
      </c>
      <c r="D808" s="3">
        <f>IFERROR(__xludf.DUMMYFUNCTION("""COMPUTED_VALUE"""),3.96)</f>
        <v>3.96</v>
      </c>
    </row>
    <row r="809">
      <c r="C809" s="4">
        <f>IFERROR(__xludf.DUMMYFUNCTION("""COMPUTED_VALUE"""),40949.705555555556)</f>
        <v>40949.70556</v>
      </c>
      <c r="D809" s="3">
        <f>IFERROR(__xludf.DUMMYFUNCTION("""COMPUTED_VALUE"""),3.87)</f>
        <v>3.87</v>
      </c>
    </row>
    <row r="810">
      <c r="C810" s="4">
        <f>IFERROR(__xludf.DUMMYFUNCTION("""COMPUTED_VALUE"""),40952.705555555556)</f>
        <v>40952.70556</v>
      </c>
      <c r="D810" s="3">
        <f>IFERROR(__xludf.DUMMYFUNCTION("""COMPUTED_VALUE"""),4.06)</f>
        <v>4.06</v>
      </c>
    </row>
    <row r="811">
      <c r="C811" s="4">
        <f>IFERROR(__xludf.DUMMYFUNCTION("""COMPUTED_VALUE"""),40953.705555555556)</f>
        <v>40953.70556</v>
      </c>
      <c r="D811" s="3">
        <f>IFERROR(__xludf.DUMMYFUNCTION("""COMPUTED_VALUE"""),4.1)</f>
        <v>4.1</v>
      </c>
    </row>
    <row r="812">
      <c r="C812" s="4">
        <f>IFERROR(__xludf.DUMMYFUNCTION("""COMPUTED_VALUE"""),40954.705555555556)</f>
        <v>40954.70556</v>
      </c>
      <c r="D812" s="3">
        <f>IFERROR(__xludf.DUMMYFUNCTION("""COMPUTED_VALUE"""),4.01)</f>
        <v>4.01</v>
      </c>
    </row>
    <row r="813">
      <c r="C813" s="4">
        <f>IFERROR(__xludf.DUMMYFUNCTION("""COMPUTED_VALUE"""),40955.705555555556)</f>
        <v>40955.70556</v>
      </c>
      <c r="D813" s="3">
        <f>IFERROR(__xludf.DUMMYFUNCTION("""COMPUTED_VALUE"""),3.92)</f>
        <v>3.92</v>
      </c>
    </row>
    <row r="814">
      <c r="C814" s="4">
        <f>IFERROR(__xludf.DUMMYFUNCTION("""COMPUTED_VALUE"""),40956.705555555556)</f>
        <v>40956.70556</v>
      </c>
      <c r="D814" s="3">
        <f>IFERROR(__xludf.DUMMYFUNCTION("""COMPUTED_VALUE"""),3.92)</f>
        <v>3.92</v>
      </c>
    </row>
    <row r="815">
      <c r="C815" s="4">
        <f>IFERROR(__xludf.DUMMYFUNCTION("""COMPUTED_VALUE"""),40961.705555555556)</f>
        <v>40961.70556</v>
      </c>
      <c r="D815" s="3">
        <f>IFERROR(__xludf.DUMMYFUNCTION("""COMPUTED_VALUE"""),3.93)</f>
        <v>3.93</v>
      </c>
    </row>
    <row r="816">
      <c r="C816" s="4">
        <f>IFERROR(__xludf.DUMMYFUNCTION("""COMPUTED_VALUE"""),40962.705555555556)</f>
        <v>40962.70556</v>
      </c>
      <c r="D816" s="3">
        <f>IFERROR(__xludf.DUMMYFUNCTION("""COMPUTED_VALUE"""),3.89)</f>
        <v>3.89</v>
      </c>
    </row>
    <row r="817">
      <c r="C817" s="4">
        <f>IFERROR(__xludf.DUMMYFUNCTION("""COMPUTED_VALUE"""),40963.705555555556)</f>
        <v>40963.70556</v>
      </c>
      <c r="D817" s="3">
        <f>IFERROR(__xludf.DUMMYFUNCTION("""COMPUTED_VALUE"""),3.91)</f>
        <v>3.91</v>
      </c>
    </row>
    <row r="818">
      <c r="C818" s="4">
        <f>IFERROR(__xludf.DUMMYFUNCTION("""COMPUTED_VALUE"""),40966.705555555556)</f>
        <v>40966.70556</v>
      </c>
      <c r="D818" s="3">
        <f>IFERROR(__xludf.DUMMYFUNCTION("""COMPUTED_VALUE"""),3.88)</f>
        <v>3.88</v>
      </c>
    </row>
    <row r="819">
      <c r="C819" s="4">
        <f>IFERROR(__xludf.DUMMYFUNCTION("""COMPUTED_VALUE"""),40967.705555555556)</f>
        <v>40967.70556</v>
      </c>
      <c r="D819" s="3">
        <f>IFERROR(__xludf.DUMMYFUNCTION("""COMPUTED_VALUE"""),3.97)</f>
        <v>3.97</v>
      </c>
    </row>
    <row r="820">
      <c r="C820" s="4">
        <f>IFERROR(__xludf.DUMMYFUNCTION("""COMPUTED_VALUE"""),40968.705555555556)</f>
        <v>40968.70556</v>
      </c>
      <c r="D820" s="3">
        <f>IFERROR(__xludf.DUMMYFUNCTION("""COMPUTED_VALUE"""),3.83)</f>
        <v>3.83</v>
      </c>
    </row>
    <row r="821">
      <c r="C821" s="4">
        <f>IFERROR(__xludf.DUMMYFUNCTION("""COMPUTED_VALUE"""),40970.705555555556)</f>
        <v>40970.70556</v>
      </c>
      <c r="D821" s="3">
        <f>IFERROR(__xludf.DUMMYFUNCTION("""COMPUTED_VALUE"""),4.01)</f>
        <v>4.01</v>
      </c>
    </row>
    <row r="822">
      <c r="C822" s="4">
        <f>IFERROR(__xludf.DUMMYFUNCTION("""COMPUTED_VALUE"""),40973.705555555556)</f>
        <v>40973.70556</v>
      </c>
      <c r="D822" s="3">
        <f>IFERROR(__xludf.DUMMYFUNCTION("""COMPUTED_VALUE"""),4.0)</f>
        <v>4</v>
      </c>
    </row>
    <row r="823">
      <c r="C823" s="4">
        <f>IFERROR(__xludf.DUMMYFUNCTION("""COMPUTED_VALUE"""),40974.705555555556)</f>
        <v>40974.70556</v>
      </c>
      <c r="D823" s="3">
        <f>IFERROR(__xludf.DUMMYFUNCTION("""COMPUTED_VALUE"""),3.9)</f>
        <v>3.9</v>
      </c>
    </row>
    <row r="824">
      <c r="C824" s="4">
        <f>IFERROR(__xludf.DUMMYFUNCTION("""COMPUTED_VALUE"""),40976.705555555556)</f>
        <v>40976.70556</v>
      </c>
      <c r="D824" s="3">
        <f>IFERROR(__xludf.DUMMYFUNCTION("""COMPUTED_VALUE"""),4.1)</f>
        <v>4.1</v>
      </c>
    </row>
    <row r="825">
      <c r="C825" s="4">
        <f>IFERROR(__xludf.DUMMYFUNCTION("""COMPUTED_VALUE"""),40977.705555555556)</f>
        <v>40977.70556</v>
      </c>
      <c r="D825" s="3">
        <f>IFERROR(__xludf.DUMMYFUNCTION("""COMPUTED_VALUE"""),4.17)</f>
        <v>4.17</v>
      </c>
    </row>
    <row r="826">
      <c r="C826" s="4">
        <f>IFERROR(__xludf.DUMMYFUNCTION("""COMPUTED_VALUE"""),40980.705555555556)</f>
        <v>40980.70556</v>
      </c>
      <c r="D826" s="3">
        <f>IFERROR(__xludf.DUMMYFUNCTION("""COMPUTED_VALUE"""),4.17)</f>
        <v>4.17</v>
      </c>
    </row>
    <row r="827">
      <c r="C827" s="4">
        <f>IFERROR(__xludf.DUMMYFUNCTION("""COMPUTED_VALUE"""),40981.705555555556)</f>
        <v>40981.70556</v>
      </c>
      <c r="D827" s="3">
        <f>IFERROR(__xludf.DUMMYFUNCTION("""COMPUTED_VALUE"""),4.22)</f>
        <v>4.22</v>
      </c>
    </row>
    <row r="828">
      <c r="C828" s="4">
        <f>IFERROR(__xludf.DUMMYFUNCTION("""COMPUTED_VALUE"""),40982.705555555556)</f>
        <v>40982.70556</v>
      </c>
      <c r="D828" s="3">
        <f>IFERROR(__xludf.DUMMYFUNCTION("""COMPUTED_VALUE"""),4.17)</f>
        <v>4.17</v>
      </c>
    </row>
    <row r="829">
      <c r="C829" s="4">
        <f>IFERROR(__xludf.DUMMYFUNCTION("""COMPUTED_VALUE"""),40983.705555555556)</f>
        <v>40983.70556</v>
      </c>
      <c r="D829" s="3">
        <f>IFERROR(__xludf.DUMMYFUNCTION("""COMPUTED_VALUE"""),4.08)</f>
        <v>4.08</v>
      </c>
    </row>
    <row r="830">
      <c r="C830" s="4">
        <f>IFERROR(__xludf.DUMMYFUNCTION("""COMPUTED_VALUE"""),40984.705555555556)</f>
        <v>40984.70556</v>
      </c>
      <c r="D830" s="3">
        <f>IFERROR(__xludf.DUMMYFUNCTION("""COMPUTED_VALUE"""),4.05)</f>
        <v>4.05</v>
      </c>
    </row>
    <row r="831">
      <c r="C831" s="4">
        <f>IFERROR(__xludf.DUMMYFUNCTION("""COMPUTED_VALUE"""),40987.705555555556)</f>
        <v>40987.70556</v>
      </c>
      <c r="D831" s="3">
        <f>IFERROR(__xludf.DUMMYFUNCTION("""COMPUTED_VALUE"""),4.07)</f>
        <v>4.07</v>
      </c>
    </row>
    <row r="832">
      <c r="C832" s="4">
        <f>IFERROR(__xludf.DUMMYFUNCTION("""COMPUTED_VALUE"""),40988.705555555556)</f>
        <v>40988.70556</v>
      </c>
      <c r="D832" s="3">
        <f>IFERROR(__xludf.DUMMYFUNCTION("""COMPUTED_VALUE"""),3.99)</f>
        <v>3.99</v>
      </c>
    </row>
    <row r="833">
      <c r="C833" s="4">
        <f>IFERROR(__xludf.DUMMYFUNCTION("""COMPUTED_VALUE"""),40990.705555555556)</f>
        <v>40990.70556</v>
      </c>
      <c r="D833" s="3">
        <f>IFERROR(__xludf.DUMMYFUNCTION("""COMPUTED_VALUE"""),3.96)</f>
        <v>3.96</v>
      </c>
    </row>
    <row r="834">
      <c r="C834" s="4">
        <f>IFERROR(__xludf.DUMMYFUNCTION("""COMPUTED_VALUE"""),40991.705555555556)</f>
        <v>40991.70556</v>
      </c>
      <c r="D834" s="3">
        <f>IFERROR(__xludf.DUMMYFUNCTION("""COMPUTED_VALUE"""),3.95)</f>
        <v>3.95</v>
      </c>
    </row>
    <row r="835">
      <c r="C835" s="4">
        <f>IFERROR(__xludf.DUMMYFUNCTION("""COMPUTED_VALUE"""),40994.705555555556)</f>
        <v>40994.70556</v>
      </c>
      <c r="D835" s="3">
        <f>IFERROR(__xludf.DUMMYFUNCTION("""COMPUTED_VALUE"""),4.0)</f>
        <v>4</v>
      </c>
    </row>
    <row r="836">
      <c r="C836" s="4">
        <f>IFERROR(__xludf.DUMMYFUNCTION("""COMPUTED_VALUE"""),40995.705555555556)</f>
        <v>40995.70556</v>
      </c>
      <c r="D836" s="3">
        <f>IFERROR(__xludf.DUMMYFUNCTION("""COMPUTED_VALUE"""),4.0)</f>
        <v>4</v>
      </c>
    </row>
    <row r="837">
      <c r="C837" s="4">
        <f>IFERROR(__xludf.DUMMYFUNCTION("""COMPUTED_VALUE"""),40996.705555555556)</f>
        <v>40996.70556</v>
      </c>
      <c r="D837" s="3">
        <f>IFERROR(__xludf.DUMMYFUNCTION("""COMPUTED_VALUE"""),3.9)</f>
        <v>3.9</v>
      </c>
    </row>
    <row r="838">
      <c r="C838" s="4">
        <f>IFERROR(__xludf.DUMMYFUNCTION("""COMPUTED_VALUE"""),40997.705555555556)</f>
        <v>40997.70556</v>
      </c>
      <c r="D838" s="3">
        <f>IFERROR(__xludf.DUMMYFUNCTION("""COMPUTED_VALUE"""),3.78)</f>
        <v>3.78</v>
      </c>
    </row>
    <row r="839">
      <c r="C839" s="4">
        <f>IFERROR(__xludf.DUMMYFUNCTION("""COMPUTED_VALUE"""),41001.705555555556)</f>
        <v>41001.70556</v>
      </c>
      <c r="D839" s="3">
        <f>IFERROR(__xludf.DUMMYFUNCTION("""COMPUTED_VALUE"""),3.89)</f>
        <v>3.89</v>
      </c>
    </row>
    <row r="840">
      <c r="C840" s="4">
        <f>IFERROR(__xludf.DUMMYFUNCTION("""COMPUTED_VALUE"""),41002.705555555556)</f>
        <v>41002.70556</v>
      </c>
      <c r="D840" s="3">
        <f>IFERROR(__xludf.DUMMYFUNCTION("""COMPUTED_VALUE"""),3.87)</f>
        <v>3.87</v>
      </c>
    </row>
    <row r="841">
      <c r="C841" s="4">
        <f>IFERROR(__xludf.DUMMYFUNCTION("""COMPUTED_VALUE"""),41003.705555555556)</f>
        <v>41003.70556</v>
      </c>
      <c r="D841" s="3">
        <f>IFERROR(__xludf.DUMMYFUNCTION("""COMPUTED_VALUE"""),3.78)</f>
        <v>3.78</v>
      </c>
    </row>
    <row r="842">
      <c r="C842" s="4">
        <f>IFERROR(__xludf.DUMMYFUNCTION("""COMPUTED_VALUE"""),41004.705555555556)</f>
        <v>41004.70556</v>
      </c>
      <c r="D842" s="3">
        <f>IFERROR(__xludf.DUMMYFUNCTION("""COMPUTED_VALUE"""),3.73)</f>
        <v>3.73</v>
      </c>
    </row>
    <row r="843">
      <c r="C843" s="4">
        <f>IFERROR(__xludf.DUMMYFUNCTION("""COMPUTED_VALUE"""),41008.705555555556)</f>
        <v>41008.70556</v>
      </c>
      <c r="D843" s="3">
        <f>IFERROR(__xludf.DUMMYFUNCTION("""COMPUTED_VALUE"""),3.8)</f>
        <v>3.8</v>
      </c>
    </row>
    <row r="844">
      <c r="C844" s="4">
        <f>IFERROR(__xludf.DUMMYFUNCTION("""COMPUTED_VALUE"""),41009.705555555556)</f>
        <v>41009.70556</v>
      </c>
      <c r="D844" s="3">
        <f>IFERROR(__xludf.DUMMYFUNCTION("""COMPUTED_VALUE"""),3.71)</f>
        <v>3.71</v>
      </c>
    </row>
    <row r="845">
      <c r="C845" s="4">
        <f>IFERROR(__xludf.DUMMYFUNCTION("""COMPUTED_VALUE"""),41010.705555555556)</f>
        <v>41010.70556</v>
      </c>
      <c r="D845" s="3">
        <f>IFERROR(__xludf.DUMMYFUNCTION("""COMPUTED_VALUE"""),3.58)</f>
        <v>3.58</v>
      </c>
    </row>
    <row r="846">
      <c r="C846" s="4">
        <f>IFERROR(__xludf.DUMMYFUNCTION("""COMPUTED_VALUE"""),41011.705555555556)</f>
        <v>41011.70556</v>
      </c>
      <c r="D846" s="3">
        <f>IFERROR(__xludf.DUMMYFUNCTION("""COMPUTED_VALUE"""),3.71)</f>
        <v>3.71</v>
      </c>
    </row>
    <row r="847">
      <c r="C847" s="4">
        <f>IFERROR(__xludf.DUMMYFUNCTION("""COMPUTED_VALUE"""),41012.705555555556)</f>
        <v>41012.70556</v>
      </c>
      <c r="D847" s="3">
        <f>IFERROR(__xludf.DUMMYFUNCTION("""COMPUTED_VALUE"""),3.6)</f>
        <v>3.6</v>
      </c>
    </row>
    <row r="848">
      <c r="C848" s="4">
        <f>IFERROR(__xludf.DUMMYFUNCTION("""COMPUTED_VALUE"""),41016.705555555556)</f>
        <v>41016.70556</v>
      </c>
      <c r="D848" s="3">
        <f>IFERROR(__xludf.DUMMYFUNCTION("""COMPUTED_VALUE"""),3.69)</f>
        <v>3.69</v>
      </c>
    </row>
    <row r="849">
      <c r="C849" s="4">
        <f>IFERROR(__xludf.DUMMYFUNCTION("""COMPUTED_VALUE"""),41017.705555555556)</f>
        <v>41017.70556</v>
      </c>
      <c r="D849" s="3">
        <f>IFERROR(__xludf.DUMMYFUNCTION("""COMPUTED_VALUE"""),3.72)</f>
        <v>3.72</v>
      </c>
    </row>
    <row r="850">
      <c r="C850" s="4">
        <f>IFERROR(__xludf.DUMMYFUNCTION("""COMPUTED_VALUE"""),41018.705555555556)</f>
        <v>41018.70556</v>
      </c>
      <c r="D850" s="3">
        <f>IFERROR(__xludf.DUMMYFUNCTION("""COMPUTED_VALUE"""),3.75)</f>
        <v>3.75</v>
      </c>
    </row>
    <row r="851">
      <c r="C851" s="4">
        <f>IFERROR(__xludf.DUMMYFUNCTION("""COMPUTED_VALUE"""),41019.705555555556)</f>
        <v>41019.70556</v>
      </c>
      <c r="D851" s="3">
        <f>IFERROR(__xludf.DUMMYFUNCTION("""COMPUTED_VALUE"""),3.7)</f>
        <v>3.7</v>
      </c>
    </row>
    <row r="852">
      <c r="C852" s="4">
        <f>IFERROR(__xludf.DUMMYFUNCTION("""COMPUTED_VALUE"""),41022.705555555556)</f>
        <v>41022.70556</v>
      </c>
      <c r="D852" s="3">
        <f>IFERROR(__xludf.DUMMYFUNCTION("""COMPUTED_VALUE"""),3.57)</f>
        <v>3.57</v>
      </c>
    </row>
    <row r="853">
      <c r="C853" s="4">
        <f>IFERROR(__xludf.DUMMYFUNCTION("""COMPUTED_VALUE"""),41023.705555555556)</f>
        <v>41023.70556</v>
      </c>
      <c r="D853" s="3">
        <f>IFERROR(__xludf.DUMMYFUNCTION("""COMPUTED_VALUE"""),3.59)</f>
        <v>3.59</v>
      </c>
    </row>
    <row r="854">
      <c r="C854" s="4">
        <f>IFERROR(__xludf.DUMMYFUNCTION("""COMPUTED_VALUE"""),41024.705555555556)</f>
        <v>41024.70556</v>
      </c>
      <c r="D854" s="3">
        <f>IFERROR(__xludf.DUMMYFUNCTION("""COMPUTED_VALUE"""),3.62)</f>
        <v>3.62</v>
      </c>
    </row>
    <row r="855">
      <c r="C855" s="4">
        <f>IFERROR(__xludf.DUMMYFUNCTION("""COMPUTED_VALUE"""),41025.705555555556)</f>
        <v>41025.70556</v>
      </c>
      <c r="D855" s="3">
        <f>IFERROR(__xludf.DUMMYFUNCTION("""COMPUTED_VALUE"""),3.64)</f>
        <v>3.64</v>
      </c>
    </row>
    <row r="856">
      <c r="C856" s="4">
        <f>IFERROR(__xludf.DUMMYFUNCTION("""COMPUTED_VALUE"""),41026.705555555556)</f>
        <v>41026.70556</v>
      </c>
      <c r="D856" s="3">
        <f>IFERROR(__xludf.DUMMYFUNCTION("""COMPUTED_VALUE"""),3.57)</f>
        <v>3.57</v>
      </c>
    </row>
    <row r="857">
      <c r="C857" s="4">
        <f>IFERROR(__xludf.DUMMYFUNCTION("""COMPUTED_VALUE"""),41031.705555555556)</f>
        <v>41031.70556</v>
      </c>
      <c r="D857" s="3">
        <f>IFERROR(__xludf.DUMMYFUNCTION("""COMPUTED_VALUE"""),3.57)</f>
        <v>3.57</v>
      </c>
    </row>
    <row r="858">
      <c r="C858" s="4">
        <f>IFERROR(__xludf.DUMMYFUNCTION("""COMPUTED_VALUE"""),41032.705555555556)</f>
        <v>41032.70556</v>
      </c>
      <c r="D858" s="3">
        <f>IFERROR(__xludf.DUMMYFUNCTION("""COMPUTED_VALUE"""),3.67)</f>
        <v>3.67</v>
      </c>
    </row>
    <row r="859">
      <c r="C859" s="4">
        <f>IFERROR(__xludf.DUMMYFUNCTION("""COMPUTED_VALUE"""),41033.705555555556)</f>
        <v>41033.70556</v>
      </c>
      <c r="D859" s="3">
        <f>IFERROR(__xludf.DUMMYFUNCTION("""COMPUTED_VALUE"""),3.55)</f>
        <v>3.55</v>
      </c>
    </row>
    <row r="860">
      <c r="C860" s="4">
        <f>IFERROR(__xludf.DUMMYFUNCTION("""COMPUTED_VALUE"""),41036.705555555556)</f>
        <v>41036.70556</v>
      </c>
      <c r="D860" s="3">
        <f>IFERROR(__xludf.DUMMYFUNCTION("""COMPUTED_VALUE"""),3.6)</f>
        <v>3.6</v>
      </c>
    </row>
    <row r="861">
      <c r="C861" s="4">
        <f>IFERROR(__xludf.DUMMYFUNCTION("""COMPUTED_VALUE"""),41037.705555555556)</f>
        <v>41037.70556</v>
      </c>
      <c r="D861" s="3">
        <f>IFERROR(__xludf.DUMMYFUNCTION("""COMPUTED_VALUE"""),3.53)</f>
        <v>3.53</v>
      </c>
    </row>
    <row r="862">
      <c r="C862" s="4">
        <f>IFERROR(__xludf.DUMMYFUNCTION("""COMPUTED_VALUE"""),41038.705555555556)</f>
        <v>41038.70556</v>
      </c>
      <c r="D862" s="3">
        <f>IFERROR(__xludf.DUMMYFUNCTION("""COMPUTED_VALUE"""),3.39)</f>
        <v>3.39</v>
      </c>
    </row>
    <row r="863">
      <c r="C863" s="4">
        <f>IFERROR(__xludf.DUMMYFUNCTION("""COMPUTED_VALUE"""),41039.705555555556)</f>
        <v>41039.70556</v>
      </c>
      <c r="D863" s="3">
        <f>IFERROR(__xludf.DUMMYFUNCTION("""COMPUTED_VALUE"""),3.38)</f>
        <v>3.38</v>
      </c>
    </row>
    <row r="864">
      <c r="C864" s="4">
        <f>IFERROR(__xludf.DUMMYFUNCTION("""COMPUTED_VALUE"""),41043.705555555556)</f>
        <v>41043.70556</v>
      </c>
      <c r="D864" s="3">
        <f>IFERROR(__xludf.DUMMYFUNCTION("""COMPUTED_VALUE"""),3.27)</f>
        <v>3.27</v>
      </c>
    </row>
    <row r="865">
      <c r="C865" s="4">
        <f>IFERROR(__xludf.DUMMYFUNCTION("""COMPUTED_VALUE"""),41044.705555555556)</f>
        <v>41044.70556</v>
      </c>
      <c r="D865" s="3">
        <f>IFERROR(__xludf.DUMMYFUNCTION("""COMPUTED_VALUE"""),3.26)</f>
        <v>3.26</v>
      </c>
    </row>
    <row r="866">
      <c r="C866" s="4">
        <f>IFERROR(__xludf.DUMMYFUNCTION("""COMPUTED_VALUE"""),41045.705555555556)</f>
        <v>41045.70556</v>
      </c>
      <c r="D866" s="3">
        <f>IFERROR(__xludf.DUMMYFUNCTION("""COMPUTED_VALUE"""),3.12)</f>
        <v>3.12</v>
      </c>
    </row>
    <row r="867">
      <c r="C867" s="4">
        <f>IFERROR(__xludf.DUMMYFUNCTION("""COMPUTED_VALUE"""),41046.705555555556)</f>
        <v>41046.70556</v>
      </c>
      <c r="D867" s="3">
        <f>IFERROR(__xludf.DUMMYFUNCTION("""COMPUTED_VALUE"""),3.07)</f>
        <v>3.07</v>
      </c>
    </row>
    <row r="868">
      <c r="C868" s="4">
        <f>IFERROR(__xludf.DUMMYFUNCTION("""COMPUTED_VALUE"""),41047.705555555556)</f>
        <v>41047.70556</v>
      </c>
      <c r="D868" s="3">
        <f>IFERROR(__xludf.DUMMYFUNCTION("""COMPUTED_VALUE"""),3.03)</f>
        <v>3.03</v>
      </c>
    </row>
    <row r="869">
      <c r="C869" s="4">
        <f>IFERROR(__xludf.DUMMYFUNCTION("""COMPUTED_VALUE"""),41050.705555555556)</f>
        <v>41050.70556</v>
      </c>
      <c r="D869" s="3">
        <f>IFERROR(__xludf.DUMMYFUNCTION("""COMPUTED_VALUE"""),3.18)</f>
        <v>3.18</v>
      </c>
    </row>
    <row r="870">
      <c r="C870" s="4">
        <f>IFERROR(__xludf.DUMMYFUNCTION("""COMPUTED_VALUE"""),41051.705555555556)</f>
        <v>41051.70556</v>
      </c>
      <c r="D870" s="3">
        <f>IFERROR(__xludf.DUMMYFUNCTION("""COMPUTED_VALUE"""),3.1)</f>
        <v>3.1</v>
      </c>
    </row>
    <row r="871">
      <c r="C871" s="4">
        <f>IFERROR(__xludf.DUMMYFUNCTION("""COMPUTED_VALUE"""),41052.705555555556)</f>
        <v>41052.70556</v>
      </c>
      <c r="D871" s="3">
        <f>IFERROR(__xludf.DUMMYFUNCTION("""COMPUTED_VALUE"""),3.13)</f>
        <v>3.13</v>
      </c>
    </row>
    <row r="872">
      <c r="C872" s="4">
        <f>IFERROR(__xludf.DUMMYFUNCTION("""COMPUTED_VALUE"""),41053.705555555556)</f>
        <v>41053.70556</v>
      </c>
      <c r="D872" s="3">
        <f>IFERROR(__xludf.DUMMYFUNCTION("""COMPUTED_VALUE"""),3.15)</f>
        <v>3.15</v>
      </c>
    </row>
    <row r="873">
      <c r="C873" s="4">
        <f>IFERROR(__xludf.DUMMYFUNCTION("""COMPUTED_VALUE"""),41054.705555555556)</f>
        <v>41054.70556</v>
      </c>
      <c r="D873" s="3">
        <f>IFERROR(__xludf.DUMMYFUNCTION("""COMPUTED_VALUE"""),3.17)</f>
        <v>3.17</v>
      </c>
    </row>
    <row r="874">
      <c r="C874" s="4">
        <f>IFERROR(__xludf.DUMMYFUNCTION("""COMPUTED_VALUE"""),41057.705555555556)</f>
        <v>41057.70556</v>
      </c>
      <c r="D874" s="3">
        <f>IFERROR(__xludf.DUMMYFUNCTION("""COMPUTED_VALUE"""),3.19)</f>
        <v>3.19</v>
      </c>
    </row>
    <row r="875">
      <c r="C875" s="4">
        <f>IFERROR(__xludf.DUMMYFUNCTION("""COMPUTED_VALUE"""),41058.705555555556)</f>
        <v>41058.70556</v>
      </c>
      <c r="D875" s="3">
        <f>IFERROR(__xludf.DUMMYFUNCTION("""COMPUTED_VALUE"""),3.25)</f>
        <v>3.25</v>
      </c>
    </row>
    <row r="876">
      <c r="C876" s="4">
        <f>IFERROR(__xludf.DUMMYFUNCTION("""COMPUTED_VALUE"""),41059.705555555556)</f>
        <v>41059.70556</v>
      </c>
      <c r="D876" s="3">
        <f>IFERROR(__xludf.DUMMYFUNCTION("""COMPUTED_VALUE"""),3.2)</f>
        <v>3.2</v>
      </c>
    </row>
    <row r="877">
      <c r="C877" s="4">
        <f>IFERROR(__xludf.DUMMYFUNCTION("""COMPUTED_VALUE"""),41061.705555555556)</f>
        <v>41061.70556</v>
      </c>
      <c r="D877" s="3">
        <f>IFERROR(__xludf.DUMMYFUNCTION("""COMPUTED_VALUE"""),3.14)</f>
        <v>3.14</v>
      </c>
    </row>
    <row r="878">
      <c r="C878" s="4">
        <f>IFERROR(__xludf.DUMMYFUNCTION("""COMPUTED_VALUE"""),41064.705555555556)</f>
        <v>41064.70556</v>
      </c>
      <c r="D878" s="3">
        <f>IFERROR(__xludf.DUMMYFUNCTION("""COMPUTED_VALUE"""),3.18)</f>
        <v>3.18</v>
      </c>
    </row>
    <row r="879">
      <c r="C879" s="4">
        <f>IFERROR(__xludf.DUMMYFUNCTION("""COMPUTED_VALUE"""),41065.705555555556)</f>
        <v>41065.70556</v>
      </c>
      <c r="D879" s="3">
        <f>IFERROR(__xludf.DUMMYFUNCTION("""COMPUTED_VALUE"""),3.17)</f>
        <v>3.17</v>
      </c>
    </row>
    <row r="880">
      <c r="C880" s="4">
        <f>IFERROR(__xludf.DUMMYFUNCTION("""COMPUTED_VALUE"""),41066.705555555556)</f>
        <v>41066.70556</v>
      </c>
      <c r="D880" s="3">
        <f>IFERROR(__xludf.DUMMYFUNCTION("""COMPUTED_VALUE"""),3.33)</f>
        <v>3.33</v>
      </c>
    </row>
    <row r="881">
      <c r="C881" s="4">
        <f>IFERROR(__xludf.DUMMYFUNCTION("""COMPUTED_VALUE"""),41068.705555555556)</f>
        <v>41068.70556</v>
      </c>
      <c r="D881" s="3">
        <f>IFERROR(__xludf.DUMMYFUNCTION("""COMPUTED_VALUE"""),3.43)</f>
        <v>3.43</v>
      </c>
    </row>
    <row r="882">
      <c r="C882" s="4">
        <f>IFERROR(__xludf.DUMMYFUNCTION("""COMPUTED_VALUE"""),41071.705555555556)</f>
        <v>41071.70556</v>
      </c>
      <c r="D882" s="3">
        <f>IFERROR(__xludf.DUMMYFUNCTION("""COMPUTED_VALUE"""),3.33)</f>
        <v>3.33</v>
      </c>
    </row>
    <row r="883">
      <c r="C883" s="4">
        <f>IFERROR(__xludf.DUMMYFUNCTION("""COMPUTED_VALUE"""),41072.705555555556)</f>
        <v>41072.70556</v>
      </c>
      <c r="D883" s="3">
        <f>IFERROR(__xludf.DUMMYFUNCTION("""COMPUTED_VALUE"""),3.46)</f>
        <v>3.46</v>
      </c>
    </row>
    <row r="884">
      <c r="C884" s="4">
        <f>IFERROR(__xludf.DUMMYFUNCTION("""COMPUTED_VALUE"""),41073.705555555556)</f>
        <v>41073.70556</v>
      </c>
      <c r="D884" s="3">
        <f>IFERROR(__xludf.DUMMYFUNCTION("""COMPUTED_VALUE"""),3.57)</f>
        <v>3.57</v>
      </c>
    </row>
    <row r="885">
      <c r="C885" s="4">
        <f>IFERROR(__xludf.DUMMYFUNCTION("""COMPUTED_VALUE"""),41074.705555555556)</f>
        <v>41074.70556</v>
      </c>
      <c r="D885" s="3">
        <f>IFERROR(__xludf.DUMMYFUNCTION("""COMPUTED_VALUE"""),3.64)</f>
        <v>3.64</v>
      </c>
    </row>
    <row r="886">
      <c r="C886" s="4">
        <f>IFERROR(__xludf.DUMMYFUNCTION("""COMPUTED_VALUE"""),41075.705555555556)</f>
        <v>41075.70556</v>
      </c>
      <c r="D886" s="3">
        <f>IFERROR(__xludf.DUMMYFUNCTION("""COMPUTED_VALUE"""),3.58)</f>
        <v>3.58</v>
      </c>
    </row>
    <row r="887">
      <c r="C887" s="4">
        <f>IFERROR(__xludf.DUMMYFUNCTION("""COMPUTED_VALUE"""),41078.705555555556)</f>
        <v>41078.70556</v>
      </c>
      <c r="D887" s="3">
        <f>IFERROR(__xludf.DUMMYFUNCTION("""COMPUTED_VALUE"""),3.47)</f>
        <v>3.47</v>
      </c>
    </row>
    <row r="888">
      <c r="C888" s="4">
        <f>IFERROR(__xludf.DUMMYFUNCTION("""COMPUTED_VALUE"""),41079.705555555556)</f>
        <v>41079.70556</v>
      </c>
      <c r="D888" s="3">
        <f>IFERROR(__xludf.DUMMYFUNCTION("""COMPUTED_VALUE"""),3.4)</f>
        <v>3.4</v>
      </c>
    </row>
    <row r="889">
      <c r="C889" s="4">
        <f>IFERROR(__xludf.DUMMYFUNCTION("""COMPUTED_VALUE"""),41080.705555555556)</f>
        <v>41080.70556</v>
      </c>
      <c r="D889" s="3">
        <f>IFERROR(__xludf.DUMMYFUNCTION("""COMPUTED_VALUE"""),3.4)</f>
        <v>3.4</v>
      </c>
    </row>
    <row r="890">
      <c r="C890" s="4">
        <f>IFERROR(__xludf.DUMMYFUNCTION("""COMPUTED_VALUE"""),41081.705555555556)</f>
        <v>41081.70556</v>
      </c>
      <c r="D890" s="3">
        <f>IFERROR(__xludf.DUMMYFUNCTION("""COMPUTED_VALUE"""),3.22)</f>
        <v>3.22</v>
      </c>
    </row>
    <row r="891">
      <c r="C891" s="4">
        <f>IFERROR(__xludf.DUMMYFUNCTION("""COMPUTED_VALUE"""),41082.705555555556)</f>
        <v>41082.70556</v>
      </c>
      <c r="D891" s="3">
        <f>IFERROR(__xludf.DUMMYFUNCTION("""COMPUTED_VALUE"""),3.33)</f>
        <v>3.33</v>
      </c>
    </row>
    <row r="892">
      <c r="C892" s="4">
        <f>IFERROR(__xludf.DUMMYFUNCTION("""COMPUTED_VALUE"""),41085.705555555556)</f>
        <v>41085.70556</v>
      </c>
      <c r="D892" s="3">
        <f>IFERROR(__xludf.DUMMYFUNCTION("""COMPUTED_VALUE"""),3.25)</f>
        <v>3.25</v>
      </c>
    </row>
    <row r="893">
      <c r="C893" s="4">
        <f>IFERROR(__xludf.DUMMYFUNCTION("""COMPUTED_VALUE"""),41086.705555555556)</f>
        <v>41086.70556</v>
      </c>
      <c r="D893" s="3">
        <f>IFERROR(__xludf.DUMMYFUNCTION("""COMPUTED_VALUE"""),3.32)</f>
        <v>3.32</v>
      </c>
    </row>
    <row r="894">
      <c r="C894" s="4">
        <f>IFERROR(__xludf.DUMMYFUNCTION("""COMPUTED_VALUE"""),41087.705555555556)</f>
        <v>41087.70556</v>
      </c>
      <c r="D894" s="3">
        <f>IFERROR(__xludf.DUMMYFUNCTION("""COMPUTED_VALUE"""),3.3)</f>
        <v>3.3</v>
      </c>
    </row>
    <row r="895">
      <c r="C895" s="4">
        <f>IFERROR(__xludf.DUMMYFUNCTION("""COMPUTED_VALUE"""),41088.705555555556)</f>
        <v>41088.70556</v>
      </c>
      <c r="D895" s="3">
        <f>IFERROR(__xludf.DUMMYFUNCTION("""COMPUTED_VALUE"""),3.34)</f>
        <v>3.34</v>
      </c>
    </row>
    <row r="896">
      <c r="C896" s="4">
        <f>IFERROR(__xludf.DUMMYFUNCTION("""COMPUTED_VALUE"""),41089.705555555556)</f>
        <v>41089.70556</v>
      </c>
      <c r="D896" s="3">
        <f>IFERROR(__xludf.DUMMYFUNCTION("""COMPUTED_VALUE"""),3.42)</f>
        <v>3.42</v>
      </c>
    </row>
    <row r="897">
      <c r="C897" s="4">
        <f>IFERROR(__xludf.DUMMYFUNCTION("""COMPUTED_VALUE"""),41092.705555555556)</f>
        <v>41092.70556</v>
      </c>
      <c r="D897" s="3">
        <f>IFERROR(__xludf.DUMMYFUNCTION("""COMPUTED_VALUE"""),3.53)</f>
        <v>3.53</v>
      </c>
    </row>
    <row r="898">
      <c r="C898" s="4">
        <f>IFERROR(__xludf.DUMMYFUNCTION("""COMPUTED_VALUE"""),41093.705555555556)</f>
        <v>41093.70556</v>
      </c>
      <c r="D898" s="3">
        <f>IFERROR(__xludf.DUMMYFUNCTION("""COMPUTED_VALUE"""),3.68)</f>
        <v>3.68</v>
      </c>
    </row>
    <row r="899">
      <c r="C899" s="4">
        <f>IFERROR(__xludf.DUMMYFUNCTION("""COMPUTED_VALUE"""),41095.705555555556)</f>
        <v>41095.70556</v>
      </c>
      <c r="D899" s="3">
        <f>IFERROR(__xludf.DUMMYFUNCTION("""COMPUTED_VALUE"""),3.8)</f>
        <v>3.8</v>
      </c>
    </row>
    <row r="900">
      <c r="C900" s="4">
        <f>IFERROR(__xludf.DUMMYFUNCTION("""COMPUTED_VALUE"""),41096.705555555556)</f>
        <v>41096.70556</v>
      </c>
      <c r="D900" s="3">
        <f>IFERROR(__xludf.DUMMYFUNCTION("""COMPUTED_VALUE"""),3.7)</f>
        <v>3.7</v>
      </c>
    </row>
    <row r="901">
      <c r="C901" s="4">
        <f>IFERROR(__xludf.DUMMYFUNCTION("""COMPUTED_VALUE"""),41100.705555555556)</f>
        <v>41100.70556</v>
      </c>
      <c r="D901" s="3">
        <f>IFERROR(__xludf.DUMMYFUNCTION("""COMPUTED_VALUE"""),3.67)</f>
        <v>3.67</v>
      </c>
    </row>
    <row r="902">
      <c r="C902" s="4">
        <f>IFERROR(__xludf.DUMMYFUNCTION("""COMPUTED_VALUE"""),41101.705555555556)</f>
        <v>41101.70556</v>
      </c>
      <c r="D902" s="3">
        <f>IFERROR(__xludf.DUMMYFUNCTION("""COMPUTED_VALUE"""),3.68)</f>
        <v>3.68</v>
      </c>
    </row>
    <row r="903">
      <c r="C903" s="4">
        <f>IFERROR(__xludf.DUMMYFUNCTION("""COMPUTED_VALUE"""),41102.705555555556)</f>
        <v>41102.70556</v>
      </c>
      <c r="D903" s="3">
        <f>IFERROR(__xludf.DUMMYFUNCTION("""COMPUTED_VALUE"""),3.7)</f>
        <v>3.7</v>
      </c>
    </row>
    <row r="904">
      <c r="C904" s="4">
        <f>IFERROR(__xludf.DUMMYFUNCTION("""COMPUTED_VALUE"""),41103.705555555556)</f>
        <v>41103.70556</v>
      </c>
      <c r="D904" s="3">
        <f>IFERROR(__xludf.DUMMYFUNCTION("""COMPUTED_VALUE"""),3.76)</f>
        <v>3.76</v>
      </c>
    </row>
    <row r="905">
      <c r="C905" s="4">
        <f>IFERROR(__xludf.DUMMYFUNCTION("""COMPUTED_VALUE"""),41106.705555555556)</f>
        <v>41106.70556</v>
      </c>
      <c r="D905" s="3">
        <f>IFERROR(__xludf.DUMMYFUNCTION("""COMPUTED_VALUE"""),3.65)</f>
        <v>3.65</v>
      </c>
    </row>
    <row r="906">
      <c r="C906" s="4">
        <f>IFERROR(__xludf.DUMMYFUNCTION("""COMPUTED_VALUE"""),41107.705555555556)</f>
        <v>41107.70556</v>
      </c>
      <c r="D906" s="3">
        <f>IFERROR(__xludf.DUMMYFUNCTION("""COMPUTED_VALUE"""),3.7)</f>
        <v>3.7</v>
      </c>
    </row>
    <row r="907">
      <c r="C907" s="4">
        <f>IFERROR(__xludf.DUMMYFUNCTION("""COMPUTED_VALUE"""),41108.705555555556)</f>
        <v>41108.70556</v>
      </c>
      <c r="D907" s="3">
        <f>IFERROR(__xludf.DUMMYFUNCTION("""COMPUTED_VALUE"""),3.73)</f>
        <v>3.73</v>
      </c>
    </row>
    <row r="908">
      <c r="C908" s="4">
        <f>IFERROR(__xludf.DUMMYFUNCTION("""COMPUTED_VALUE"""),41109.705555555556)</f>
        <v>41109.70556</v>
      </c>
      <c r="D908" s="3">
        <f>IFERROR(__xludf.DUMMYFUNCTION("""COMPUTED_VALUE"""),3.8)</f>
        <v>3.8</v>
      </c>
    </row>
    <row r="909">
      <c r="C909" s="4">
        <f>IFERROR(__xludf.DUMMYFUNCTION("""COMPUTED_VALUE"""),41110.705555555556)</f>
        <v>41110.70556</v>
      </c>
      <c r="D909" s="3">
        <f>IFERROR(__xludf.DUMMYFUNCTION("""COMPUTED_VALUE"""),3.62)</f>
        <v>3.62</v>
      </c>
    </row>
    <row r="910">
      <c r="C910" s="4">
        <f>IFERROR(__xludf.DUMMYFUNCTION("""COMPUTED_VALUE"""),41113.705555555556)</f>
        <v>41113.70556</v>
      </c>
      <c r="D910" s="3">
        <f>IFERROR(__xludf.DUMMYFUNCTION("""COMPUTED_VALUE"""),3.52)</f>
        <v>3.52</v>
      </c>
    </row>
    <row r="911">
      <c r="C911" s="4">
        <f>IFERROR(__xludf.DUMMYFUNCTION("""COMPUTED_VALUE"""),41114.705555555556)</f>
        <v>41114.70556</v>
      </c>
      <c r="D911" s="3">
        <f>IFERROR(__xludf.DUMMYFUNCTION("""COMPUTED_VALUE"""),3.58)</f>
        <v>3.58</v>
      </c>
    </row>
    <row r="912">
      <c r="C912" s="4">
        <f>IFERROR(__xludf.DUMMYFUNCTION("""COMPUTED_VALUE"""),41115.705555555556)</f>
        <v>41115.70556</v>
      </c>
      <c r="D912" s="3">
        <f>IFERROR(__xludf.DUMMYFUNCTION("""COMPUTED_VALUE"""),3.6)</f>
        <v>3.6</v>
      </c>
    </row>
    <row r="913">
      <c r="C913" s="4">
        <f>IFERROR(__xludf.DUMMYFUNCTION("""COMPUTED_VALUE"""),41116.705555555556)</f>
        <v>41116.70556</v>
      </c>
      <c r="D913" s="3">
        <f>IFERROR(__xludf.DUMMYFUNCTION("""COMPUTED_VALUE"""),3.77)</f>
        <v>3.77</v>
      </c>
    </row>
    <row r="914">
      <c r="C914" s="4">
        <f>IFERROR(__xludf.DUMMYFUNCTION("""COMPUTED_VALUE"""),41117.705555555556)</f>
        <v>41117.70556</v>
      </c>
      <c r="D914" s="3">
        <f>IFERROR(__xludf.DUMMYFUNCTION("""COMPUTED_VALUE"""),3.96)</f>
        <v>3.96</v>
      </c>
    </row>
    <row r="915">
      <c r="C915" s="4">
        <f>IFERROR(__xludf.DUMMYFUNCTION("""COMPUTED_VALUE"""),41120.705555555556)</f>
        <v>41120.70556</v>
      </c>
      <c r="D915" s="3">
        <f>IFERROR(__xludf.DUMMYFUNCTION("""COMPUTED_VALUE"""),3.94)</f>
        <v>3.94</v>
      </c>
    </row>
    <row r="916">
      <c r="C916" s="4">
        <f>IFERROR(__xludf.DUMMYFUNCTION("""COMPUTED_VALUE"""),41121.705555555556)</f>
        <v>41121.70556</v>
      </c>
      <c r="D916" s="3">
        <f>IFERROR(__xludf.DUMMYFUNCTION("""COMPUTED_VALUE"""),3.83)</f>
        <v>3.83</v>
      </c>
    </row>
    <row r="917">
      <c r="C917" s="4">
        <f>IFERROR(__xludf.DUMMYFUNCTION("""COMPUTED_VALUE"""),41122.705555555556)</f>
        <v>41122.70556</v>
      </c>
      <c r="D917" s="3">
        <f>IFERROR(__xludf.DUMMYFUNCTION("""COMPUTED_VALUE"""),3.89)</f>
        <v>3.89</v>
      </c>
    </row>
    <row r="918">
      <c r="C918" s="4">
        <f>IFERROR(__xludf.DUMMYFUNCTION("""COMPUTED_VALUE"""),41123.705555555556)</f>
        <v>41123.70556</v>
      </c>
      <c r="D918" s="3">
        <f>IFERROR(__xludf.DUMMYFUNCTION("""COMPUTED_VALUE"""),3.78)</f>
        <v>3.78</v>
      </c>
    </row>
    <row r="919">
      <c r="C919" s="4">
        <f>IFERROR(__xludf.DUMMYFUNCTION("""COMPUTED_VALUE"""),41124.705555555556)</f>
        <v>41124.70556</v>
      </c>
      <c r="D919" s="3">
        <f>IFERROR(__xludf.DUMMYFUNCTION("""COMPUTED_VALUE"""),3.99)</f>
        <v>3.99</v>
      </c>
    </row>
    <row r="920">
      <c r="C920" s="4">
        <f>IFERROR(__xludf.DUMMYFUNCTION("""COMPUTED_VALUE"""),41127.705555555556)</f>
        <v>41127.70556</v>
      </c>
      <c r="D920" s="3">
        <f>IFERROR(__xludf.DUMMYFUNCTION("""COMPUTED_VALUE"""),4.0)</f>
        <v>4</v>
      </c>
    </row>
    <row r="921">
      <c r="C921" s="4">
        <f>IFERROR(__xludf.DUMMYFUNCTION("""COMPUTED_VALUE"""),41128.705555555556)</f>
        <v>41128.70556</v>
      </c>
      <c r="D921" s="3">
        <f>IFERROR(__xludf.DUMMYFUNCTION("""COMPUTED_VALUE"""),3.93)</f>
        <v>3.93</v>
      </c>
    </row>
    <row r="922">
      <c r="C922" s="4">
        <f>IFERROR(__xludf.DUMMYFUNCTION("""COMPUTED_VALUE"""),41129.705555555556)</f>
        <v>41129.70556</v>
      </c>
      <c r="D922" s="3">
        <f>IFERROR(__xludf.DUMMYFUNCTION("""COMPUTED_VALUE"""),3.93)</f>
        <v>3.93</v>
      </c>
    </row>
    <row r="923">
      <c r="C923" s="4">
        <f>IFERROR(__xludf.DUMMYFUNCTION("""COMPUTED_VALUE"""),41131.705555555556)</f>
        <v>41131.70556</v>
      </c>
      <c r="D923" s="3">
        <f>IFERROR(__xludf.DUMMYFUNCTION("""COMPUTED_VALUE"""),3.95)</f>
        <v>3.95</v>
      </c>
    </row>
    <row r="924">
      <c r="C924" s="4">
        <f>IFERROR(__xludf.DUMMYFUNCTION("""COMPUTED_VALUE"""),41134.705555555556)</f>
        <v>41134.70556</v>
      </c>
      <c r="D924" s="3">
        <f>IFERROR(__xludf.DUMMYFUNCTION("""COMPUTED_VALUE"""),3.92)</f>
        <v>3.92</v>
      </c>
    </row>
    <row r="925">
      <c r="C925" s="4">
        <f>IFERROR(__xludf.DUMMYFUNCTION("""COMPUTED_VALUE"""),41135.705555555556)</f>
        <v>41135.70556</v>
      </c>
      <c r="D925" s="3">
        <f>IFERROR(__xludf.DUMMYFUNCTION("""COMPUTED_VALUE"""),3.85)</f>
        <v>3.85</v>
      </c>
    </row>
    <row r="926">
      <c r="C926" s="4">
        <f>IFERROR(__xludf.DUMMYFUNCTION("""COMPUTED_VALUE"""),41136.705555555556)</f>
        <v>41136.70556</v>
      </c>
      <c r="D926" s="3">
        <f>IFERROR(__xludf.DUMMYFUNCTION("""COMPUTED_VALUE"""),3.92)</f>
        <v>3.92</v>
      </c>
    </row>
    <row r="927">
      <c r="C927" s="4">
        <f>IFERROR(__xludf.DUMMYFUNCTION("""COMPUTED_VALUE"""),41137.705555555556)</f>
        <v>41137.70556</v>
      </c>
      <c r="D927" s="3">
        <f>IFERROR(__xludf.DUMMYFUNCTION("""COMPUTED_VALUE"""),3.97)</f>
        <v>3.97</v>
      </c>
    </row>
    <row r="928">
      <c r="C928" s="4">
        <f>IFERROR(__xludf.DUMMYFUNCTION("""COMPUTED_VALUE"""),41138.705555555556)</f>
        <v>41138.70556</v>
      </c>
      <c r="D928" s="3">
        <f>IFERROR(__xludf.DUMMYFUNCTION("""COMPUTED_VALUE"""),3.97)</f>
        <v>3.97</v>
      </c>
    </row>
    <row r="929">
      <c r="C929" s="4">
        <f>IFERROR(__xludf.DUMMYFUNCTION("""COMPUTED_VALUE"""),41141.705555555556)</f>
        <v>41141.70556</v>
      </c>
      <c r="D929" s="3">
        <f>IFERROR(__xludf.DUMMYFUNCTION("""COMPUTED_VALUE"""),4.02)</f>
        <v>4.02</v>
      </c>
    </row>
    <row r="930">
      <c r="C930" s="4">
        <f>IFERROR(__xludf.DUMMYFUNCTION("""COMPUTED_VALUE"""),41142.705555555556)</f>
        <v>41142.70556</v>
      </c>
      <c r="D930" s="3">
        <f>IFERROR(__xludf.DUMMYFUNCTION("""COMPUTED_VALUE"""),3.99)</f>
        <v>3.99</v>
      </c>
    </row>
    <row r="931">
      <c r="C931" s="4">
        <f>IFERROR(__xludf.DUMMYFUNCTION("""COMPUTED_VALUE"""),41143.705555555556)</f>
        <v>41143.70556</v>
      </c>
      <c r="D931" s="3">
        <f>IFERROR(__xludf.DUMMYFUNCTION("""COMPUTED_VALUE"""),3.96)</f>
        <v>3.96</v>
      </c>
    </row>
    <row r="932">
      <c r="C932" s="4">
        <f>IFERROR(__xludf.DUMMYFUNCTION("""COMPUTED_VALUE"""),41144.705555555556)</f>
        <v>41144.70556</v>
      </c>
      <c r="D932" s="3">
        <f>IFERROR(__xludf.DUMMYFUNCTION("""COMPUTED_VALUE"""),3.88)</f>
        <v>3.88</v>
      </c>
    </row>
    <row r="933">
      <c r="C933" s="4">
        <f>IFERROR(__xludf.DUMMYFUNCTION("""COMPUTED_VALUE"""),41145.705555555556)</f>
        <v>41145.70556</v>
      </c>
      <c r="D933" s="3">
        <f>IFERROR(__xludf.DUMMYFUNCTION("""COMPUTED_VALUE"""),3.92)</f>
        <v>3.92</v>
      </c>
    </row>
    <row r="934">
      <c r="C934" s="4">
        <f>IFERROR(__xludf.DUMMYFUNCTION("""COMPUTED_VALUE"""),41148.705555555556)</f>
        <v>41148.70556</v>
      </c>
      <c r="D934" s="3">
        <f>IFERROR(__xludf.DUMMYFUNCTION("""COMPUTED_VALUE"""),3.92)</f>
        <v>3.92</v>
      </c>
    </row>
    <row r="935">
      <c r="C935" s="4">
        <f>IFERROR(__xludf.DUMMYFUNCTION("""COMPUTED_VALUE"""),41149.705555555556)</f>
        <v>41149.70556</v>
      </c>
      <c r="D935" s="3">
        <f>IFERROR(__xludf.DUMMYFUNCTION("""COMPUTED_VALUE"""),3.84)</f>
        <v>3.84</v>
      </c>
    </row>
    <row r="936">
      <c r="C936" s="4">
        <f>IFERROR(__xludf.DUMMYFUNCTION("""COMPUTED_VALUE"""),41150.705555555556)</f>
        <v>41150.70556</v>
      </c>
      <c r="D936" s="3">
        <f>IFERROR(__xludf.DUMMYFUNCTION("""COMPUTED_VALUE"""),3.71)</f>
        <v>3.71</v>
      </c>
    </row>
    <row r="937">
      <c r="C937" s="4">
        <f>IFERROR(__xludf.DUMMYFUNCTION("""COMPUTED_VALUE"""),41151.705555555556)</f>
        <v>41151.70556</v>
      </c>
      <c r="D937" s="3">
        <f>IFERROR(__xludf.DUMMYFUNCTION("""COMPUTED_VALUE"""),3.65)</f>
        <v>3.65</v>
      </c>
    </row>
    <row r="938">
      <c r="C938" s="4">
        <f>IFERROR(__xludf.DUMMYFUNCTION("""COMPUTED_VALUE"""),41152.705555555556)</f>
        <v>41152.70556</v>
      </c>
      <c r="D938" s="3">
        <f>IFERROR(__xludf.DUMMYFUNCTION("""COMPUTED_VALUE"""),3.56)</f>
        <v>3.56</v>
      </c>
    </row>
    <row r="939">
      <c r="C939" s="4">
        <f>IFERROR(__xludf.DUMMYFUNCTION("""COMPUTED_VALUE"""),41155.705555555556)</f>
        <v>41155.70556</v>
      </c>
      <c r="D939" s="3">
        <f>IFERROR(__xludf.DUMMYFUNCTION("""COMPUTED_VALUE"""),3.73)</f>
        <v>3.73</v>
      </c>
    </row>
    <row r="940">
      <c r="C940" s="4">
        <f>IFERROR(__xludf.DUMMYFUNCTION("""COMPUTED_VALUE"""),41157.705555555556)</f>
        <v>41157.70556</v>
      </c>
      <c r="D940" s="3">
        <f>IFERROR(__xludf.DUMMYFUNCTION("""COMPUTED_VALUE"""),3.78)</f>
        <v>3.78</v>
      </c>
    </row>
    <row r="941">
      <c r="C941" s="4">
        <f>IFERROR(__xludf.DUMMYFUNCTION("""COMPUTED_VALUE"""),41158.705555555556)</f>
        <v>41158.70556</v>
      </c>
      <c r="D941" s="3">
        <f>IFERROR(__xludf.DUMMYFUNCTION("""COMPUTED_VALUE"""),3.91)</f>
        <v>3.91</v>
      </c>
    </row>
    <row r="942">
      <c r="C942" s="4">
        <f>IFERROR(__xludf.DUMMYFUNCTION("""COMPUTED_VALUE"""),41162.705555555556)</f>
        <v>41162.70556</v>
      </c>
      <c r="D942" s="3">
        <f>IFERROR(__xludf.DUMMYFUNCTION("""COMPUTED_VALUE"""),3.86)</f>
        <v>3.86</v>
      </c>
    </row>
    <row r="943">
      <c r="C943" s="4">
        <f>IFERROR(__xludf.DUMMYFUNCTION("""COMPUTED_VALUE"""),41163.705555555556)</f>
        <v>41163.70556</v>
      </c>
      <c r="D943" s="3">
        <f>IFERROR(__xludf.DUMMYFUNCTION("""COMPUTED_VALUE"""),3.87)</f>
        <v>3.87</v>
      </c>
    </row>
    <row r="944">
      <c r="C944" s="4">
        <f>IFERROR(__xludf.DUMMYFUNCTION("""COMPUTED_VALUE"""),41164.705555555556)</f>
        <v>41164.70556</v>
      </c>
      <c r="D944" s="3">
        <f>IFERROR(__xludf.DUMMYFUNCTION("""COMPUTED_VALUE"""),3.87)</f>
        <v>3.87</v>
      </c>
    </row>
    <row r="945">
      <c r="C945" s="4">
        <f>IFERROR(__xludf.DUMMYFUNCTION("""COMPUTED_VALUE"""),41165.705555555556)</f>
        <v>41165.70556</v>
      </c>
      <c r="D945" s="3">
        <f>IFERROR(__xludf.DUMMYFUNCTION("""COMPUTED_VALUE"""),4.03)</f>
        <v>4.03</v>
      </c>
    </row>
    <row r="946">
      <c r="C946" s="4">
        <f>IFERROR(__xludf.DUMMYFUNCTION("""COMPUTED_VALUE"""),41166.705555555556)</f>
        <v>41166.70556</v>
      </c>
      <c r="D946" s="3">
        <f>IFERROR(__xludf.DUMMYFUNCTION("""COMPUTED_VALUE"""),4.18)</f>
        <v>4.18</v>
      </c>
    </row>
    <row r="947">
      <c r="C947" s="4">
        <f>IFERROR(__xludf.DUMMYFUNCTION("""COMPUTED_VALUE"""),41169.705555555556)</f>
        <v>41169.70556</v>
      </c>
      <c r="D947" s="3">
        <f>IFERROR(__xludf.DUMMYFUNCTION("""COMPUTED_VALUE"""),4.23)</f>
        <v>4.23</v>
      </c>
    </row>
    <row r="948">
      <c r="C948" s="4">
        <f>IFERROR(__xludf.DUMMYFUNCTION("""COMPUTED_VALUE"""),41170.705555555556)</f>
        <v>41170.70556</v>
      </c>
      <c r="D948" s="3">
        <f>IFERROR(__xludf.DUMMYFUNCTION("""COMPUTED_VALUE"""),4.31)</f>
        <v>4.31</v>
      </c>
    </row>
    <row r="949">
      <c r="C949" s="4">
        <f>IFERROR(__xludf.DUMMYFUNCTION("""COMPUTED_VALUE"""),41171.705555555556)</f>
        <v>41171.70556</v>
      </c>
      <c r="D949" s="3">
        <f>IFERROR(__xludf.DUMMYFUNCTION("""COMPUTED_VALUE"""),4.27)</f>
        <v>4.27</v>
      </c>
    </row>
    <row r="950">
      <c r="C950" s="4">
        <f>IFERROR(__xludf.DUMMYFUNCTION("""COMPUTED_VALUE"""),41172.705555555556)</f>
        <v>41172.70556</v>
      </c>
      <c r="D950" s="3">
        <f>IFERROR(__xludf.DUMMYFUNCTION("""COMPUTED_VALUE"""),4.24)</f>
        <v>4.24</v>
      </c>
    </row>
    <row r="951">
      <c r="C951" s="4">
        <f>IFERROR(__xludf.DUMMYFUNCTION("""COMPUTED_VALUE"""),41173.705555555556)</f>
        <v>41173.70556</v>
      </c>
      <c r="D951" s="3">
        <f>IFERROR(__xludf.DUMMYFUNCTION("""COMPUTED_VALUE"""),4.2)</f>
        <v>4.2</v>
      </c>
    </row>
    <row r="952">
      <c r="C952" s="4">
        <f>IFERROR(__xludf.DUMMYFUNCTION("""COMPUTED_VALUE"""),41176.705555555556)</f>
        <v>41176.70556</v>
      </c>
      <c r="D952" s="3">
        <f>IFERROR(__xludf.DUMMYFUNCTION("""COMPUTED_VALUE"""),4.36)</f>
        <v>4.36</v>
      </c>
    </row>
    <row r="953">
      <c r="C953" s="4">
        <f>IFERROR(__xludf.DUMMYFUNCTION("""COMPUTED_VALUE"""),41177.705555555556)</f>
        <v>41177.70556</v>
      </c>
      <c r="D953" s="3">
        <f>IFERROR(__xludf.DUMMYFUNCTION("""COMPUTED_VALUE"""),4.27)</f>
        <v>4.27</v>
      </c>
    </row>
    <row r="954">
      <c r="C954" s="4">
        <f>IFERROR(__xludf.DUMMYFUNCTION("""COMPUTED_VALUE"""),41178.705555555556)</f>
        <v>41178.70556</v>
      </c>
      <c r="D954" s="3">
        <f>IFERROR(__xludf.DUMMYFUNCTION("""COMPUTED_VALUE"""),4.24)</f>
        <v>4.24</v>
      </c>
    </row>
    <row r="955">
      <c r="C955" s="4">
        <f>IFERROR(__xludf.DUMMYFUNCTION("""COMPUTED_VALUE"""),41179.705555555556)</f>
        <v>41179.70556</v>
      </c>
      <c r="D955" s="3">
        <f>IFERROR(__xludf.DUMMYFUNCTION("""COMPUTED_VALUE"""),4.18)</f>
        <v>4.18</v>
      </c>
    </row>
    <row r="956">
      <c r="C956" s="4">
        <f>IFERROR(__xludf.DUMMYFUNCTION("""COMPUTED_VALUE"""),41180.705555555556)</f>
        <v>41180.70556</v>
      </c>
      <c r="D956" s="3">
        <f>IFERROR(__xludf.DUMMYFUNCTION("""COMPUTED_VALUE"""),4.08)</f>
        <v>4.08</v>
      </c>
    </row>
    <row r="957">
      <c r="C957" s="4">
        <f>IFERROR(__xludf.DUMMYFUNCTION("""COMPUTED_VALUE"""),41183.705555555556)</f>
        <v>41183.70556</v>
      </c>
      <c r="D957" s="3">
        <f>IFERROR(__xludf.DUMMYFUNCTION("""COMPUTED_VALUE"""),4.09)</f>
        <v>4.09</v>
      </c>
    </row>
    <row r="958">
      <c r="C958" s="4">
        <f>IFERROR(__xludf.DUMMYFUNCTION("""COMPUTED_VALUE"""),41184.705555555556)</f>
        <v>41184.70556</v>
      </c>
      <c r="D958" s="3">
        <f>IFERROR(__xludf.DUMMYFUNCTION("""COMPUTED_VALUE"""),4.09)</f>
        <v>4.09</v>
      </c>
    </row>
    <row r="959">
      <c r="C959" s="4">
        <f>IFERROR(__xludf.DUMMYFUNCTION("""COMPUTED_VALUE"""),41185.705555555556)</f>
        <v>41185.70556</v>
      </c>
      <c r="D959" s="3">
        <f>IFERROR(__xludf.DUMMYFUNCTION("""COMPUTED_VALUE"""),4.1)</f>
        <v>4.1</v>
      </c>
    </row>
    <row r="960">
      <c r="C960" s="4">
        <f>IFERROR(__xludf.DUMMYFUNCTION("""COMPUTED_VALUE"""),41186.705555555556)</f>
        <v>41186.70556</v>
      </c>
      <c r="D960" s="3">
        <f>IFERROR(__xludf.DUMMYFUNCTION("""COMPUTED_VALUE"""),4.1)</f>
        <v>4.1</v>
      </c>
    </row>
    <row r="961">
      <c r="C961" s="4">
        <f>IFERROR(__xludf.DUMMYFUNCTION("""COMPUTED_VALUE"""),41187.705555555556)</f>
        <v>41187.70556</v>
      </c>
      <c r="D961" s="3">
        <f>IFERROR(__xludf.DUMMYFUNCTION("""COMPUTED_VALUE"""),4.13)</f>
        <v>4.13</v>
      </c>
    </row>
    <row r="962">
      <c r="C962" s="4">
        <f>IFERROR(__xludf.DUMMYFUNCTION("""COMPUTED_VALUE"""),41190.705555555556)</f>
        <v>41190.70556</v>
      </c>
      <c r="D962" s="3">
        <f>IFERROR(__xludf.DUMMYFUNCTION("""COMPUTED_VALUE"""),4.25)</f>
        <v>4.25</v>
      </c>
    </row>
    <row r="963">
      <c r="C963" s="4">
        <f>IFERROR(__xludf.DUMMYFUNCTION("""COMPUTED_VALUE"""),41191.705555555556)</f>
        <v>41191.70556</v>
      </c>
      <c r="D963" s="3">
        <f>IFERROR(__xludf.DUMMYFUNCTION("""COMPUTED_VALUE"""),4.18)</f>
        <v>4.18</v>
      </c>
    </row>
    <row r="964">
      <c r="C964" s="4">
        <f>IFERROR(__xludf.DUMMYFUNCTION("""COMPUTED_VALUE"""),41192.705555555556)</f>
        <v>41192.70556</v>
      </c>
      <c r="D964" s="3">
        <f>IFERROR(__xludf.DUMMYFUNCTION("""COMPUTED_VALUE"""),4.13)</f>
        <v>4.13</v>
      </c>
    </row>
    <row r="965">
      <c r="C965" s="4">
        <f>IFERROR(__xludf.DUMMYFUNCTION("""COMPUTED_VALUE"""),41193.705555555556)</f>
        <v>41193.70556</v>
      </c>
      <c r="D965" s="3">
        <f>IFERROR(__xludf.DUMMYFUNCTION("""COMPUTED_VALUE"""),4.29)</f>
        <v>4.29</v>
      </c>
    </row>
    <row r="966">
      <c r="C966" s="4">
        <f>IFERROR(__xludf.DUMMYFUNCTION("""COMPUTED_VALUE"""),41197.705555555556)</f>
        <v>41197.70556</v>
      </c>
      <c r="D966" s="3">
        <f>IFERROR(__xludf.DUMMYFUNCTION("""COMPUTED_VALUE"""),4.31)</f>
        <v>4.31</v>
      </c>
    </row>
    <row r="967">
      <c r="C967" s="4">
        <f>IFERROR(__xludf.DUMMYFUNCTION("""COMPUTED_VALUE"""),41198.705555555556)</f>
        <v>41198.70556</v>
      </c>
      <c r="D967" s="3">
        <f>IFERROR(__xludf.DUMMYFUNCTION("""COMPUTED_VALUE"""),4.5)</f>
        <v>4.5</v>
      </c>
    </row>
    <row r="968">
      <c r="C968" s="4">
        <f>IFERROR(__xludf.DUMMYFUNCTION("""COMPUTED_VALUE"""),41199.705555555556)</f>
        <v>41199.70556</v>
      </c>
      <c r="D968" s="3">
        <f>IFERROR(__xludf.DUMMYFUNCTION("""COMPUTED_VALUE"""),4.48)</f>
        <v>4.48</v>
      </c>
    </row>
    <row r="969">
      <c r="C969" s="4">
        <f>IFERROR(__xludf.DUMMYFUNCTION("""COMPUTED_VALUE"""),41200.705555555556)</f>
        <v>41200.70556</v>
      </c>
      <c r="D969" s="3">
        <f>IFERROR(__xludf.DUMMYFUNCTION("""COMPUTED_VALUE"""),4.46)</f>
        <v>4.46</v>
      </c>
    </row>
    <row r="970">
      <c r="C970" s="4">
        <f>IFERROR(__xludf.DUMMYFUNCTION("""COMPUTED_VALUE"""),41201.705555555556)</f>
        <v>41201.70556</v>
      </c>
      <c r="D970" s="3">
        <f>IFERROR(__xludf.DUMMYFUNCTION("""COMPUTED_VALUE"""),4.42)</f>
        <v>4.42</v>
      </c>
    </row>
    <row r="971">
      <c r="C971" s="4">
        <f>IFERROR(__xludf.DUMMYFUNCTION("""COMPUTED_VALUE"""),41204.705555555556)</f>
        <v>41204.70556</v>
      </c>
      <c r="D971" s="3">
        <f>IFERROR(__xludf.DUMMYFUNCTION("""COMPUTED_VALUE"""),4.47)</f>
        <v>4.47</v>
      </c>
    </row>
    <row r="972">
      <c r="C972" s="4">
        <f>IFERROR(__xludf.DUMMYFUNCTION("""COMPUTED_VALUE"""),41205.705555555556)</f>
        <v>41205.70556</v>
      </c>
      <c r="D972" s="3">
        <f>IFERROR(__xludf.DUMMYFUNCTION("""COMPUTED_VALUE"""),4.33)</f>
        <v>4.33</v>
      </c>
    </row>
    <row r="973">
      <c r="C973" s="4">
        <f>IFERROR(__xludf.DUMMYFUNCTION("""COMPUTED_VALUE"""),41206.705555555556)</f>
        <v>41206.70556</v>
      </c>
      <c r="D973" s="3">
        <f>IFERROR(__xludf.DUMMYFUNCTION("""COMPUTED_VALUE"""),4.28)</f>
        <v>4.28</v>
      </c>
    </row>
    <row r="974">
      <c r="C974" s="4">
        <f>IFERROR(__xludf.DUMMYFUNCTION("""COMPUTED_VALUE"""),41207.705555555556)</f>
        <v>41207.70556</v>
      </c>
      <c r="D974" s="3">
        <f>IFERROR(__xludf.DUMMYFUNCTION("""COMPUTED_VALUE"""),4.4)</f>
        <v>4.4</v>
      </c>
    </row>
    <row r="975">
      <c r="C975" s="4">
        <f>IFERROR(__xludf.DUMMYFUNCTION("""COMPUTED_VALUE"""),41208.705555555556)</f>
        <v>41208.70556</v>
      </c>
      <c r="D975" s="3">
        <f>IFERROR(__xludf.DUMMYFUNCTION("""COMPUTED_VALUE"""),4.43)</f>
        <v>4.43</v>
      </c>
    </row>
    <row r="976">
      <c r="C976" s="4">
        <f>IFERROR(__xludf.DUMMYFUNCTION("""COMPUTED_VALUE"""),41211.705555555556)</f>
        <v>41211.70556</v>
      </c>
      <c r="D976" s="3">
        <f>IFERROR(__xludf.DUMMYFUNCTION("""COMPUTED_VALUE"""),4.39)</f>
        <v>4.39</v>
      </c>
    </row>
    <row r="977">
      <c r="C977" s="4">
        <f>IFERROR(__xludf.DUMMYFUNCTION("""COMPUTED_VALUE"""),41212.705555555556)</f>
        <v>41212.70556</v>
      </c>
      <c r="D977" s="3">
        <f>IFERROR(__xludf.DUMMYFUNCTION("""COMPUTED_VALUE"""),4.41)</f>
        <v>4.41</v>
      </c>
    </row>
    <row r="978">
      <c r="C978" s="4">
        <f>IFERROR(__xludf.DUMMYFUNCTION("""COMPUTED_VALUE"""),41213.705555555556)</f>
        <v>41213.70556</v>
      </c>
      <c r="D978" s="3">
        <f>IFERROR(__xludf.DUMMYFUNCTION("""COMPUTED_VALUE"""),4.33)</f>
        <v>4.33</v>
      </c>
    </row>
    <row r="979">
      <c r="C979" s="4">
        <f>IFERROR(__xludf.DUMMYFUNCTION("""COMPUTED_VALUE"""),41214.705555555556)</f>
        <v>41214.70556</v>
      </c>
      <c r="D979" s="3">
        <f>IFERROR(__xludf.DUMMYFUNCTION("""COMPUTED_VALUE"""),4.5)</f>
        <v>4.5</v>
      </c>
    </row>
    <row r="980">
      <c r="C980" s="4">
        <f>IFERROR(__xludf.DUMMYFUNCTION("""COMPUTED_VALUE"""),41218.705555555556)</f>
        <v>41218.70556</v>
      </c>
      <c r="D980" s="3">
        <f>IFERROR(__xludf.DUMMYFUNCTION("""COMPUTED_VALUE"""),4.4)</f>
        <v>4.4</v>
      </c>
    </row>
    <row r="981">
      <c r="C981" s="4">
        <f>IFERROR(__xludf.DUMMYFUNCTION("""COMPUTED_VALUE"""),41219.705555555556)</f>
        <v>41219.70556</v>
      </c>
      <c r="D981" s="3">
        <f>IFERROR(__xludf.DUMMYFUNCTION("""COMPUTED_VALUE"""),4.61)</f>
        <v>4.61</v>
      </c>
    </row>
    <row r="982">
      <c r="C982" s="4">
        <f>IFERROR(__xludf.DUMMYFUNCTION("""COMPUTED_VALUE"""),41220.705555555556)</f>
        <v>41220.70556</v>
      </c>
      <c r="D982" s="3">
        <f>IFERROR(__xludf.DUMMYFUNCTION("""COMPUTED_VALUE"""),4.57)</f>
        <v>4.57</v>
      </c>
    </row>
    <row r="983">
      <c r="C983" s="4">
        <f>IFERROR(__xludf.DUMMYFUNCTION("""COMPUTED_VALUE"""),41221.705555555556)</f>
        <v>41221.70556</v>
      </c>
      <c r="D983" s="3">
        <f>IFERROR(__xludf.DUMMYFUNCTION("""COMPUTED_VALUE"""),4.44)</f>
        <v>4.44</v>
      </c>
    </row>
    <row r="984">
      <c r="C984" s="4">
        <f>IFERROR(__xludf.DUMMYFUNCTION("""COMPUTED_VALUE"""),41222.705555555556)</f>
        <v>41222.70556</v>
      </c>
      <c r="D984" s="3">
        <f>IFERROR(__xludf.DUMMYFUNCTION("""COMPUTED_VALUE"""),4.42)</f>
        <v>4.42</v>
      </c>
    </row>
    <row r="985">
      <c r="C985" s="4">
        <f>IFERROR(__xludf.DUMMYFUNCTION("""COMPUTED_VALUE"""),41225.705555555556)</f>
        <v>41225.70556</v>
      </c>
      <c r="D985" s="3">
        <f>IFERROR(__xludf.DUMMYFUNCTION("""COMPUTED_VALUE"""),4.39)</f>
        <v>4.39</v>
      </c>
    </row>
    <row r="986">
      <c r="C986" s="4">
        <f>IFERROR(__xludf.DUMMYFUNCTION("""COMPUTED_VALUE"""),41226.705555555556)</f>
        <v>41226.70556</v>
      </c>
      <c r="D986" s="3">
        <f>IFERROR(__xludf.DUMMYFUNCTION("""COMPUTED_VALUE"""),4.35)</f>
        <v>4.35</v>
      </c>
    </row>
    <row r="987">
      <c r="C987" s="4">
        <f>IFERROR(__xludf.DUMMYFUNCTION("""COMPUTED_VALUE"""),41227.705555555556)</f>
        <v>41227.70556</v>
      </c>
      <c r="D987" s="3">
        <f>IFERROR(__xludf.DUMMYFUNCTION("""COMPUTED_VALUE"""),4.27)</f>
        <v>4.27</v>
      </c>
    </row>
    <row r="988">
      <c r="C988" s="4">
        <f>IFERROR(__xludf.DUMMYFUNCTION("""COMPUTED_VALUE"""),41228.705555555556)</f>
        <v>41228.70556</v>
      </c>
      <c r="D988" s="3">
        <f>IFERROR(__xludf.DUMMYFUNCTION("""COMPUTED_VALUE"""),4.27)</f>
        <v>4.27</v>
      </c>
    </row>
    <row r="989">
      <c r="C989" s="4">
        <f>IFERROR(__xludf.DUMMYFUNCTION("""COMPUTED_VALUE"""),41229.705555555556)</f>
        <v>41229.70556</v>
      </c>
      <c r="D989" s="3">
        <f>IFERROR(__xludf.DUMMYFUNCTION("""COMPUTED_VALUE"""),4.23)</f>
        <v>4.23</v>
      </c>
    </row>
    <row r="990">
      <c r="C990" s="4">
        <f>IFERROR(__xludf.DUMMYFUNCTION("""COMPUTED_VALUE"""),41232.705555555556)</f>
        <v>41232.70556</v>
      </c>
      <c r="D990" s="3">
        <f>IFERROR(__xludf.DUMMYFUNCTION("""COMPUTED_VALUE"""),4.28)</f>
        <v>4.28</v>
      </c>
    </row>
    <row r="991">
      <c r="C991" s="4">
        <f>IFERROR(__xludf.DUMMYFUNCTION("""COMPUTED_VALUE"""),41234.705555555556)</f>
        <v>41234.70556</v>
      </c>
      <c r="D991" s="3">
        <f>IFERROR(__xludf.DUMMYFUNCTION("""COMPUTED_VALUE"""),4.14)</f>
        <v>4.14</v>
      </c>
    </row>
    <row r="992">
      <c r="C992" s="4">
        <f>IFERROR(__xludf.DUMMYFUNCTION("""COMPUTED_VALUE"""),41235.705555555556)</f>
        <v>41235.70556</v>
      </c>
      <c r="D992" s="3">
        <f>IFERROR(__xludf.DUMMYFUNCTION("""COMPUTED_VALUE"""),4.17)</f>
        <v>4.17</v>
      </c>
    </row>
    <row r="993">
      <c r="C993" s="4">
        <f>IFERROR(__xludf.DUMMYFUNCTION("""COMPUTED_VALUE"""),41236.705555555556)</f>
        <v>41236.70556</v>
      </c>
      <c r="D993" s="3">
        <f>IFERROR(__xludf.DUMMYFUNCTION("""COMPUTED_VALUE"""),4.19)</f>
        <v>4.19</v>
      </c>
    </row>
    <row r="994">
      <c r="C994" s="4">
        <f>IFERROR(__xludf.DUMMYFUNCTION("""COMPUTED_VALUE"""),41239.705555555556)</f>
        <v>41239.70556</v>
      </c>
      <c r="D994" s="3">
        <f>IFERROR(__xludf.DUMMYFUNCTION("""COMPUTED_VALUE"""),4.19)</f>
        <v>4.19</v>
      </c>
    </row>
    <row r="995">
      <c r="C995" s="4">
        <f>IFERROR(__xludf.DUMMYFUNCTION("""COMPUTED_VALUE"""),41240.705555555556)</f>
        <v>41240.70556</v>
      </c>
      <c r="D995" s="3">
        <f>IFERROR(__xludf.DUMMYFUNCTION("""COMPUTED_VALUE"""),4.17)</f>
        <v>4.17</v>
      </c>
    </row>
    <row r="996">
      <c r="C996" s="4">
        <f>IFERROR(__xludf.DUMMYFUNCTION("""COMPUTED_VALUE"""),41241.705555555556)</f>
        <v>41241.70556</v>
      </c>
      <c r="D996" s="3">
        <f>IFERROR(__xludf.DUMMYFUNCTION("""COMPUTED_VALUE"""),4.24)</f>
        <v>4.24</v>
      </c>
    </row>
    <row r="997">
      <c r="C997" s="4">
        <f>IFERROR(__xludf.DUMMYFUNCTION("""COMPUTED_VALUE"""),41242.705555555556)</f>
        <v>41242.70556</v>
      </c>
      <c r="D997" s="3">
        <f>IFERROR(__xludf.DUMMYFUNCTION("""COMPUTED_VALUE"""),4.3)</f>
        <v>4.3</v>
      </c>
    </row>
    <row r="998">
      <c r="C998" s="4">
        <f>IFERROR(__xludf.DUMMYFUNCTION("""COMPUTED_VALUE"""),41243.705555555556)</f>
        <v>41243.70556</v>
      </c>
      <c r="D998" s="3">
        <f>IFERROR(__xludf.DUMMYFUNCTION("""COMPUTED_VALUE"""),4.28)</f>
        <v>4.28</v>
      </c>
    </row>
    <row r="999">
      <c r="C999" s="4">
        <f>IFERROR(__xludf.DUMMYFUNCTION("""COMPUTED_VALUE"""),41246.705555555556)</f>
        <v>41246.70556</v>
      </c>
      <c r="D999" s="3">
        <f>IFERROR(__xludf.DUMMYFUNCTION("""COMPUTED_VALUE"""),4.38)</f>
        <v>4.38</v>
      </c>
    </row>
    <row r="1000">
      <c r="C1000" s="4">
        <f>IFERROR(__xludf.DUMMYFUNCTION("""COMPUTED_VALUE"""),41247.705555555556)</f>
        <v>41247.70556</v>
      </c>
      <c r="D1000" s="3">
        <f>IFERROR(__xludf.DUMMYFUNCTION("""COMPUTED_VALUE"""),4.3)</f>
        <v>4.3</v>
      </c>
    </row>
    <row r="1001">
      <c r="C1001" s="4">
        <f>IFERROR(__xludf.DUMMYFUNCTION("""COMPUTED_VALUE"""),41248.705555555556)</f>
        <v>41248.70556</v>
      </c>
      <c r="D1001" s="3">
        <f>IFERROR(__xludf.DUMMYFUNCTION("""COMPUTED_VALUE"""),4.25)</f>
        <v>4.25</v>
      </c>
    </row>
    <row r="1002">
      <c r="C1002" s="4">
        <f>IFERROR(__xludf.DUMMYFUNCTION("""COMPUTED_VALUE"""),41249.705555555556)</f>
        <v>41249.70556</v>
      </c>
      <c r="D1002" s="3">
        <f>IFERROR(__xludf.DUMMYFUNCTION("""COMPUTED_VALUE"""),4.2)</f>
        <v>4.2</v>
      </c>
    </row>
    <row r="1003">
      <c r="C1003" s="4">
        <f>IFERROR(__xludf.DUMMYFUNCTION("""COMPUTED_VALUE"""),41250.705555555556)</f>
        <v>41250.70556</v>
      </c>
      <c r="D1003" s="3">
        <f>IFERROR(__xludf.DUMMYFUNCTION("""COMPUTED_VALUE"""),4.35)</f>
        <v>4.35</v>
      </c>
    </row>
    <row r="1004">
      <c r="C1004" s="4">
        <f>IFERROR(__xludf.DUMMYFUNCTION("""COMPUTED_VALUE"""),41253.705555555556)</f>
        <v>41253.70556</v>
      </c>
      <c r="D1004" s="3">
        <f>IFERROR(__xludf.DUMMYFUNCTION("""COMPUTED_VALUE"""),4.45)</f>
        <v>4.45</v>
      </c>
    </row>
    <row r="1005">
      <c r="C1005" s="4">
        <f>IFERROR(__xludf.DUMMYFUNCTION("""COMPUTED_VALUE"""),41254.705555555556)</f>
        <v>41254.70556</v>
      </c>
      <c r="D1005" s="3">
        <f>IFERROR(__xludf.DUMMYFUNCTION("""COMPUTED_VALUE"""),4.6)</f>
        <v>4.6</v>
      </c>
    </row>
    <row r="1006">
      <c r="C1006" s="4">
        <f>IFERROR(__xludf.DUMMYFUNCTION("""COMPUTED_VALUE"""),41255.705555555556)</f>
        <v>41255.70556</v>
      </c>
      <c r="D1006" s="3">
        <f>IFERROR(__xludf.DUMMYFUNCTION("""COMPUTED_VALUE"""),4.56)</f>
        <v>4.56</v>
      </c>
    </row>
    <row r="1007">
      <c r="C1007" s="4">
        <f>IFERROR(__xludf.DUMMYFUNCTION("""COMPUTED_VALUE"""),41256.705555555556)</f>
        <v>41256.70556</v>
      </c>
      <c r="D1007" s="3">
        <f>IFERROR(__xludf.DUMMYFUNCTION("""COMPUTED_VALUE"""),4.57)</f>
        <v>4.57</v>
      </c>
    </row>
    <row r="1008">
      <c r="C1008" s="4">
        <f>IFERROR(__xludf.DUMMYFUNCTION("""COMPUTED_VALUE"""),41257.705555555556)</f>
        <v>41257.70556</v>
      </c>
      <c r="D1008" s="3">
        <f>IFERROR(__xludf.DUMMYFUNCTION("""COMPUTED_VALUE"""),4.58)</f>
        <v>4.58</v>
      </c>
    </row>
    <row r="1009">
      <c r="C1009" s="4">
        <f>IFERROR(__xludf.DUMMYFUNCTION("""COMPUTED_VALUE"""),41260.705555555556)</f>
        <v>41260.70556</v>
      </c>
      <c r="D1009" s="3">
        <f>IFERROR(__xludf.DUMMYFUNCTION("""COMPUTED_VALUE"""),4.48)</f>
        <v>4.48</v>
      </c>
    </row>
    <row r="1010">
      <c r="C1010" s="4">
        <f>IFERROR(__xludf.DUMMYFUNCTION("""COMPUTED_VALUE"""),41261.705555555556)</f>
        <v>41261.70556</v>
      </c>
      <c r="D1010" s="3">
        <f>IFERROR(__xludf.DUMMYFUNCTION("""COMPUTED_VALUE"""),4.62)</f>
        <v>4.62</v>
      </c>
    </row>
    <row r="1011">
      <c r="C1011" s="4">
        <f>IFERROR(__xludf.DUMMYFUNCTION("""COMPUTED_VALUE"""),41262.705555555556)</f>
        <v>41262.70556</v>
      </c>
      <c r="D1011" s="3">
        <f>IFERROR(__xludf.DUMMYFUNCTION("""COMPUTED_VALUE"""),4.77)</f>
        <v>4.77</v>
      </c>
    </row>
    <row r="1012">
      <c r="C1012" s="4">
        <f>IFERROR(__xludf.DUMMYFUNCTION("""COMPUTED_VALUE"""),41263.705555555556)</f>
        <v>41263.70556</v>
      </c>
      <c r="D1012" s="3">
        <f>IFERROR(__xludf.DUMMYFUNCTION("""COMPUTED_VALUE"""),4.66)</f>
        <v>4.66</v>
      </c>
    </row>
    <row r="1013">
      <c r="C1013" s="4">
        <f>IFERROR(__xludf.DUMMYFUNCTION("""COMPUTED_VALUE"""),41264.705555555556)</f>
        <v>41264.70556</v>
      </c>
      <c r="D1013" s="3">
        <f>IFERROR(__xludf.DUMMYFUNCTION("""COMPUTED_VALUE"""),4.59)</f>
        <v>4.59</v>
      </c>
    </row>
    <row r="1014">
      <c r="C1014" s="4">
        <f>IFERROR(__xludf.DUMMYFUNCTION("""COMPUTED_VALUE"""),41269.705555555556)</f>
        <v>41269.70556</v>
      </c>
      <c r="D1014" s="3">
        <f>IFERROR(__xludf.DUMMYFUNCTION("""COMPUTED_VALUE"""),4.67)</f>
        <v>4.67</v>
      </c>
    </row>
    <row r="1015">
      <c r="C1015" s="4">
        <f>IFERROR(__xludf.DUMMYFUNCTION("""COMPUTED_VALUE"""),41270.705555555556)</f>
        <v>41270.70556</v>
      </c>
      <c r="D1015" s="3">
        <f>IFERROR(__xludf.DUMMYFUNCTION("""COMPUTED_VALUE"""),4.59)</f>
        <v>4.59</v>
      </c>
    </row>
    <row r="1016">
      <c r="C1016" s="4">
        <f>IFERROR(__xludf.DUMMYFUNCTION("""COMPUTED_VALUE"""),41271.705555555556)</f>
        <v>41271.70556</v>
      </c>
      <c r="D1016" s="3">
        <f>IFERROR(__xludf.DUMMYFUNCTION("""COMPUTED_VALUE"""),4.67)</f>
        <v>4.67</v>
      </c>
    </row>
    <row r="1017">
      <c r="C1017" s="4">
        <f>IFERROR(__xludf.DUMMYFUNCTION("""COMPUTED_VALUE"""),41276.705555555556)</f>
        <v>41276.70556</v>
      </c>
      <c r="D1017" s="3">
        <f>IFERROR(__xludf.DUMMYFUNCTION("""COMPUTED_VALUE"""),4.7)</f>
        <v>4.7</v>
      </c>
    </row>
    <row r="1018">
      <c r="C1018" s="4">
        <f>IFERROR(__xludf.DUMMYFUNCTION("""COMPUTED_VALUE"""),41277.705555555556)</f>
        <v>41277.70556</v>
      </c>
      <c r="D1018" s="3">
        <f>IFERROR(__xludf.DUMMYFUNCTION("""COMPUTED_VALUE"""),4.7)</f>
        <v>4.7</v>
      </c>
    </row>
    <row r="1019">
      <c r="C1019" s="4">
        <f>IFERROR(__xludf.DUMMYFUNCTION("""COMPUTED_VALUE"""),41278.705555555556)</f>
        <v>41278.70556</v>
      </c>
      <c r="D1019" s="3">
        <f>IFERROR(__xludf.DUMMYFUNCTION("""COMPUTED_VALUE"""),4.62)</f>
        <v>4.62</v>
      </c>
    </row>
    <row r="1020">
      <c r="C1020" s="4">
        <f>IFERROR(__xludf.DUMMYFUNCTION("""COMPUTED_VALUE"""),41281.705555555556)</f>
        <v>41281.70556</v>
      </c>
      <c r="D1020" s="3">
        <f>IFERROR(__xludf.DUMMYFUNCTION("""COMPUTED_VALUE"""),4.59)</f>
        <v>4.59</v>
      </c>
    </row>
    <row r="1021">
      <c r="C1021" s="4">
        <f>IFERROR(__xludf.DUMMYFUNCTION("""COMPUTED_VALUE"""),41282.705555555556)</f>
        <v>41282.70556</v>
      </c>
      <c r="D1021" s="3">
        <f>IFERROR(__xludf.DUMMYFUNCTION("""COMPUTED_VALUE"""),4.63)</f>
        <v>4.63</v>
      </c>
    </row>
    <row r="1022">
      <c r="C1022" s="4">
        <f>IFERROR(__xludf.DUMMYFUNCTION("""COMPUTED_VALUE"""),41283.705555555556)</f>
        <v>41283.70556</v>
      </c>
      <c r="D1022" s="3">
        <f>IFERROR(__xludf.DUMMYFUNCTION("""COMPUTED_VALUE"""),4.67)</f>
        <v>4.67</v>
      </c>
    </row>
    <row r="1023">
      <c r="C1023" s="4">
        <f>IFERROR(__xludf.DUMMYFUNCTION("""COMPUTED_VALUE"""),41284.705555555556)</f>
        <v>41284.70556</v>
      </c>
      <c r="D1023" s="3">
        <f>IFERROR(__xludf.DUMMYFUNCTION("""COMPUTED_VALUE"""),4.66)</f>
        <v>4.66</v>
      </c>
    </row>
    <row r="1024">
      <c r="C1024" s="4">
        <f>IFERROR(__xludf.DUMMYFUNCTION("""COMPUTED_VALUE"""),41285.705555555556)</f>
        <v>41285.70556</v>
      </c>
      <c r="D1024" s="3">
        <f>IFERROR(__xludf.DUMMYFUNCTION("""COMPUTED_VALUE"""),4.67)</f>
        <v>4.67</v>
      </c>
    </row>
    <row r="1025">
      <c r="C1025" s="4">
        <f>IFERROR(__xludf.DUMMYFUNCTION("""COMPUTED_VALUE"""),41288.705555555556)</f>
        <v>41288.70556</v>
      </c>
      <c r="D1025" s="3">
        <f>IFERROR(__xludf.DUMMYFUNCTION("""COMPUTED_VALUE"""),4.63)</f>
        <v>4.63</v>
      </c>
    </row>
    <row r="1026">
      <c r="C1026" s="4">
        <f>IFERROR(__xludf.DUMMYFUNCTION("""COMPUTED_VALUE"""),41289.705555555556)</f>
        <v>41289.70556</v>
      </c>
      <c r="D1026" s="3">
        <f>IFERROR(__xludf.DUMMYFUNCTION("""COMPUTED_VALUE"""),4.52)</f>
        <v>4.52</v>
      </c>
    </row>
    <row r="1027">
      <c r="C1027" s="4">
        <f>IFERROR(__xludf.DUMMYFUNCTION("""COMPUTED_VALUE"""),41290.705555555556)</f>
        <v>41290.70556</v>
      </c>
      <c r="D1027" s="3">
        <f>IFERROR(__xludf.DUMMYFUNCTION("""COMPUTED_VALUE"""),4.47)</f>
        <v>4.47</v>
      </c>
    </row>
    <row r="1028">
      <c r="C1028" s="4">
        <f>IFERROR(__xludf.DUMMYFUNCTION("""COMPUTED_VALUE"""),41291.705555555556)</f>
        <v>41291.70556</v>
      </c>
      <c r="D1028" s="3">
        <f>IFERROR(__xludf.DUMMYFUNCTION("""COMPUTED_VALUE"""),4.6)</f>
        <v>4.6</v>
      </c>
    </row>
    <row r="1029">
      <c r="C1029" s="4">
        <f>IFERROR(__xludf.DUMMYFUNCTION("""COMPUTED_VALUE"""),41292.705555555556)</f>
        <v>41292.70556</v>
      </c>
      <c r="D1029" s="3">
        <f>IFERROR(__xludf.DUMMYFUNCTION("""COMPUTED_VALUE"""),4.64)</f>
        <v>4.64</v>
      </c>
    </row>
    <row r="1030">
      <c r="C1030" s="4">
        <f>IFERROR(__xludf.DUMMYFUNCTION("""COMPUTED_VALUE"""),41295.705555555556)</f>
        <v>41295.70556</v>
      </c>
      <c r="D1030" s="3">
        <f>IFERROR(__xludf.DUMMYFUNCTION("""COMPUTED_VALUE"""),4.66)</f>
        <v>4.66</v>
      </c>
    </row>
    <row r="1031">
      <c r="C1031" s="4">
        <f>IFERROR(__xludf.DUMMYFUNCTION("""COMPUTED_VALUE"""),41296.705555555556)</f>
        <v>41296.70556</v>
      </c>
      <c r="D1031" s="3">
        <f>IFERROR(__xludf.DUMMYFUNCTION("""COMPUTED_VALUE"""),4.66)</f>
        <v>4.66</v>
      </c>
    </row>
    <row r="1032">
      <c r="C1032" s="4">
        <f>IFERROR(__xludf.DUMMYFUNCTION("""COMPUTED_VALUE"""),41297.705555555556)</f>
        <v>41297.70556</v>
      </c>
      <c r="D1032" s="3">
        <f>IFERROR(__xludf.DUMMYFUNCTION("""COMPUTED_VALUE"""),4.64)</f>
        <v>4.64</v>
      </c>
    </row>
    <row r="1033">
      <c r="C1033" s="4">
        <f>IFERROR(__xludf.DUMMYFUNCTION("""COMPUTED_VALUE"""),41298.705555555556)</f>
        <v>41298.70556</v>
      </c>
      <c r="D1033" s="3">
        <f>IFERROR(__xludf.DUMMYFUNCTION("""COMPUTED_VALUE"""),4.55)</f>
        <v>4.55</v>
      </c>
    </row>
    <row r="1034">
      <c r="C1034" s="4">
        <f>IFERROR(__xludf.DUMMYFUNCTION("""COMPUTED_VALUE"""),41302.705555555556)</f>
        <v>41302.70556</v>
      </c>
      <c r="D1034" s="3">
        <f>IFERROR(__xludf.DUMMYFUNCTION("""COMPUTED_VALUE"""),4.52)</f>
        <v>4.52</v>
      </c>
    </row>
    <row r="1035">
      <c r="C1035" s="4">
        <f>IFERROR(__xludf.DUMMYFUNCTION("""COMPUTED_VALUE"""),41303.705555555556)</f>
        <v>41303.70556</v>
      </c>
      <c r="D1035" s="3">
        <f>IFERROR(__xludf.DUMMYFUNCTION("""COMPUTED_VALUE"""),4.64)</f>
        <v>4.64</v>
      </c>
    </row>
    <row r="1036">
      <c r="C1036" s="4">
        <f>IFERROR(__xludf.DUMMYFUNCTION("""COMPUTED_VALUE"""),41304.705555555556)</f>
        <v>41304.70556</v>
      </c>
      <c r="D1036" s="3">
        <f>IFERROR(__xludf.DUMMYFUNCTION("""COMPUTED_VALUE"""),4.57)</f>
        <v>4.57</v>
      </c>
    </row>
    <row r="1037">
      <c r="C1037" s="4">
        <f>IFERROR(__xludf.DUMMYFUNCTION("""COMPUTED_VALUE"""),41305.705555555556)</f>
        <v>41305.70556</v>
      </c>
      <c r="D1037" s="3">
        <f>IFERROR(__xludf.DUMMYFUNCTION("""COMPUTED_VALUE"""),4.65)</f>
        <v>4.65</v>
      </c>
    </row>
    <row r="1038">
      <c r="C1038" s="4">
        <f>IFERROR(__xludf.DUMMYFUNCTION("""COMPUTED_VALUE"""),41306.705555555556)</f>
        <v>41306.70556</v>
      </c>
      <c r="D1038" s="3">
        <f>IFERROR(__xludf.DUMMYFUNCTION("""COMPUTED_VALUE"""),4.78)</f>
        <v>4.78</v>
      </c>
    </row>
    <row r="1039">
      <c r="C1039" s="4">
        <f>IFERROR(__xludf.DUMMYFUNCTION("""COMPUTED_VALUE"""),41309.705555555556)</f>
        <v>41309.70556</v>
      </c>
      <c r="D1039" s="3">
        <f>IFERROR(__xludf.DUMMYFUNCTION("""COMPUTED_VALUE"""),4.68)</f>
        <v>4.68</v>
      </c>
    </row>
    <row r="1040">
      <c r="C1040" s="4">
        <f>IFERROR(__xludf.DUMMYFUNCTION("""COMPUTED_VALUE"""),41310.705555555556)</f>
        <v>41310.70556</v>
      </c>
      <c r="D1040" s="3">
        <f>IFERROR(__xludf.DUMMYFUNCTION("""COMPUTED_VALUE"""),4.78)</f>
        <v>4.78</v>
      </c>
    </row>
    <row r="1041">
      <c r="C1041" s="4">
        <f>IFERROR(__xludf.DUMMYFUNCTION("""COMPUTED_VALUE"""),41311.705555555556)</f>
        <v>41311.70556</v>
      </c>
      <c r="D1041" s="3">
        <f>IFERROR(__xludf.DUMMYFUNCTION("""COMPUTED_VALUE"""),4.63)</f>
        <v>4.63</v>
      </c>
    </row>
    <row r="1042">
      <c r="C1042" s="4">
        <f>IFERROR(__xludf.DUMMYFUNCTION("""COMPUTED_VALUE"""),41312.705555555556)</f>
        <v>41312.70556</v>
      </c>
      <c r="D1042" s="3">
        <f>IFERROR(__xludf.DUMMYFUNCTION("""COMPUTED_VALUE"""),4.55)</f>
        <v>4.55</v>
      </c>
    </row>
    <row r="1043">
      <c r="C1043" s="4">
        <f>IFERROR(__xludf.DUMMYFUNCTION("""COMPUTED_VALUE"""),41313.705555555556)</f>
        <v>41313.70556</v>
      </c>
      <c r="D1043" s="3">
        <f>IFERROR(__xludf.DUMMYFUNCTION("""COMPUTED_VALUE"""),4.48)</f>
        <v>4.48</v>
      </c>
    </row>
    <row r="1044">
      <c r="C1044" s="4">
        <f>IFERROR(__xludf.DUMMYFUNCTION("""COMPUTED_VALUE"""),41318.705555555556)</f>
        <v>41318.70556</v>
      </c>
      <c r="D1044" s="3">
        <f>IFERROR(__xludf.DUMMYFUNCTION("""COMPUTED_VALUE"""),4.55)</f>
        <v>4.55</v>
      </c>
    </row>
    <row r="1045">
      <c r="C1045" s="4">
        <f>IFERROR(__xludf.DUMMYFUNCTION("""COMPUTED_VALUE"""),41319.705555555556)</f>
        <v>41319.70556</v>
      </c>
      <c r="D1045" s="3">
        <f>IFERROR(__xludf.DUMMYFUNCTION("""COMPUTED_VALUE"""),4.49)</f>
        <v>4.49</v>
      </c>
    </row>
    <row r="1046">
      <c r="C1046" s="4">
        <f>IFERROR(__xludf.DUMMYFUNCTION("""COMPUTED_VALUE"""),41320.705555555556)</f>
        <v>41320.70556</v>
      </c>
      <c r="D1046" s="3">
        <f>IFERROR(__xludf.DUMMYFUNCTION("""COMPUTED_VALUE"""),4.63)</f>
        <v>4.63</v>
      </c>
    </row>
    <row r="1047">
      <c r="C1047" s="4">
        <f>IFERROR(__xludf.DUMMYFUNCTION("""COMPUTED_VALUE"""),41323.705555555556)</f>
        <v>41323.70556</v>
      </c>
      <c r="D1047" s="3">
        <f>IFERROR(__xludf.DUMMYFUNCTION("""COMPUTED_VALUE"""),4.58)</f>
        <v>4.58</v>
      </c>
    </row>
    <row r="1048">
      <c r="C1048" s="4">
        <f>IFERROR(__xludf.DUMMYFUNCTION("""COMPUTED_VALUE"""),41324.705555555556)</f>
        <v>41324.70556</v>
      </c>
      <c r="D1048" s="3">
        <f>IFERROR(__xludf.DUMMYFUNCTION("""COMPUTED_VALUE"""),4.51)</f>
        <v>4.51</v>
      </c>
    </row>
    <row r="1049">
      <c r="C1049" s="4">
        <f>IFERROR(__xludf.DUMMYFUNCTION("""COMPUTED_VALUE"""),41325.705555555556)</f>
        <v>41325.70556</v>
      </c>
      <c r="D1049" s="3">
        <f>IFERROR(__xludf.DUMMYFUNCTION("""COMPUTED_VALUE"""),4.38)</f>
        <v>4.38</v>
      </c>
    </row>
    <row r="1050">
      <c r="C1050" s="4">
        <f>IFERROR(__xludf.DUMMYFUNCTION("""COMPUTED_VALUE"""),41326.705555555556)</f>
        <v>41326.70556</v>
      </c>
      <c r="D1050" s="3">
        <f>IFERROR(__xludf.DUMMYFUNCTION("""COMPUTED_VALUE"""),4.32)</f>
        <v>4.32</v>
      </c>
    </row>
    <row r="1051">
      <c r="C1051" s="4">
        <f>IFERROR(__xludf.DUMMYFUNCTION("""COMPUTED_VALUE"""),41327.705555555556)</f>
        <v>41327.70556</v>
      </c>
      <c r="D1051" s="3">
        <f>IFERROR(__xludf.DUMMYFUNCTION("""COMPUTED_VALUE"""),4.4)</f>
        <v>4.4</v>
      </c>
    </row>
    <row r="1052">
      <c r="C1052" s="4">
        <f>IFERROR(__xludf.DUMMYFUNCTION("""COMPUTED_VALUE"""),41330.705555555556)</f>
        <v>41330.70556</v>
      </c>
      <c r="D1052" s="3">
        <f>IFERROR(__xludf.DUMMYFUNCTION("""COMPUTED_VALUE"""),4.41)</f>
        <v>4.41</v>
      </c>
    </row>
    <row r="1053">
      <c r="C1053" s="4">
        <f>IFERROR(__xludf.DUMMYFUNCTION("""COMPUTED_VALUE"""),41331.705555555556)</f>
        <v>41331.70556</v>
      </c>
      <c r="D1053" s="3">
        <f>IFERROR(__xludf.DUMMYFUNCTION("""COMPUTED_VALUE"""),4.42)</f>
        <v>4.42</v>
      </c>
    </row>
    <row r="1054">
      <c r="C1054" s="4">
        <f>IFERROR(__xludf.DUMMYFUNCTION("""COMPUTED_VALUE"""),41332.705555555556)</f>
        <v>41332.70556</v>
      </c>
      <c r="D1054" s="3">
        <f>IFERROR(__xludf.DUMMYFUNCTION("""COMPUTED_VALUE"""),4.43)</f>
        <v>4.43</v>
      </c>
    </row>
    <row r="1055">
      <c r="C1055" s="4">
        <f>IFERROR(__xludf.DUMMYFUNCTION("""COMPUTED_VALUE"""),41333.705555555556)</f>
        <v>41333.70556</v>
      </c>
      <c r="D1055" s="3">
        <f>IFERROR(__xludf.DUMMYFUNCTION("""COMPUTED_VALUE"""),4.47)</f>
        <v>4.47</v>
      </c>
    </row>
    <row r="1056">
      <c r="C1056" s="4">
        <f>IFERROR(__xludf.DUMMYFUNCTION("""COMPUTED_VALUE"""),41334.705555555556)</f>
        <v>41334.70556</v>
      </c>
      <c r="D1056" s="3">
        <f>IFERROR(__xludf.DUMMYFUNCTION("""COMPUTED_VALUE"""),4.39)</f>
        <v>4.39</v>
      </c>
    </row>
    <row r="1057">
      <c r="C1057" s="4">
        <f>IFERROR(__xludf.DUMMYFUNCTION("""COMPUTED_VALUE"""),41337.705555555556)</f>
        <v>41337.70556</v>
      </c>
      <c r="D1057" s="3">
        <f>IFERROR(__xludf.DUMMYFUNCTION("""COMPUTED_VALUE"""),4.39)</f>
        <v>4.39</v>
      </c>
    </row>
    <row r="1058">
      <c r="C1058" s="4">
        <f>IFERROR(__xludf.DUMMYFUNCTION("""COMPUTED_VALUE"""),41338.705555555556)</f>
        <v>41338.70556</v>
      </c>
      <c r="D1058" s="3">
        <f>IFERROR(__xludf.DUMMYFUNCTION("""COMPUTED_VALUE"""),4.45)</f>
        <v>4.45</v>
      </c>
    </row>
    <row r="1059">
      <c r="C1059" s="4">
        <f>IFERROR(__xludf.DUMMYFUNCTION("""COMPUTED_VALUE"""),41339.705555555556)</f>
        <v>41339.70556</v>
      </c>
      <c r="D1059" s="3">
        <f>IFERROR(__xludf.DUMMYFUNCTION("""COMPUTED_VALUE"""),4.67)</f>
        <v>4.67</v>
      </c>
    </row>
    <row r="1060">
      <c r="C1060" s="4">
        <f>IFERROR(__xludf.DUMMYFUNCTION("""COMPUTED_VALUE"""),41340.705555555556)</f>
        <v>41340.70556</v>
      </c>
      <c r="D1060" s="3">
        <f>IFERROR(__xludf.DUMMYFUNCTION("""COMPUTED_VALUE"""),4.6)</f>
        <v>4.6</v>
      </c>
    </row>
    <row r="1061">
      <c r="C1061" s="4">
        <f>IFERROR(__xludf.DUMMYFUNCTION("""COMPUTED_VALUE"""),41341.705555555556)</f>
        <v>41341.70556</v>
      </c>
      <c r="D1061" s="3">
        <f>IFERROR(__xludf.DUMMYFUNCTION("""COMPUTED_VALUE"""),4.67)</f>
        <v>4.67</v>
      </c>
    </row>
    <row r="1062">
      <c r="C1062" s="4">
        <f>IFERROR(__xludf.DUMMYFUNCTION("""COMPUTED_VALUE"""),41344.705555555556)</f>
        <v>41344.70556</v>
      </c>
      <c r="D1062" s="3">
        <f>IFERROR(__xludf.DUMMYFUNCTION("""COMPUTED_VALUE"""),4.7)</f>
        <v>4.7</v>
      </c>
    </row>
    <row r="1063">
      <c r="C1063" s="4">
        <f>IFERROR(__xludf.DUMMYFUNCTION("""COMPUTED_VALUE"""),41345.705555555556)</f>
        <v>41345.70556</v>
      </c>
      <c r="D1063" s="3">
        <f>IFERROR(__xludf.DUMMYFUNCTION("""COMPUTED_VALUE"""),4.61)</f>
        <v>4.61</v>
      </c>
    </row>
    <row r="1064">
      <c r="C1064" s="4">
        <f>IFERROR(__xludf.DUMMYFUNCTION("""COMPUTED_VALUE"""),41346.705555555556)</f>
        <v>41346.70556</v>
      </c>
      <c r="D1064" s="3">
        <f>IFERROR(__xludf.DUMMYFUNCTION("""COMPUTED_VALUE"""),4.52)</f>
        <v>4.52</v>
      </c>
    </row>
    <row r="1065">
      <c r="C1065" s="4">
        <f>IFERROR(__xludf.DUMMYFUNCTION("""COMPUTED_VALUE"""),41347.705555555556)</f>
        <v>41347.70556</v>
      </c>
      <c r="D1065" s="3">
        <f>IFERROR(__xludf.DUMMYFUNCTION("""COMPUTED_VALUE"""),4.56)</f>
        <v>4.56</v>
      </c>
    </row>
    <row r="1066">
      <c r="C1066" s="4">
        <f>IFERROR(__xludf.DUMMYFUNCTION("""COMPUTED_VALUE"""),41348.705555555556)</f>
        <v>41348.70556</v>
      </c>
      <c r="D1066" s="3">
        <f>IFERROR(__xludf.DUMMYFUNCTION("""COMPUTED_VALUE"""),4.58)</f>
        <v>4.58</v>
      </c>
    </row>
    <row r="1067">
      <c r="C1067" s="4">
        <f>IFERROR(__xludf.DUMMYFUNCTION("""COMPUTED_VALUE"""),41351.705555555556)</f>
        <v>41351.70556</v>
      </c>
      <c r="D1067" s="3">
        <f>IFERROR(__xludf.DUMMYFUNCTION("""COMPUTED_VALUE"""),4.52)</f>
        <v>4.52</v>
      </c>
    </row>
    <row r="1068">
      <c r="C1068" s="4">
        <f>IFERROR(__xludf.DUMMYFUNCTION("""COMPUTED_VALUE"""),41352.705555555556)</f>
        <v>41352.70556</v>
      </c>
      <c r="D1068" s="3">
        <f>IFERROR(__xludf.DUMMYFUNCTION("""COMPUTED_VALUE"""),4.56)</f>
        <v>4.56</v>
      </c>
    </row>
    <row r="1069">
      <c r="C1069" s="4">
        <f>IFERROR(__xludf.DUMMYFUNCTION("""COMPUTED_VALUE"""),41353.705555555556)</f>
        <v>41353.70556</v>
      </c>
      <c r="D1069" s="3">
        <f>IFERROR(__xludf.DUMMYFUNCTION("""COMPUTED_VALUE"""),4.49)</f>
        <v>4.49</v>
      </c>
    </row>
    <row r="1070">
      <c r="C1070" s="4">
        <f>IFERROR(__xludf.DUMMYFUNCTION("""COMPUTED_VALUE"""),41354.705555555556)</f>
        <v>41354.70556</v>
      </c>
      <c r="D1070" s="3">
        <f>IFERROR(__xludf.DUMMYFUNCTION("""COMPUTED_VALUE"""),4.36)</f>
        <v>4.36</v>
      </c>
    </row>
    <row r="1071">
      <c r="C1071" s="4">
        <f>IFERROR(__xludf.DUMMYFUNCTION("""COMPUTED_VALUE"""),41355.705555555556)</f>
        <v>41355.70556</v>
      </c>
      <c r="D1071" s="3">
        <f>IFERROR(__xludf.DUMMYFUNCTION("""COMPUTED_VALUE"""),4.39)</f>
        <v>4.39</v>
      </c>
    </row>
    <row r="1072">
      <c r="C1072" s="4">
        <f>IFERROR(__xludf.DUMMYFUNCTION("""COMPUTED_VALUE"""),41358.705555555556)</f>
        <v>41358.70556</v>
      </c>
      <c r="D1072" s="3">
        <f>IFERROR(__xludf.DUMMYFUNCTION("""COMPUTED_VALUE"""),4.41)</f>
        <v>4.41</v>
      </c>
    </row>
    <row r="1073">
      <c r="C1073" s="4">
        <f>IFERROR(__xludf.DUMMYFUNCTION("""COMPUTED_VALUE"""),41359.705555555556)</f>
        <v>41359.70556</v>
      </c>
      <c r="D1073" s="3">
        <f>IFERROR(__xludf.DUMMYFUNCTION("""COMPUTED_VALUE"""),4.45)</f>
        <v>4.45</v>
      </c>
    </row>
    <row r="1074">
      <c r="C1074" s="4">
        <f>IFERROR(__xludf.DUMMYFUNCTION("""COMPUTED_VALUE"""),41360.705555555556)</f>
        <v>41360.70556</v>
      </c>
      <c r="D1074" s="3">
        <f>IFERROR(__xludf.DUMMYFUNCTION("""COMPUTED_VALUE"""),4.5)</f>
        <v>4.5</v>
      </c>
    </row>
    <row r="1075">
      <c r="C1075" s="4">
        <f>IFERROR(__xludf.DUMMYFUNCTION("""COMPUTED_VALUE"""),41361.705555555556)</f>
        <v>41361.70556</v>
      </c>
      <c r="D1075" s="3">
        <f>IFERROR(__xludf.DUMMYFUNCTION("""COMPUTED_VALUE"""),4.55)</f>
        <v>4.55</v>
      </c>
    </row>
    <row r="1076">
      <c r="C1076" s="4">
        <f>IFERROR(__xludf.DUMMYFUNCTION("""COMPUTED_VALUE"""),41365.705555555556)</f>
        <v>41365.70556</v>
      </c>
      <c r="D1076" s="3">
        <f>IFERROR(__xludf.DUMMYFUNCTION("""COMPUTED_VALUE"""),4.58)</f>
        <v>4.58</v>
      </c>
    </row>
    <row r="1077">
      <c r="C1077" s="4">
        <f>IFERROR(__xludf.DUMMYFUNCTION("""COMPUTED_VALUE"""),41366.705555555556)</f>
        <v>41366.70556</v>
      </c>
      <c r="D1077" s="3">
        <f>IFERROR(__xludf.DUMMYFUNCTION("""COMPUTED_VALUE"""),4.47)</f>
        <v>4.47</v>
      </c>
    </row>
    <row r="1078">
      <c r="C1078" s="4">
        <f>IFERROR(__xludf.DUMMYFUNCTION("""COMPUTED_VALUE"""),41367.705555555556)</f>
        <v>41367.70556</v>
      </c>
      <c r="D1078" s="3">
        <f>IFERROR(__xludf.DUMMYFUNCTION("""COMPUTED_VALUE"""),4.58)</f>
        <v>4.58</v>
      </c>
    </row>
    <row r="1079">
      <c r="C1079" s="4">
        <f>IFERROR(__xludf.DUMMYFUNCTION("""COMPUTED_VALUE"""),41368.705555555556)</f>
        <v>41368.70556</v>
      </c>
      <c r="D1079" s="3">
        <f>IFERROR(__xludf.DUMMYFUNCTION("""COMPUTED_VALUE"""),4.56)</f>
        <v>4.56</v>
      </c>
    </row>
    <row r="1080">
      <c r="C1080" s="4">
        <f>IFERROR(__xludf.DUMMYFUNCTION("""COMPUTED_VALUE"""),41369.705555555556)</f>
        <v>41369.70556</v>
      </c>
      <c r="D1080" s="3">
        <f>IFERROR(__xludf.DUMMYFUNCTION("""COMPUTED_VALUE"""),4.57)</f>
        <v>4.57</v>
      </c>
    </row>
    <row r="1081">
      <c r="C1081" s="4">
        <f>IFERROR(__xludf.DUMMYFUNCTION("""COMPUTED_VALUE"""),41372.705555555556)</f>
        <v>41372.70556</v>
      </c>
      <c r="D1081" s="3">
        <f>IFERROR(__xludf.DUMMYFUNCTION("""COMPUTED_VALUE"""),4.5)</f>
        <v>4.5</v>
      </c>
    </row>
    <row r="1082">
      <c r="C1082" s="4">
        <f>IFERROR(__xludf.DUMMYFUNCTION("""COMPUTED_VALUE"""),41373.705555555556)</f>
        <v>41373.70556</v>
      </c>
      <c r="D1082" s="3">
        <f>IFERROR(__xludf.DUMMYFUNCTION("""COMPUTED_VALUE"""),4.49)</f>
        <v>4.49</v>
      </c>
    </row>
    <row r="1083">
      <c r="C1083" s="4">
        <f>IFERROR(__xludf.DUMMYFUNCTION("""COMPUTED_VALUE"""),41374.705555555556)</f>
        <v>41374.70556</v>
      </c>
      <c r="D1083" s="3">
        <f>IFERROR(__xludf.DUMMYFUNCTION("""COMPUTED_VALUE"""),4.63)</f>
        <v>4.63</v>
      </c>
    </row>
    <row r="1084">
      <c r="C1084" s="4">
        <f>IFERROR(__xludf.DUMMYFUNCTION("""COMPUTED_VALUE"""),41375.705555555556)</f>
        <v>41375.70556</v>
      </c>
      <c r="D1084" s="3">
        <f>IFERROR(__xludf.DUMMYFUNCTION("""COMPUTED_VALUE"""),4.54)</f>
        <v>4.54</v>
      </c>
    </row>
    <row r="1085">
      <c r="C1085" s="4">
        <f>IFERROR(__xludf.DUMMYFUNCTION("""COMPUTED_VALUE"""),41376.705555555556)</f>
        <v>41376.70556</v>
      </c>
      <c r="D1085" s="3">
        <f>IFERROR(__xludf.DUMMYFUNCTION("""COMPUTED_VALUE"""),4.4)</f>
        <v>4.4</v>
      </c>
    </row>
    <row r="1086">
      <c r="C1086" s="4">
        <f>IFERROR(__xludf.DUMMYFUNCTION("""COMPUTED_VALUE"""),41379.705555555556)</f>
        <v>41379.70556</v>
      </c>
      <c r="D1086" s="3">
        <f>IFERROR(__xludf.DUMMYFUNCTION("""COMPUTED_VALUE"""),4.37)</f>
        <v>4.37</v>
      </c>
    </row>
    <row r="1087">
      <c r="C1087" s="4">
        <f>IFERROR(__xludf.DUMMYFUNCTION("""COMPUTED_VALUE"""),41380.705555555556)</f>
        <v>41380.70556</v>
      </c>
      <c r="D1087" s="3">
        <f>IFERROR(__xludf.DUMMYFUNCTION("""COMPUTED_VALUE"""),4.42)</f>
        <v>4.42</v>
      </c>
    </row>
    <row r="1088">
      <c r="C1088" s="4">
        <f>IFERROR(__xludf.DUMMYFUNCTION("""COMPUTED_VALUE"""),41381.705555555556)</f>
        <v>41381.70556</v>
      </c>
      <c r="D1088" s="3">
        <f>IFERROR(__xludf.DUMMYFUNCTION("""COMPUTED_VALUE"""),4.27)</f>
        <v>4.27</v>
      </c>
    </row>
    <row r="1089">
      <c r="C1089" s="4">
        <f>IFERROR(__xludf.DUMMYFUNCTION("""COMPUTED_VALUE"""),41382.705555555556)</f>
        <v>41382.70556</v>
      </c>
      <c r="D1089" s="3">
        <f>IFERROR(__xludf.DUMMYFUNCTION("""COMPUTED_VALUE"""),4.31)</f>
        <v>4.31</v>
      </c>
    </row>
    <row r="1090">
      <c r="C1090" s="4">
        <f>IFERROR(__xludf.DUMMYFUNCTION("""COMPUTED_VALUE"""),41383.705555555556)</f>
        <v>41383.70556</v>
      </c>
      <c r="D1090" s="3">
        <f>IFERROR(__xludf.DUMMYFUNCTION("""COMPUTED_VALUE"""),4.4)</f>
        <v>4.4</v>
      </c>
    </row>
    <row r="1091">
      <c r="C1091" s="4">
        <f>IFERROR(__xludf.DUMMYFUNCTION("""COMPUTED_VALUE"""),41386.705555555556)</f>
        <v>41386.70556</v>
      </c>
      <c r="D1091" s="3">
        <f>IFERROR(__xludf.DUMMYFUNCTION("""COMPUTED_VALUE"""),4.45)</f>
        <v>4.45</v>
      </c>
    </row>
    <row r="1092">
      <c r="C1092" s="4">
        <f>IFERROR(__xludf.DUMMYFUNCTION("""COMPUTED_VALUE"""),41387.705555555556)</f>
        <v>41387.70556</v>
      </c>
      <c r="D1092" s="3">
        <f>IFERROR(__xludf.DUMMYFUNCTION("""COMPUTED_VALUE"""),4.52)</f>
        <v>4.52</v>
      </c>
    </row>
    <row r="1093">
      <c r="C1093" s="4">
        <f>IFERROR(__xludf.DUMMYFUNCTION("""COMPUTED_VALUE"""),41388.705555555556)</f>
        <v>41388.70556</v>
      </c>
      <c r="D1093" s="3">
        <f>IFERROR(__xludf.DUMMYFUNCTION("""COMPUTED_VALUE"""),4.44)</f>
        <v>4.44</v>
      </c>
    </row>
    <row r="1094">
      <c r="C1094" s="4">
        <f>IFERROR(__xludf.DUMMYFUNCTION("""COMPUTED_VALUE"""),41389.705555555556)</f>
        <v>41389.70556</v>
      </c>
      <c r="D1094" s="3">
        <f>IFERROR(__xludf.DUMMYFUNCTION("""COMPUTED_VALUE"""),4.55)</f>
        <v>4.55</v>
      </c>
    </row>
    <row r="1095">
      <c r="C1095" s="4">
        <f>IFERROR(__xludf.DUMMYFUNCTION("""COMPUTED_VALUE"""),41390.705555555556)</f>
        <v>41390.70556</v>
      </c>
      <c r="D1095" s="3">
        <f>IFERROR(__xludf.DUMMYFUNCTION("""COMPUTED_VALUE"""),4.53)</f>
        <v>4.53</v>
      </c>
    </row>
    <row r="1096">
      <c r="C1096" s="4">
        <f>IFERROR(__xludf.DUMMYFUNCTION("""COMPUTED_VALUE"""),41393.705555555556)</f>
        <v>41393.70556</v>
      </c>
      <c r="D1096" s="3">
        <f>IFERROR(__xludf.DUMMYFUNCTION("""COMPUTED_VALUE"""),4.48)</f>
        <v>4.48</v>
      </c>
    </row>
    <row r="1097">
      <c r="C1097" s="4">
        <f>IFERROR(__xludf.DUMMYFUNCTION("""COMPUTED_VALUE"""),41394.705555555556)</f>
        <v>41394.70556</v>
      </c>
      <c r="D1097" s="3">
        <f>IFERROR(__xludf.DUMMYFUNCTION("""COMPUTED_VALUE"""),4.62)</f>
        <v>4.62</v>
      </c>
    </row>
    <row r="1098">
      <c r="C1098" s="4">
        <f>IFERROR(__xludf.DUMMYFUNCTION("""COMPUTED_VALUE"""),41396.705555555556)</f>
        <v>41396.70556</v>
      </c>
      <c r="D1098" s="3">
        <f>IFERROR(__xludf.DUMMYFUNCTION("""COMPUTED_VALUE"""),4.72)</f>
        <v>4.72</v>
      </c>
    </row>
    <row r="1099">
      <c r="C1099" s="4">
        <f>IFERROR(__xludf.DUMMYFUNCTION("""COMPUTED_VALUE"""),41397.705555555556)</f>
        <v>41397.70556</v>
      </c>
      <c r="D1099" s="3">
        <f>IFERROR(__xludf.DUMMYFUNCTION("""COMPUTED_VALUE"""),4.78)</f>
        <v>4.78</v>
      </c>
    </row>
    <row r="1100">
      <c r="C1100" s="4">
        <f>IFERROR(__xludf.DUMMYFUNCTION("""COMPUTED_VALUE"""),41400.705555555556)</f>
        <v>41400.70556</v>
      </c>
      <c r="D1100" s="3">
        <f>IFERROR(__xludf.DUMMYFUNCTION("""COMPUTED_VALUE"""),4.76)</f>
        <v>4.76</v>
      </c>
    </row>
    <row r="1101">
      <c r="C1101" s="4">
        <f>IFERROR(__xludf.DUMMYFUNCTION("""COMPUTED_VALUE"""),41401.705555555556)</f>
        <v>41401.70556</v>
      </c>
      <c r="D1101" s="3">
        <f>IFERROR(__xludf.DUMMYFUNCTION("""COMPUTED_VALUE"""),4.8)</f>
        <v>4.8</v>
      </c>
    </row>
    <row r="1102">
      <c r="C1102" s="4">
        <f>IFERROR(__xludf.DUMMYFUNCTION("""COMPUTED_VALUE"""),41402.705555555556)</f>
        <v>41402.70556</v>
      </c>
      <c r="D1102" s="3">
        <f>IFERROR(__xludf.DUMMYFUNCTION("""COMPUTED_VALUE"""),4.79)</f>
        <v>4.79</v>
      </c>
    </row>
    <row r="1103">
      <c r="C1103" s="4">
        <f>IFERROR(__xludf.DUMMYFUNCTION("""COMPUTED_VALUE"""),41403.705555555556)</f>
        <v>41403.70556</v>
      </c>
      <c r="D1103" s="3">
        <f>IFERROR(__xludf.DUMMYFUNCTION("""COMPUTED_VALUE"""),4.8)</f>
        <v>4.8</v>
      </c>
    </row>
    <row r="1104">
      <c r="C1104" s="4">
        <f>IFERROR(__xludf.DUMMYFUNCTION("""COMPUTED_VALUE"""),41404.705555555556)</f>
        <v>41404.70556</v>
      </c>
      <c r="D1104" s="3">
        <f>IFERROR(__xludf.DUMMYFUNCTION("""COMPUTED_VALUE"""),4.82)</f>
        <v>4.82</v>
      </c>
    </row>
    <row r="1105">
      <c r="C1105" s="4">
        <f>IFERROR(__xludf.DUMMYFUNCTION("""COMPUTED_VALUE"""),41407.705555555556)</f>
        <v>41407.70556</v>
      </c>
      <c r="D1105" s="3">
        <f>IFERROR(__xludf.DUMMYFUNCTION("""COMPUTED_VALUE"""),4.74)</f>
        <v>4.74</v>
      </c>
    </row>
    <row r="1106">
      <c r="C1106" s="4">
        <f>IFERROR(__xludf.DUMMYFUNCTION("""COMPUTED_VALUE"""),41408.705555555556)</f>
        <v>41408.70556</v>
      </c>
      <c r="D1106" s="3">
        <f>IFERROR(__xludf.DUMMYFUNCTION("""COMPUTED_VALUE"""),4.74)</f>
        <v>4.74</v>
      </c>
    </row>
    <row r="1107">
      <c r="C1107" s="4">
        <f>IFERROR(__xludf.DUMMYFUNCTION("""COMPUTED_VALUE"""),41409.705555555556)</f>
        <v>41409.70556</v>
      </c>
      <c r="D1107" s="3">
        <f>IFERROR(__xludf.DUMMYFUNCTION("""COMPUTED_VALUE"""),4.74)</f>
        <v>4.74</v>
      </c>
    </row>
    <row r="1108">
      <c r="C1108" s="4">
        <f>IFERROR(__xludf.DUMMYFUNCTION("""COMPUTED_VALUE"""),41410.705555555556)</f>
        <v>41410.70556</v>
      </c>
      <c r="D1108" s="3">
        <f>IFERROR(__xludf.DUMMYFUNCTION("""COMPUTED_VALUE"""),4.69)</f>
        <v>4.69</v>
      </c>
    </row>
    <row r="1109">
      <c r="C1109" s="4">
        <f>IFERROR(__xludf.DUMMYFUNCTION("""COMPUTED_VALUE"""),41411.705555555556)</f>
        <v>41411.70556</v>
      </c>
      <c r="D1109" s="3">
        <f>IFERROR(__xludf.DUMMYFUNCTION("""COMPUTED_VALUE"""),4.72)</f>
        <v>4.72</v>
      </c>
    </row>
    <row r="1110">
      <c r="C1110" s="4">
        <f>IFERROR(__xludf.DUMMYFUNCTION("""COMPUTED_VALUE"""),41414.705555555556)</f>
        <v>41414.70556</v>
      </c>
      <c r="D1110" s="3">
        <f>IFERROR(__xludf.DUMMYFUNCTION("""COMPUTED_VALUE"""),4.82)</f>
        <v>4.82</v>
      </c>
    </row>
    <row r="1111">
      <c r="C1111" s="4">
        <f>IFERROR(__xludf.DUMMYFUNCTION("""COMPUTED_VALUE"""),41415.705555555556)</f>
        <v>41415.70556</v>
      </c>
      <c r="D1111" s="3">
        <f>IFERROR(__xludf.DUMMYFUNCTION("""COMPUTED_VALUE"""),4.85)</f>
        <v>4.85</v>
      </c>
    </row>
    <row r="1112">
      <c r="C1112" s="4">
        <f>IFERROR(__xludf.DUMMYFUNCTION("""COMPUTED_VALUE"""),41416.705555555556)</f>
        <v>41416.70556</v>
      </c>
      <c r="D1112" s="3">
        <f>IFERROR(__xludf.DUMMYFUNCTION("""COMPUTED_VALUE"""),4.83)</f>
        <v>4.83</v>
      </c>
    </row>
    <row r="1113">
      <c r="C1113" s="4">
        <f>IFERROR(__xludf.DUMMYFUNCTION("""COMPUTED_VALUE"""),41417.705555555556)</f>
        <v>41417.70556</v>
      </c>
      <c r="D1113" s="3">
        <f>IFERROR(__xludf.DUMMYFUNCTION("""COMPUTED_VALUE"""),4.8)</f>
        <v>4.8</v>
      </c>
    </row>
    <row r="1114">
      <c r="C1114" s="4">
        <f>IFERROR(__xludf.DUMMYFUNCTION("""COMPUTED_VALUE"""),41418.705555555556)</f>
        <v>41418.70556</v>
      </c>
      <c r="D1114" s="3">
        <f>IFERROR(__xludf.DUMMYFUNCTION("""COMPUTED_VALUE"""),4.76)</f>
        <v>4.76</v>
      </c>
    </row>
    <row r="1115">
      <c r="C1115" s="4">
        <f>IFERROR(__xludf.DUMMYFUNCTION("""COMPUTED_VALUE"""),41421.705555555556)</f>
        <v>41421.70556</v>
      </c>
      <c r="D1115" s="3">
        <f>IFERROR(__xludf.DUMMYFUNCTION("""COMPUTED_VALUE"""),4.79)</f>
        <v>4.79</v>
      </c>
    </row>
    <row r="1116">
      <c r="C1116" s="4">
        <f>IFERROR(__xludf.DUMMYFUNCTION("""COMPUTED_VALUE"""),41422.705555555556)</f>
        <v>41422.70556</v>
      </c>
      <c r="D1116" s="3">
        <f>IFERROR(__xludf.DUMMYFUNCTION("""COMPUTED_VALUE"""),4.82)</f>
        <v>4.82</v>
      </c>
    </row>
    <row r="1117">
      <c r="C1117" s="4">
        <f>IFERROR(__xludf.DUMMYFUNCTION("""COMPUTED_VALUE"""),41423.705555555556)</f>
        <v>41423.70556</v>
      </c>
      <c r="D1117" s="3">
        <f>IFERROR(__xludf.DUMMYFUNCTION("""COMPUTED_VALUE"""),4.7)</f>
        <v>4.7</v>
      </c>
    </row>
    <row r="1118">
      <c r="C1118" s="4">
        <f>IFERROR(__xludf.DUMMYFUNCTION("""COMPUTED_VALUE"""),41425.705555555556)</f>
        <v>41425.70556</v>
      </c>
      <c r="D1118" s="3">
        <f>IFERROR(__xludf.DUMMYFUNCTION("""COMPUTED_VALUE"""),4.67)</f>
        <v>4.67</v>
      </c>
    </row>
    <row r="1119">
      <c r="C1119" s="4">
        <f>IFERROR(__xludf.DUMMYFUNCTION("""COMPUTED_VALUE"""),41428.705555555556)</f>
        <v>41428.70556</v>
      </c>
      <c r="D1119" s="3">
        <f>IFERROR(__xludf.DUMMYFUNCTION("""COMPUTED_VALUE"""),4.65)</f>
        <v>4.65</v>
      </c>
    </row>
    <row r="1120">
      <c r="C1120" s="4">
        <f>IFERROR(__xludf.DUMMYFUNCTION("""COMPUTED_VALUE"""),41429.705555555556)</f>
        <v>41429.70556</v>
      </c>
      <c r="D1120" s="3">
        <f>IFERROR(__xludf.DUMMYFUNCTION("""COMPUTED_VALUE"""),4.65)</f>
        <v>4.65</v>
      </c>
    </row>
    <row r="1121">
      <c r="C1121" s="4">
        <f>IFERROR(__xludf.DUMMYFUNCTION("""COMPUTED_VALUE"""),41430.705555555556)</f>
        <v>41430.70556</v>
      </c>
      <c r="D1121" s="3">
        <f>IFERROR(__xludf.DUMMYFUNCTION("""COMPUTED_VALUE"""),4.53)</f>
        <v>4.53</v>
      </c>
    </row>
    <row r="1122">
      <c r="C1122" s="4">
        <f>IFERROR(__xludf.DUMMYFUNCTION("""COMPUTED_VALUE"""),41431.705555555556)</f>
        <v>41431.70556</v>
      </c>
      <c r="D1122" s="3">
        <f>IFERROR(__xludf.DUMMYFUNCTION("""COMPUTED_VALUE"""),4.57)</f>
        <v>4.57</v>
      </c>
    </row>
    <row r="1123">
      <c r="C1123" s="4">
        <f>IFERROR(__xludf.DUMMYFUNCTION("""COMPUTED_VALUE"""),41432.705555555556)</f>
        <v>41432.70556</v>
      </c>
      <c r="D1123" s="3">
        <f>IFERROR(__xludf.DUMMYFUNCTION("""COMPUTED_VALUE"""),4.44)</f>
        <v>4.44</v>
      </c>
    </row>
    <row r="1124">
      <c r="C1124" s="4">
        <f>IFERROR(__xludf.DUMMYFUNCTION("""COMPUTED_VALUE"""),41435.705555555556)</f>
        <v>41435.70556</v>
      </c>
      <c r="D1124" s="3">
        <f>IFERROR(__xludf.DUMMYFUNCTION("""COMPUTED_VALUE"""),4.44)</f>
        <v>4.44</v>
      </c>
    </row>
    <row r="1125">
      <c r="C1125" s="4">
        <f>IFERROR(__xludf.DUMMYFUNCTION("""COMPUTED_VALUE"""),41436.705555555556)</f>
        <v>41436.70556</v>
      </c>
      <c r="D1125" s="3">
        <f>IFERROR(__xludf.DUMMYFUNCTION("""COMPUTED_VALUE"""),4.28)</f>
        <v>4.28</v>
      </c>
    </row>
    <row r="1126">
      <c r="C1126" s="4">
        <f>IFERROR(__xludf.DUMMYFUNCTION("""COMPUTED_VALUE"""),41437.705555555556)</f>
        <v>41437.70556</v>
      </c>
      <c r="D1126" s="3">
        <f>IFERROR(__xludf.DUMMYFUNCTION("""COMPUTED_VALUE"""),4.2)</f>
        <v>4.2</v>
      </c>
    </row>
    <row r="1127">
      <c r="C1127" s="4">
        <f>IFERROR(__xludf.DUMMYFUNCTION("""COMPUTED_VALUE"""),41438.705555555556)</f>
        <v>41438.70556</v>
      </c>
      <c r="D1127" s="3">
        <f>IFERROR(__xludf.DUMMYFUNCTION("""COMPUTED_VALUE"""),4.29)</f>
        <v>4.29</v>
      </c>
    </row>
    <row r="1128">
      <c r="C1128" s="4">
        <f>IFERROR(__xludf.DUMMYFUNCTION("""COMPUTED_VALUE"""),41439.705555555556)</f>
        <v>41439.70556</v>
      </c>
      <c r="D1128" s="3">
        <f>IFERROR(__xludf.DUMMYFUNCTION("""COMPUTED_VALUE"""),4.23)</f>
        <v>4.23</v>
      </c>
    </row>
    <row r="1129">
      <c r="C1129" s="4">
        <f>IFERROR(__xludf.DUMMYFUNCTION("""COMPUTED_VALUE"""),41442.705555555556)</f>
        <v>41442.70556</v>
      </c>
      <c r="D1129" s="3">
        <f>IFERROR(__xludf.DUMMYFUNCTION("""COMPUTED_VALUE"""),4.23)</f>
        <v>4.23</v>
      </c>
    </row>
    <row r="1130">
      <c r="C1130" s="4">
        <f>IFERROR(__xludf.DUMMYFUNCTION("""COMPUTED_VALUE"""),41443.705555555556)</f>
        <v>41443.70556</v>
      </c>
      <c r="D1130" s="3">
        <f>IFERROR(__xludf.DUMMYFUNCTION("""COMPUTED_VALUE"""),4.37)</f>
        <v>4.37</v>
      </c>
    </row>
    <row r="1131">
      <c r="C1131" s="4">
        <f>IFERROR(__xludf.DUMMYFUNCTION("""COMPUTED_VALUE"""),41444.705555555556)</f>
        <v>41444.70556</v>
      </c>
      <c r="D1131" s="3">
        <f>IFERROR(__xludf.DUMMYFUNCTION("""COMPUTED_VALUE"""),4.06)</f>
        <v>4.06</v>
      </c>
    </row>
    <row r="1132">
      <c r="C1132" s="4">
        <f>IFERROR(__xludf.DUMMYFUNCTION("""COMPUTED_VALUE"""),41445.705555555556)</f>
        <v>41445.70556</v>
      </c>
      <c r="D1132" s="3">
        <f>IFERROR(__xludf.DUMMYFUNCTION("""COMPUTED_VALUE"""),3.91)</f>
        <v>3.91</v>
      </c>
    </row>
    <row r="1133">
      <c r="C1133" s="4">
        <f>IFERROR(__xludf.DUMMYFUNCTION("""COMPUTED_VALUE"""),41446.705555555556)</f>
        <v>41446.70556</v>
      </c>
      <c r="D1133" s="3">
        <f>IFERROR(__xludf.DUMMYFUNCTION("""COMPUTED_VALUE"""),3.83)</f>
        <v>3.83</v>
      </c>
    </row>
    <row r="1134">
      <c r="C1134" s="4">
        <f>IFERROR(__xludf.DUMMYFUNCTION("""COMPUTED_VALUE"""),41449.705555555556)</f>
        <v>41449.70556</v>
      </c>
      <c r="D1134" s="3">
        <f>IFERROR(__xludf.DUMMYFUNCTION("""COMPUTED_VALUE"""),3.92)</f>
        <v>3.92</v>
      </c>
    </row>
    <row r="1135">
      <c r="C1135" s="4">
        <f>IFERROR(__xludf.DUMMYFUNCTION("""COMPUTED_VALUE"""),41450.705555555556)</f>
        <v>41450.70556</v>
      </c>
      <c r="D1135" s="3">
        <f>IFERROR(__xludf.DUMMYFUNCTION("""COMPUTED_VALUE"""),4.06)</f>
        <v>4.06</v>
      </c>
    </row>
    <row r="1136">
      <c r="C1136" s="4">
        <f>IFERROR(__xludf.DUMMYFUNCTION("""COMPUTED_VALUE"""),41451.705555555556)</f>
        <v>41451.70556</v>
      </c>
      <c r="D1136" s="3">
        <f>IFERROR(__xludf.DUMMYFUNCTION("""COMPUTED_VALUE"""),4.04)</f>
        <v>4.04</v>
      </c>
    </row>
    <row r="1137">
      <c r="C1137" s="4">
        <f>IFERROR(__xludf.DUMMYFUNCTION("""COMPUTED_VALUE"""),41452.705555555556)</f>
        <v>41452.70556</v>
      </c>
      <c r="D1137" s="3">
        <f>IFERROR(__xludf.DUMMYFUNCTION("""COMPUTED_VALUE"""),4.11)</f>
        <v>4.11</v>
      </c>
    </row>
    <row r="1138">
      <c r="C1138" s="4">
        <f>IFERROR(__xludf.DUMMYFUNCTION("""COMPUTED_VALUE"""),41453.705555555556)</f>
        <v>41453.70556</v>
      </c>
      <c r="D1138" s="3">
        <f>IFERROR(__xludf.DUMMYFUNCTION("""COMPUTED_VALUE"""),4.11)</f>
        <v>4.11</v>
      </c>
    </row>
    <row r="1139">
      <c r="C1139" s="4">
        <f>IFERROR(__xludf.DUMMYFUNCTION("""COMPUTED_VALUE"""),41456.705555555556)</f>
        <v>41456.70556</v>
      </c>
      <c r="D1139" s="3">
        <f>IFERROR(__xludf.DUMMYFUNCTION("""COMPUTED_VALUE"""),4.26)</f>
        <v>4.26</v>
      </c>
    </row>
    <row r="1140">
      <c r="C1140" s="4">
        <f>IFERROR(__xludf.DUMMYFUNCTION("""COMPUTED_VALUE"""),41457.705555555556)</f>
        <v>41457.70556</v>
      </c>
      <c r="D1140" s="3">
        <f>IFERROR(__xludf.DUMMYFUNCTION("""COMPUTED_VALUE"""),4.05)</f>
        <v>4.05</v>
      </c>
    </row>
    <row r="1141">
      <c r="C1141" s="4">
        <f>IFERROR(__xludf.DUMMYFUNCTION("""COMPUTED_VALUE"""),41458.705555555556)</f>
        <v>41458.70556</v>
      </c>
      <c r="D1141" s="3">
        <f>IFERROR(__xludf.DUMMYFUNCTION("""COMPUTED_VALUE"""),4.03)</f>
        <v>4.03</v>
      </c>
    </row>
    <row r="1142">
      <c r="C1142" s="4">
        <f>IFERROR(__xludf.DUMMYFUNCTION("""COMPUTED_VALUE"""),41459.705555555556)</f>
        <v>41459.70556</v>
      </c>
      <c r="D1142" s="3">
        <f>IFERROR(__xludf.DUMMYFUNCTION("""COMPUTED_VALUE"""),4.05)</f>
        <v>4.05</v>
      </c>
    </row>
    <row r="1143">
      <c r="C1143" s="4">
        <f>IFERROR(__xludf.DUMMYFUNCTION("""COMPUTED_VALUE"""),41460.705555555556)</f>
        <v>41460.70556</v>
      </c>
      <c r="D1143" s="3">
        <f>IFERROR(__xludf.DUMMYFUNCTION("""COMPUTED_VALUE"""),4.05)</f>
        <v>4.05</v>
      </c>
    </row>
    <row r="1144">
      <c r="C1144" s="4">
        <f>IFERROR(__xludf.DUMMYFUNCTION("""COMPUTED_VALUE"""),41463.705555555556)</f>
        <v>41463.70556</v>
      </c>
      <c r="D1144" s="3">
        <f>IFERROR(__xludf.DUMMYFUNCTION("""COMPUTED_VALUE"""),4.04)</f>
        <v>4.04</v>
      </c>
    </row>
    <row r="1145">
      <c r="C1145" s="4">
        <f>IFERROR(__xludf.DUMMYFUNCTION("""COMPUTED_VALUE"""),41465.705555555556)</f>
        <v>41465.70556</v>
      </c>
      <c r="D1145" s="3">
        <f>IFERROR(__xludf.DUMMYFUNCTION("""COMPUTED_VALUE"""),4.16)</f>
        <v>4.16</v>
      </c>
    </row>
    <row r="1146">
      <c r="C1146" s="4">
        <f>IFERROR(__xludf.DUMMYFUNCTION("""COMPUTED_VALUE"""),41466.705555555556)</f>
        <v>41466.70556</v>
      </c>
      <c r="D1146" s="3">
        <f>IFERROR(__xludf.DUMMYFUNCTION("""COMPUTED_VALUE"""),4.3)</f>
        <v>4.3</v>
      </c>
    </row>
    <row r="1147">
      <c r="C1147" s="4">
        <f>IFERROR(__xludf.DUMMYFUNCTION("""COMPUTED_VALUE"""),41467.705555555556)</f>
        <v>41467.70556</v>
      </c>
      <c r="D1147" s="3">
        <f>IFERROR(__xludf.DUMMYFUNCTION("""COMPUTED_VALUE"""),4.22)</f>
        <v>4.22</v>
      </c>
    </row>
    <row r="1148">
      <c r="C1148" s="4">
        <f>IFERROR(__xludf.DUMMYFUNCTION("""COMPUTED_VALUE"""),41470.705555555556)</f>
        <v>41470.70556</v>
      </c>
      <c r="D1148" s="3">
        <f>IFERROR(__xludf.DUMMYFUNCTION("""COMPUTED_VALUE"""),4.24)</f>
        <v>4.24</v>
      </c>
    </row>
    <row r="1149">
      <c r="C1149" s="4">
        <f>IFERROR(__xludf.DUMMYFUNCTION("""COMPUTED_VALUE"""),41471.705555555556)</f>
        <v>41471.70556</v>
      </c>
      <c r="D1149" s="3">
        <f>IFERROR(__xludf.DUMMYFUNCTION("""COMPUTED_VALUE"""),4.09)</f>
        <v>4.09</v>
      </c>
    </row>
    <row r="1150">
      <c r="C1150" s="4">
        <f>IFERROR(__xludf.DUMMYFUNCTION("""COMPUTED_VALUE"""),41472.705555555556)</f>
        <v>41472.70556</v>
      </c>
      <c r="D1150" s="3">
        <f>IFERROR(__xludf.DUMMYFUNCTION("""COMPUTED_VALUE"""),4.16)</f>
        <v>4.16</v>
      </c>
    </row>
    <row r="1151">
      <c r="C1151" s="4">
        <f>IFERROR(__xludf.DUMMYFUNCTION("""COMPUTED_VALUE"""),41473.705555555556)</f>
        <v>41473.70556</v>
      </c>
      <c r="D1151" s="3">
        <f>IFERROR(__xludf.DUMMYFUNCTION("""COMPUTED_VALUE"""),4.22)</f>
        <v>4.22</v>
      </c>
    </row>
    <row r="1152">
      <c r="C1152" s="4">
        <f>IFERROR(__xludf.DUMMYFUNCTION("""COMPUTED_VALUE"""),41474.705555555556)</f>
        <v>41474.70556</v>
      </c>
      <c r="D1152" s="3">
        <f>IFERROR(__xludf.DUMMYFUNCTION("""COMPUTED_VALUE"""),4.11)</f>
        <v>4.11</v>
      </c>
    </row>
    <row r="1153">
      <c r="C1153" s="4">
        <f>IFERROR(__xludf.DUMMYFUNCTION("""COMPUTED_VALUE"""),41477.705555555556)</f>
        <v>41477.70556</v>
      </c>
      <c r="D1153" s="3">
        <f>IFERROR(__xludf.DUMMYFUNCTION("""COMPUTED_VALUE"""),4.13)</f>
        <v>4.13</v>
      </c>
    </row>
    <row r="1154">
      <c r="C1154" s="4">
        <f>IFERROR(__xludf.DUMMYFUNCTION("""COMPUTED_VALUE"""),41478.705555555556)</f>
        <v>41478.70556</v>
      </c>
      <c r="D1154" s="3">
        <f>IFERROR(__xludf.DUMMYFUNCTION("""COMPUTED_VALUE"""),4.14)</f>
        <v>4.14</v>
      </c>
    </row>
    <row r="1155">
      <c r="C1155" s="4">
        <f>IFERROR(__xludf.DUMMYFUNCTION("""COMPUTED_VALUE"""),41479.705555555556)</f>
        <v>41479.70556</v>
      </c>
      <c r="D1155" s="3">
        <f>IFERROR(__xludf.DUMMYFUNCTION("""COMPUTED_VALUE"""),4.1)</f>
        <v>4.1</v>
      </c>
    </row>
    <row r="1156">
      <c r="C1156" s="4">
        <f>IFERROR(__xludf.DUMMYFUNCTION("""COMPUTED_VALUE"""),41480.705555555556)</f>
        <v>41480.70556</v>
      </c>
      <c r="D1156" s="3">
        <f>IFERROR(__xludf.DUMMYFUNCTION("""COMPUTED_VALUE"""),4.19)</f>
        <v>4.19</v>
      </c>
    </row>
    <row r="1157">
      <c r="C1157" s="4">
        <f>IFERROR(__xludf.DUMMYFUNCTION("""COMPUTED_VALUE"""),41481.705555555556)</f>
        <v>41481.70556</v>
      </c>
      <c r="D1157" s="3">
        <f>IFERROR(__xludf.DUMMYFUNCTION("""COMPUTED_VALUE"""),4.25)</f>
        <v>4.25</v>
      </c>
    </row>
    <row r="1158">
      <c r="C1158" s="4">
        <f>IFERROR(__xludf.DUMMYFUNCTION("""COMPUTED_VALUE"""),41484.705555555556)</f>
        <v>41484.70556</v>
      </c>
      <c r="D1158" s="3">
        <f>IFERROR(__xludf.DUMMYFUNCTION("""COMPUTED_VALUE"""),4.14)</f>
        <v>4.14</v>
      </c>
    </row>
    <row r="1159">
      <c r="C1159" s="4">
        <f>IFERROR(__xludf.DUMMYFUNCTION("""COMPUTED_VALUE"""),41485.705555555556)</f>
        <v>41485.70556</v>
      </c>
      <c r="D1159" s="3">
        <f>IFERROR(__xludf.DUMMYFUNCTION("""COMPUTED_VALUE"""),4.03)</f>
        <v>4.03</v>
      </c>
    </row>
    <row r="1160">
      <c r="C1160" s="4">
        <f>IFERROR(__xludf.DUMMYFUNCTION("""COMPUTED_VALUE"""),41486.705555555556)</f>
        <v>41486.70556</v>
      </c>
      <c r="D1160" s="3">
        <f>IFERROR(__xludf.DUMMYFUNCTION("""COMPUTED_VALUE"""),4.1)</f>
        <v>4.1</v>
      </c>
    </row>
    <row r="1161">
      <c r="C1161" s="4">
        <f>IFERROR(__xludf.DUMMYFUNCTION("""COMPUTED_VALUE"""),41487.705555555556)</f>
        <v>41487.70556</v>
      </c>
      <c r="D1161" s="3">
        <f>IFERROR(__xludf.DUMMYFUNCTION("""COMPUTED_VALUE"""),4.16)</f>
        <v>4.16</v>
      </c>
    </row>
    <row r="1162">
      <c r="C1162" s="4">
        <f>IFERROR(__xludf.DUMMYFUNCTION("""COMPUTED_VALUE"""),41488.705555555556)</f>
        <v>41488.70556</v>
      </c>
      <c r="D1162" s="3">
        <f>IFERROR(__xludf.DUMMYFUNCTION("""COMPUTED_VALUE"""),4.05)</f>
        <v>4.05</v>
      </c>
    </row>
    <row r="1163">
      <c r="C1163" s="4">
        <f>IFERROR(__xludf.DUMMYFUNCTION("""COMPUTED_VALUE"""),41491.705555555556)</f>
        <v>41491.70556</v>
      </c>
      <c r="D1163" s="3">
        <f>IFERROR(__xludf.DUMMYFUNCTION("""COMPUTED_VALUE"""),3.97)</f>
        <v>3.97</v>
      </c>
    </row>
    <row r="1164">
      <c r="C1164" s="4">
        <f>IFERROR(__xludf.DUMMYFUNCTION("""COMPUTED_VALUE"""),41492.705555555556)</f>
        <v>41492.70556</v>
      </c>
      <c r="D1164" s="3">
        <f>IFERROR(__xludf.DUMMYFUNCTION("""COMPUTED_VALUE"""),3.85)</f>
        <v>3.85</v>
      </c>
    </row>
    <row r="1165">
      <c r="C1165" s="4">
        <f>IFERROR(__xludf.DUMMYFUNCTION("""COMPUTED_VALUE"""),41493.705555555556)</f>
        <v>41493.70556</v>
      </c>
      <c r="D1165" s="3">
        <f>IFERROR(__xludf.DUMMYFUNCTION("""COMPUTED_VALUE"""),3.87)</f>
        <v>3.87</v>
      </c>
    </row>
    <row r="1166">
      <c r="C1166" s="4">
        <f>IFERROR(__xludf.DUMMYFUNCTION("""COMPUTED_VALUE"""),41494.705555555556)</f>
        <v>41494.70556</v>
      </c>
      <c r="D1166" s="3">
        <f>IFERROR(__xludf.DUMMYFUNCTION("""COMPUTED_VALUE"""),4.03)</f>
        <v>4.03</v>
      </c>
    </row>
    <row r="1167">
      <c r="C1167" s="4">
        <f>IFERROR(__xludf.DUMMYFUNCTION("""COMPUTED_VALUE"""),41495.705555555556)</f>
        <v>41495.70556</v>
      </c>
      <c r="D1167" s="3">
        <f>IFERROR(__xludf.DUMMYFUNCTION("""COMPUTED_VALUE"""),3.9)</f>
        <v>3.9</v>
      </c>
    </row>
    <row r="1168">
      <c r="C1168" s="4">
        <f>IFERROR(__xludf.DUMMYFUNCTION("""COMPUTED_VALUE"""),41498.705555555556)</f>
        <v>41498.70556</v>
      </c>
      <c r="D1168" s="3">
        <f>IFERROR(__xludf.DUMMYFUNCTION("""COMPUTED_VALUE"""),3.94)</f>
        <v>3.94</v>
      </c>
    </row>
    <row r="1169">
      <c r="C1169" s="4">
        <f>IFERROR(__xludf.DUMMYFUNCTION("""COMPUTED_VALUE"""),41499.705555555556)</f>
        <v>41499.70556</v>
      </c>
      <c r="D1169" s="3">
        <f>IFERROR(__xludf.DUMMYFUNCTION("""COMPUTED_VALUE"""),3.95)</f>
        <v>3.95</v>
      </c>
    </row>
    <row r="1170">
      <c r="C1170" s="4">
        <f>IFERROR(__xludf.DUMMYFUNCTION("""COMPUTED_VALUE"""),41500.705555555556)</f>
        <v>41500.70556</v>
      </c>
      <c r="D1170" s="3">
        <f>IFERROR(__xludf.DUMMYFUNCTION("""COMPUTED_VALUE"""),3.85)</f>
        <v>3.85</v>
      </c>
    </row>
    <row r="1171">
      <c r="C1171" s="4">
        <f>IFERROR(__xludf.DUMMYFUNCTION("""COMPUTED_VALUE"""),41501.705555555556)</f>
        <v>41501.70556</v>
      </c>
      <c r="D1171" s="3">
        <f>IFERROR(__xludf.DUMMYFUNCTION("""COMPUTED_VALUE"""),3.83)</f>
        <v>3.83</v>
      </c>
    </row>
    <row r="1172">
      <c r="C1172" s="4">
        <f>IFERROR(__xludf.DUMMYFUNCTION("""COMPUTED_VALUE"""),41502.705555555556)</f>
        <v>41502.70556</v>
      </c>
      <c r="D1172" s="3">
        <f>IFERROR(__xludf.DUMMYFUNCTION("""COMPUTED_VALUE"""),3.9)</f>
        <v>3.9</v>
      </c>
    </row>
    <row r="1173">
      <c r="C1173" s="4">
        <f>IFERROR(__xludf.DUMMYFUNCTION("""COMPUTED_VALUE"""),41505.705555555556)</f>
        <v>41505.70556</v>
      </c>
      <c r="D1173" s="3">
        <f>IFERROR(__xludf.DUMMYFUNCTION("""COMPUTED_VALUE"""),3.77)</f>
        <v>3.77</v>
      </c>
    </row>
    <row r="1174">
      <c r="C1174" s="4">
        <f>IFERROR(__xludf.DUMMYFUNCTION("""COMPUTED_VALUE"""),41506.705555555556)</f>
        <v>41506.70556</v>
      </c>
      <c r="D1174" s="3">
        <f>IFERROR(__xludf.DUMMYFUNCTION("""COMPUTED_VALUE"""),3.76)</f>
        <v>3.76</v>
      </c>
    </row>
    <row r="1175">
      <c r="C1175" s="4">
        <f>IFERROR(__xludf.DUMMYFUNCTION("""COMPUTED_VALUE"""),41507.705555555556)</f>
        <v>41507.70556</v>
      </c>
      <c r="D1175" s="3">
        <f>IFERROR(__xludf.DUMMYFUNCTION("""COMPUTED_VALUE"""),3.8)</f>
        <v>3.8</v>
      </c>
    </row>
    <row r="1176">
      <c r="C1176" s="4">
        <f>IFERROR(__xludf.DUMMYFUNCTION("""COMPUTED_VALUE"""),41508.705555555556)</f>
        <v>41508.70556</v>
      </c>
      <c r="D1176" s="3">
        <f>IFERROR(__xludf.DUMMYFUNCTION("""COMPUTED_VALUE"""),3.8)</f>
        <v>3.8</v>
      </c>
    </row>
    <row r="1177">
      <c r="C1177" s="4">
        <f>IFERROR(__xludf.DUMMYFUNCTION("""COMPUTED_VALUE"""),41509.705555555556)</f>
        <v>41509.70556</v>
      </c>
      <c r="D1177" s="3">
        <f>IFERROR(__xludf.DUMMYFUNCTION("""COMPUTED_VALUE"""),3.99)</f>
        <v>3.99</v>
      </c>
    </row>
    <row r="1178">
      <c r="C1178" s="4">
        <f>IFERROR(__xludf.DUMMYFUNCTION("""COMPUTED_VALUE"""),41512.705555555556)</f>
        <v>41512.70556</v>
      </c>
      <c r="D1178" s="3">
        <f>IFERROR(__xludf.DUMMYFUNCTION("""COMPUTED_VALUE"""),3.97)</f>
        <v>3.97</v>
      </c>
    </row>
    <row r="1179">
      <c r="C1179" s="4">
        <f>IFERROR(__xludf.DUMMYFUNCTION("""COMPUTED_VALUE"""),41513.705555555556)</f>
        <v>41513.70556</v>
      </c>
      <c r="D1179" s="3">
        <f>IFERROR(__xludf.DUMMYFUNCTION("""COMPUTED_VALUE"""),3.76)</f>
        <v>3.76</v>
      </c>
    </row>
    <row r="1180">
      <c r="C1180" s="4">
        <f>IFERROR(__xludf.DUMMYFUNCTION("""COMPUTED_VALUE"""),41514.705555555556)</f>
        <v>41514.70556</v>
      </c>
      <c r="D1180" s="3">
        <f>IFERROR(__xludf.DUMMYFUNCTION("""COMPUTED_VALUE"""),3.84)</f>
        <v>3.84</v>
      </c>
    </row>
    <row r="1181">
      <c r="C1181" s="4">
        <f>IFERROR(__xludf.DUMMYFUNCTION("""COMPUTED_VALUE"""),41515.705555555556)</f>
        <v>41515.70556</v>
      </c>
      <c r="D1181" s="3">
        <f>IFERROR(__xludf.DUMMYFUNCTION("""COMPUTED_VALUE"""),3.86)</f>
        <v>3.86</v>
      </c>
    </row>
    <row r="1182">
      <c r="C1182" s="4">
        <f>IFERROR(__xludf.DUMMYFUNCTION("""COMPUTED_VALUE"""),41516.705555555556)</f>
        <v>41516.70556</v>
      </c>
      <c r="D1182" s="3">
        <f>IFERROR(__xludf.DUMMYFUNCTION("""COMPUTED_VALUE"""),3.91)</f>
        <v>3.91</v>
      </c>
    </row>
    <row r="1183">
      <c r="C1183" s="4">
        <f>IFERROR(__xludf.DUMMYFUNCTION("""COMPUTED_VALUE"""),41519.705555555556)</f>
        <v>41519.70556</v>
      </c>
      <c r="D1183" s="3">
        <f>IFERROR(__xludf.DUMMYFUNCTION("""COMPUTED_VALUE"""),3.92)</f>
        <v>3.92</v>
      </c>
    </row>
    <row r="1184">
      <c r="C1184" s="4">
        <f>IFERROR(__xludf.DUMMYFUNCTION("""COMPUTED_VALUE"""),41520.705555555556)</f>
        <v>41520.70556</v>
      </c>
      <c r="D1184" s="3">
        <f>IFERROR(__xludf.DUMMYFUNCTION("""COMPUTED_VALUE"""),3.97)</f>
        <v>3.97</v>
      </c>
    </row>
    <row r="1185">
      <c r="C1185" s="4">
        <f>IFERROR(__xludf.DUMMYFUNCTION("""COMPUTED_VALUE"""),41521.705555555556)</f>
        <v>41521.70556</v>
      </c>
      <c r="D1185" s="3">
        <f>IFERROR(__xludf.DUMMYFUNCTION("""COMPUTED_VALUE"""),4.01)</f>
        <v>4.01</v>
      </c>
    </row>
    <row r="1186">
      <c r="C1186" s="4">
        <f>IFERROR(__xludf.DUMMYFUNCTION("""COMPUTED_VALUE"""),41522.705555555556)</f>
        <v>41522.70556</v>
      </c>
      <c r="D1186" s="3">
        <f>IFERROR(__xludf.DUMMYFUNCTION("""COMPUTED_VALUE"""),4.08)</f>
        <v>4.08</v>
      </c>
    </row>
    <row r="1187">
      <c r="C1187" s="4">
        <f>IFERROR(__xludf.DUMMYFUNCTION("""COMPUTED_VALUE"""),41523.705555555556)</f>
        <v>41523.70556</v>
      </c>
      <c r="D1187" s="3">
        <f>IFERROR(__xludf.DUMMYFUNCTION("""COMPUTED_VALUE"""),4.18)</f>
        <v>4.18</v>
      </c>
    </row>
    <row r="1188">
      <c r="C1188" s="4">
        <f>IFERROR(__xludf.DUMMYFUNCTION("""COMPUTED_VALUE"""),41526.705555555556)</f>
        <v>41526.70556</v>
      </c>
      <c r="D1188" s="3">
        <f>IFERROR(__xludf.DUMMYFUNCTION("""COMPUTED_VALUE"""),4.25)</f>
        <v>4.25</v>
      </c>
    </row>
    <row r="1189">
      <c r="C1189" s="4">
        <f>IFERROR(__xludf.DUMMYFUNCTION("""COMPUTED_VALUE"""),41527.705555555556)</f>
        <v>41527.70556</v>
      </c>
      <c r="D1189" s="3">
        <f>IFERROR(__xludf.DUMMYFUNCTION("""COMPUTED_VALUE"""),4.19)</f>
        <v>4.19</v>
      </c>
    </row>
    <row r="1190">
      <c r="C1190" s="4">
        <f>IFERROR(__xludf.DUMMYFUNCTION("""COMPUTED_VALUE"""),41528.705555555556)</f>
        <v>41528.70556</v>
      </c>
      <c r="D1190" s="3">
        <f>IFERROR(__xludf.DUMMYFUNCTION("""COMPUTED_VALUE"""),4.21)</f>
        <v>4.21</v>
      </c>
    </row>
    <row r="1191">
      <c r="C1191" s="4">
        <f>IFERROR(__xludf.DUMMYFUNCTION("""COMPUTED_VALUE"""),41529.705555555556)</f>
        <v>41529.70556</v>
      </c>
      <c r="D1191" s="3">
        <f>IFERROR(__xludf.DUMMYFUNCTION("""COMPUTED_VALUE"""),4.12)</f>
        <v>4.12</v>
      </c>
    </row>
    <row r="1192">
      <c r="C1192" s="4">
        <f>IFERROR(__xludf.DUMMYFUNCTION("""COMPUTED_VALUE"""),41530.705555555556)</f>
        <v>41530.70556</v>
      </c>
      <c r="D1192" s="3">
        <f>IFERROR(__xludf.DUMMYFUNCTION("""COMPUTED_VALUE"""),4.23)</f>
        <v>4.23</v>
      </c>
    </row>
    <row r="1193">
      <c r="C1193" s="4">
        <f>IFERROR(__xludf.DUMMYFUNCTION("""COMPUTED_VALUE"""),41533.705555555556)</f>
        <v>41533.70556</v>
      </c>
      <c r="D1193" s="3">
        <f>IFERROR(__xludf.DUMMYFUNCTION("""COMPUTED_VALUE"""),4.27)</f>
        <v>4.27</v>
      </c>
    </row>
    <row r="1194">
      <c r="C1194" s="4">
        <f>IFERROR(__xludf.DUMMYFUNCTION("""COMPUTED_VALUE"""),41534.705555555556)</f>
        <v>41534.70556</v>
      </c>
      <c r="D1194" s="3">
        <f>IFERROR(__xludf.DUMMYFUNCTION("""COMPUTED_VALUE"""),4.29)</f>
        <v>4.29</v>
      </c>
    </row>
    <row r="1195">
      <c r="C1195" s="4">
        <f>IFERROR(__xludf.DUMMYFUNCTION("""COMPUTED_VALUE"""),41535.705555555556)</f>
        <v>41535.70556</v>
      </c>
      <c r="D1195" s="3">
        <f>IFERROR(__xludf.DUMMYFUNCTION("""COMPUTED_VALUE"""),4.45)</f>
        <v>4.45</v>
      </c>
    </row>
    <row r="1196">
      <c r="C1196" s="4">
        <f>IFERROR(__xludf.DUMMYFUNCTION("""COMPUTED_VALUE"""),41536.705555555556)</f>
        <v>41536.70556</v>
      </c>
      <c r="D1196" s="3">
        <f>IFERROR(__xludf.DUMMYFUNCTION("""COMPUTED_VALUE"""),4.33)</f>
        <v>4.33</v>
      </c>
    </row>
    <row r="1197">
      <c r="C1197" s="4">
        <f>IFERROR(__xludf.DUMMYFUNCTION("""COMPUTED_VALUE"""),41537.705555555556)</f>
        <v>41537.70556</v>
      </c>
      <c r="D1197" s="3">
        <f>IFERROR(__xludf.DUMMYFUNCTION("""COMPUTED_VALUE"""),4.22)</f>
        <v>4.22</v>
      </c>
    </row>
    <row r="1198">
      <c r="C1198" s="4">
        <f>IFERROR(__xludf.DUMMYFUNCTION("""COMPUTED_VALUE"""),41540.705555555556)</f>
        <v>41540.70556</v>
      </c>
      <c r="D1198" s="3">
        <f>IFERROR(__xludf.DUMMYFUNCTION("""COMPUTED_VALUE"""),4.28)</f>
        <v>4.28</v>
      </c>
    </row>
    <row r="1199">
      <c r="C1199" s="4">
        <f>IFERROR(__xludf.DUMMYFUNCTION("""COMPUTED_VALUE"""),41541.705555555556)</f>
        <v>41541.70556</v>
      </c>
      <c r="D1199" s="3">
        <f>IFERROR(__xludf.DUMMYFUNCTION("""COMPUTED_VALUE"""),4.27)</f>
        <v>4.27</v>
      </c>
    </row>
    <row r="1200">
      <c r="C1200" s="4">
        <f>IFERROR(__xludf.DUMMYFUNCTION("""COMPUTED_VALUE"""),41542.705555555556)</f>
        <v>41542.70556</v>
      </c>
      <c r="D1200" s="3">
        <f>IFERROR(__xludf.DUMMYFUNCTION("""COMPUTED_VALUE"""),4.3)</f>
        <v>4.3</v>
      </c>
    </row>
    <row r="1201">
      <c r="C1201" s="4">
        <f>IFERROR(__xludf.DUMMYFUNCTION("""COMPUTED_VALUE"""),41543.705555555556)</f>
        <v>41543.70556</v>
      </c>
      <c r="D1201" s="3">
        <f>IFERROR(__xludf.DUMMYFUNCTION("""COMPUTED_VALUE"""),4.22)</f>
        <v>4.22</v>
      </c>
    </row>
    <row r="1202">
      <c r="C1202" s="4">
        <f>IFERROR(__xludf.DUMMYFUNCTION("""COMPUTED_VALUE"""),41544.705555555556)</f>
        <v>41544.70556</v>
      </c>
      <c r="D1202" s="3">
        <f>IFERROR(__xludf.DUMMYFUNCTION("""COMPUTED_VALUE"""),4.18)</f>
        <v>4.18</v>
      </c>
    </row>
    <row r="1203">
      <c r="C1203" s="4">
        <f>IFERROR(__xludf.DUMMYFUNCTION("""COMPUTED_VALUE"""),41547.705555555556)</f>
        <v>41547.70556</v>
      </c>
      <c r="D1203" s="3">
        <f>IFERROR(__xludf.DUMMYFUNCTION("""COMPUTED_VALUE"""),4.13)</f>
        <v>4.13</v>
      </c>
    </row>
    <row r="1204">
      <c r="C1204" s="4">
        <f>IFERROR(__xludf.DUMMYFUNCTION("""COMPUTED_VALUE"""),41548.705555555556)</f>
        <v>41548.70556</v>
      </c>
      <c r="D1204" s="3">
        <f>IFERROR(__xludf.DUMMYFUNCTION("""COMPUTED_VALUE"""),4.27)</f>
        <v>4.27</v>
      </c>
    </row>
    <row r="1205">
      <c r="C1205" s="4">
        <f>IFERROR(__xludf.DUMMYFUNCTION("""COMPUTED_VALUE"""),41549.705555555556)</f>
        <v>41549.70556</v>
      </c>
      <c r="D1205" s="3">
        <f>IFERROR(__xludf.DUMMYFUNCTION("""COMPUTED_VALUE"""),4.17)</f>
        <v>4.17</v>
      </c>
    </row>
    <row r="1206">
      <c r="C1206" s="4">
        <f>IFERROR(__xludf.DUMMYFUNCTION("""COMPUTED_VALUE"""),41550.705555555556)</f>
        <v>41550.70556</v>
      </c>
      <c r="D1206" s="3">
        <f>IFERROR(__xludf.DUMMYFUNCTION("""COMPUTED_VALUE"""),4.15)</f>
        <v>4.15</v>
      </c>
    </row>
    <row r="1207">
      <c r="C1207" s="4">
        <f>IFERROR(__xludf.DUMMYFUNCTION("""COMPUTED_VALUE"""),41551.705555555556)</f>
        <v>41551.70556</v>
      </c>
      <c r="D1207" s="3">
        <f>IFERROR(__xludf.DUMMYFUNCTION("""COMPUTED_VALUE"""),4.22)</f>
        <v>4.22</v>
      </c>
    </row>
    <row r="1208">
      <c r="C1208" s="4">
        <f>IFERROR(__xludf.DUMMYFUNCTION("""COMPUTED_VALUE"""),41554.705555555556)</f>
        <v>41554.70556</v>
      </c>
      <c r="D1208" s="3">
        <f>IFERROR(__xludf.DUMMYFUNCTION("""COMPUTED_VALUE"""),4.22)</f>
        <v>4.22</v>
      </c>
    </row>
    <row r="1209">
      <c r="C1209" s="4">
        <f>IFERROR(__xludf.DUMMYFUNCTION("""COMPUTED_VALUE"""),41555.705555555556)</f>
        <v>41555.70556</v>
      </c>
      <c r="D1209" s="3">
        <f>IFERROR(__xludf.DUMMYFUNCTION("""COMPUTED_VALUE"""),4.21)</f>
        <v>4.21</v>
      </c>
    </row>
    <row r="1210">
      <c r="C1210" s="4">
        <f>IFERROR(__xludf.DUMMYFUNCTION("""COMPUTED_VALUE"""),41556.705555555556)</f>
        <v>41556.70556</v>
      </c>
      <c r="D1210" s="3">
        <f>IFERROR(__xludf.DUMMYFUNCTION("""COMPUTED_VALUE"""),4.2)</f>
        <v>4.2</v>
      </c>
    </row>
    <row r="1211">
      <c r="C1211" s="4">
        <f>IFERROR(__xludf.DUMMYFUNCTION("""COMPUTED_VALUE"""),41557.705555555556)</f>
        <v>41557.70556</v>
      </c>
      <c r="D1211" s="3">
        <f>IFERROR(__xludf.DUMMYFUNCTION("""COMPUTED_VALUE"""),4.16)</f>
        <v>4.16</v>
      </c>
    </row>
    <row r="1212">
      <c r="C1212" s="4">
        <f>IFERROR(__xludf.DUMMYFUNCTION("""COMPUTED_VALUE"""),41558.705555555556)</f>
        <v>41558.70556</v>
      </c>
      <c r="D1212" s="3">
        <f>IFERROR(__xludf.DUMMYFUNCTION("""COMPUTED_VALUE"""),4.19)</f>
        <v>4.19</v>
      </c>
    </row>
    <row r="1213">
      <c r="C1213" s="4">
        <f>IFERROR(__xludf.DUMMYFUNCTION("""COMPUTED_VALUE"""),41561.705555555556)</f>
        <v>41561.70556</v>
      </c>
      <c r="D1213" s="3">
        <f>IFERROR(__xludf.DUMMYFUNCTION("""COMPUTED_VALUE"""),4.23)</f>
        <v>4.23</v>
      </c>
    </row>
    <row r="1214">
      <c r="C1214" s="4">
        <f>IFERROR(__xludf.DUMMYFUNCTION("""COMPUTED_VALUE"""),41562.705555555556)</f>
        <v>41562.70556</v>
      </c>
      <c r="D1214" s="3">
        <f>IFERROR(__xludf.DUMMYFUNCTION("""COMPUTED_VALUE"""),4.2)</f>
        <v>4.2</v>
      </c>
    </row>
    <row r="1215">
      <c r="C1215" s="4">
        <f>IFERROR(__xludf.DUMMYFUNCTION("""COMPUTED_VALUE"""),41563.705555555556)</f>
        <v>41563.70556</v>
      </c>
      <c r="D1215" s="3">
        <f>IFERROR(__xludf.DUMMYFUNCTION("""COMPUTED_VALUE"""),4.29)</f>
        <v>4.29</v>
      </c>
    </row>
    <row r="1216">
      <c r="C1216" s="4">
        <f>IFERROR(__xludf.DUMMYFUNCTION("""COMPUTED_VALUE"""),41564.705555555556)</f>
        <v>41564.70556</v>
      </c>
      <c r="D1216" s="3">
        <f>IFERROR(__xludf.DUMMYFUNCTION("""COMPUTED_VALUE"""),4.27)</f>
        <v>4.27</v>
      </c>
    </row>
    <row r="1217">
      <c r="C1217" s="4">
        <f>IFERROR(__xludf.DUMMYFUNCTION("""COMPUTED_VALUE"""),41565.705555555556)</f>
        <v>41565.70556</v>
      </c>
      <c r="D1217" s="3">
        <f>IFERROR(__xludf.DUMMYFUNCTION("""COMPUTED_VALUE"""),4.35)</f>
        <v>4.35</v>
      </c>
    </row>
    <row r="1218">
      <c r="C1218" s="4">
        <f>IFERROR(__xludf.DUMMYFUNCTION("""COMPUTED_VALUE"""),41568.705555555556)</f>
        <v>41568.70556</v>
      </c>
      <c r="D1218" s="3">
        <f>IFERROR(__xludf.DUMMYFUNCTION("""COMPUTED_VALUE"""),4.32)</f>
        <v>4.32</v>
      </c>
    </row>
    <row r="1219">
      <c r="C1219" s="4">
        <f>IFERROR(__xludf.DUMMYFUNCTION("""COMPUTED_VALUE"""),41569.705555555556)</f>
        <v>41569.70556</v>
      </c>
      <c r="D1219" s="3">
        <f>IFERROR(__xludf.DUMMYFUNCTION("""COMPUTED_VALUE"""),4.35)</f>
        <v>4.35</v>
      </c>
    </row>
    <row r="1220">
      <c r="C1220" s="4">
        <f>IFERROR(__xludf.DUMMYFUNCTION("""COMPUTED_VALUE"""),41570.705555555556)</f>
        <v>41570.70556</v>
      </c>
      <c r="D1220" s="3">
        <f>IFERROR(__xludf.DUMMYFUNCTION("""COMPUTED_VALUE"""),4.3)</f>
        <v>4.3</v>
      </c>
    </row>
    <row r="1221">
      <c r="C1221" s="4">
        <f>IFERROR(__xludf.DUMMYFUNCTION("""COMPUTED_VALUE"""),41571.705555555556)</f>
        <v>41571.70556</v>
      </c>
      <c r="D1221" s="3">
        <f>IFERROR(__xludf.DUMMYFUNCTION("""COMPUTED_VALUE"""),4.28)</f>
        <v>4.28</v>
      </c>
    </row>
    <row r="1222">
      <c r="C1222" s="4">
        <f>IFERROR(__xludf.DUMMYFUNCTION("""COMPUTED_VALUE"""),41572.705555555556)</f>
        <v>41572.70556</v>
      </c>
      <c r="D1222" s="3">
        <f>IFERROR(__xludf.DUMMYFUNCTION("""COMPUTED_VALUE"""),4.18)</f>
        <v>4.18</v>
      </c>
    </row>
    <row r="1223">
      <c r="C1223" s="4">
        <f>IFERROR(__xludf.DUMMYFUNCTION("""COMPUTED_VALUE"""),41575.705555555556)</f>
        <v>41575.70556</v>
      </c>
      <c r="D1223" s="3">
        <f>IFERROR(__xludf.DUMMYFUNCTION("""COMPUTED_VALUE"""),4.28)</f>
        <v>4.28</v>
      </c>
    </row>
    <row r="1224">
      <c r="C1224" s="4">
        <f>IFERROR(__xludf.DUMMYFUNCTION("""COMPUTED_VALUE"""),41576.705555555556)</f>
        <v>41576.70556</v>
      </c>
      <c r="D1224" s="3">
        <f>IFERROR(__xludf.DUMMYFUNCTION("""COMPUTED_VALUE"""),4.31)</f>
        <v>4.31</v>
      </c>
    </row>
    <row r="1225">
      <c r="C1225" s="4">
        <f>IFERROR(__xludf.DUMMYFUNCTION("""COMPUTED_VALUE"""),41577.705555555556)</f>
        <v>41577.70556</v>
      </c>
      <c r="D1225" s="3">
        <f>IFERROR(__xludf.DUMMYFUNCTION("""COMPUTED_VALUE"""),4.27)</f>
        <v>4.27</v>
      </c>
    </row>
    <row r="1226">
      <c r="C1226" s="4">
        <f>IFERROR(__xludf.DUMMYFUNCTION("""COMPUTED_VALUE"""),41578.705555555556)</f>
        <v>41578.70556</v>
      </c>
      <c r="D1226" s="3">
        <f>IFERROR(__xludf.DUMMYFUNCTION("""COMPUTED_VALUE"""),4.21)</f>
        <v>4.21</v>
      </c>
    </row>
    <row r="1227">
      <c r="C1227" s="4">
        <f>IFERROR(__xludf.DUMMYFUNCTION("""COMPUTED_VALUE"""),41579.705555555556)</f>
        <v>41579.70556</v>
      </c>
      <c r="D1227" s="3">
        <f>IFERROR(__xludf.DUMMYFUNCTION("""COMPUTED_VALUE"""),4.15)</f>
        <v>4.15</v>
      </c>
    </row>
    <row r="1228">
      <c r="C1228" s="4">
        <f>IFERROR(__xludf.DUMMYFUNCTION("""COMPUTED_VALUE"""),41582.705555555556)</f>
        <v>41582.70556</v>
      </c>
      <c r="D1228" s="3">
        <f>IFERROR(__xludf.DUMMYFUNCTION("""COMPUTED_VALUE"""),4.13)</f>
        <v>4.13</v>
      </c>
    </row>
    <row r="1229">
      <c r="C1229" s="4">
        <f>IFERROR(__xludf.DUMMYFUNCTION("""COMPUTED_VALUE"""),41583.705555555556)</f>
        <v>41583.70556</v>
      </c>
      <c r="D1229" s="3">
        <f>IFERROR(__xludf.DUMMYFUNCTION("""COMPUTED_VALUE"""),4.0)</f>
        <v>4</v>
      </c>
    </row>
    <row r="1230">
      <c r="C1230" s="4">
        <f>IFERROR(__xludf.DUMMYFUNCTION("""COMPUTED_VALUE"""),41584.705555555556)</f>
        <v>41584.70556</v>
      </c>
      <c r="D1230" s="3">
        <f>IFERROR(__xludf.DUMMYFUNCTION("""COMPUTED_VALUE"""),4.04)</f>
        <v>4.04</v>
      </c>
    </row>
    <row r="1231">
      <c r="C1231" s="4">
        <f>IFERROR(__xludf.DUMMYFUNCTION("""COMPUTED_VALUE"""),41585.705555555556)</f>
        <v>41585.70556</v>
      </c>
      <c r="D1231" s="3">
        <f>IFERROR(__xludf.DUMMYFUNCTION("""COMPUTED_VALUE"""),3.94)</f>
        <v>3.94</v>
      </c>
    </row>
    <row r="1232">
      <c r="C1232" s="4">
        <f>IFERROR(__xludf.DUMMYFUNCTION("""COMPUTED_VALUE"""),41586.705555555556)</f>
        <v>41586.70556</v>
      </c>
      <c r="D1232" s="3">
        <f>IFERROR(__xludf.DUMMYFUNCTION("""COMPUTED_VALUE"""),3.93)</f>
        <v>3.93</v>
      </c>
    </row>
    <row r="1233">
      <c r="C1233" s="4">
        <f>IFERROR(__xludf.DUMMYFUNCTION("""COMPUTED_VALUE"""),41589.705555555556)</f>
        <v>41589.70556</v>
      </c>
      <c r="D1233" s="3">
        <f>IFERROR(__xludf.DUMMYFUNCTION("""COMPUTED_VALUE"""),3.87)</f>
        <v>3.87</v>
      </c>
    </row>
    <row r="1234">
      <c r="C1234" s="4">
        <f>IFERROR(__xludf.DUMMYFUNCTION("""COMPUTED_VALUE"""),41590.705555555556)</f>
        <v>41590.70556</v>
      </c>
      <c r="D1234" s="3">
        <f>IFERROR(__xludf.DUMMYFUNCTION("""COMPUTED_VALUE"""),3.82)</f>
        <v>3.82</v>
      </c>
    </row>
    <row r="1235">
      <c r="C1235" s="4">
        <f>IFERROR(__xludf.DUMMYFUNCTION("""COMPUTED_VALUE"""),41591.705555555556)</f>
        <v>41591.70556</v>
      </c>
      <c r="D1235" s="3">
        <f>IFERROR(__xludf.DUMMYFUNCTION("""COMPUTED_VALUE"""),3.94)</f>
        <v>3.94</v>
      </c>
    </row>
    <row r="1236">
      <c r="C1236" s="4">
        <f>IFERROR(__xludf.DUMMYFUNCTION("""COMPUTED_VALUE"""),41592.705555555556)</f>
        <v>41592.70556</v>
      </c>
      <c r="D1236" s="3">
        <f>IFERROR(__xludf.DUMMYFUNCTION("""COMPUTED_VALUE"""),4.0)</f>
        <v>4</v>
      </c>
    </row>
    <row r="1237">
      <c r="C1237" s="4">
        <f>IFERROR(__xludf.DUMMYFUNCTION("""COMPUTED_VALUE"""),41596.705555555556)</f>
        <v>41596.70556</v>
      </c>
      <c r="D1237" s="3">
        <f>IFERROR(__xludf.DUMMYFUNCTION("""COMPUTED_VALUE"""),3.98)</f>
        <v>3.98</v>
      </c>
    </row>
    <row r="1238">
      <c r="C1238" s="4">
        <f>IFERROR(__xludf.DUMMYFUNCTION("""COMPUTED_VALUE"""),41597.705555555556)</f>
        <v>41597.70556</v>
      </c>
      <c r="D1238" s="3">
        <f>IFERROR(__xludf.DUMMYFUNCTION("""COMPUTED_VALUE"""),3.93)</f>
        <v>3.93</v>
      </c>
    </row>
    <row r="1239">
      <c r="C1239" s="4">
        <f>IFERROR(__xludf.DUMMYFUNCTION("""COMPUTED_VALUE"""),41599.705555555556)</f>
        <v>41599.70556</v>
      </c>
      <c r="D1239" s="3">
        <f>IFERROR(__xludf.DUMMYFUNCTION("""COMPUTED_VALUE"""),3.91)</f>
        <v>3.91</v>
      </c>
    </row>
    <row r="1240">
      <c r="C1240" s="4">
        <f>IFERROR(__xludf.DUMMYFUNCTION("""COMPUTED_VALUE"""),41600.705555555556)</f>
        <v>41600.70556</v>
      </c>
      <c r="D1240" s="3">
        <f>IFERROR(__xludf.DUMMYFUNCTION("""COMPUTED_VALUE"""),4.0)</f>
        <v>4</v>
      </c>
    </row>
    <row r="1241">
      <c r="C1241" s="4">
        <f>IFERROR(__xludf.DUMMYFUNCTION("""COMPUTED_VALUE"""),41603.705555555556)</f>
        <v>41603.70556</v>
      </c>
      <c r="D1241" s="3">
        <f>IFERROR(__xludf.DUMMYFUNCTION("""COMPUTED_VALUE"""),3.96)</f>
        <v>3.96</v>
      </c>
    </row>
    <row r="1242">
      <c r="C1242" s="4">
        <f>IFERROR(__xludf.DUMMYFUNCTION("""COMPUTED_VALUE"""),41604.705555555556)</f>
        <v>41604.70556</v>
      </c>
      <c r="D1242" s="3">
        <f>IFERROR(__xludf.DUMMYFUNCTION("""COMPUTED_VALUE"""),3.91)</f>
        <v>3.91</v>
      </c>
    </row>
    <row r="1243">
      <c r="C1243" s="4">
        <f>IFERROR(__xludf.DUMMYFUNCTION("""COMPUTED_VALUE"""),41605.705555555556)</f>
        <v>41605.70556</v>
      </c>
      <c r="D1243" s="3">
        <f>IFERROR(__xludf.DUMMYFUNCTION("""COMPUTED_VALUE"""),3.86)</f>
        <v>3.86</v>
      </c>
    </row>
    <row r="1244">
      <c r="C1244" s="4">
        <f>IFERROR(__xludf.DUMMYFUNCTION("""COMPUTED_VALUE"""),41606.705555555556)</f>
        <v>41606.70556</v>
      </c>
      <c r="D1244" s="3">
        <f>IFERROR(__xludf.DUMMYFUNCTION("""COMPUTED_VALUE"""),3.9)</f>
        <v>3.9</v>
      </c>
    </row>
    <row r="1245">
      <c r="C1245" s="4">
        <f>IFERROR(__xludf.DUMMYFUNCTION("""COMPUTED_VALUE"""),41607.705555555556)</f>
        <v>41607.70556</v>
      </c>
      <c r="D1245" s="3">
        <f>IFERROR(__xludf.DUMMYFUNCTION("""COMPUTED_VALUE"""),3.93)</f>
        <v>3.93</v>
      </c>
    </row>
    <row r="1246">
      <c r="C1246" s="4">
        <f>IFERROR(__xludf.DUMMYFUNCTION("""COMPUTED_VALUE"""),41610.705555555556)</f>
        <v>41610.70556</v>
      </c>
      <c r="D1246" s="3">
        <f>IFERROR(__xludf.DUMMYFUNCTION("""COMPUTED_VALUE"""),3.83)</f>
        <v>3.83</v>
      </c>
    </row>
    <row r="1247">
      <c r="C1247" s="4">
        <f>IFERROR(__xludf.DUMMYFUNCTION("""COMPUTED_VALUE"""),41611.705555555556)</f>
        <v>41611.70556</v>
      </c>
      <c r="D1247" s="3">
        <f>IFERROR(__xludf.DUMMYFUNCTION("""COMPUTED_VALUE"""),3.7)</f>
        <v>3.7</v>
      </c>
    </row>
    <row r="1248">
      <c r="C1248" s="4">
        <f>IFERROR(__xludf.DUMMYFUNCTION("""COMPUTED_VALUE"""),41612.705555555556)</f>
        <v>41612.70556</v>
      </c>
      <c r="D1248" s="3">
        <f>IFERROR(__xludf.DUMMYFUNCTION("""COMPUTED_VALUE"""),3.71)</f>
        <v>3.71</v>
      </c>
    </row>
    <row r="1249">
      <c r="C1249" s="4">
        <f>IFERROR(__xludf.DUMMYFUNCTION("""COMPUTED_VALUE"""),41613.705555555556)</f>
        <v>41613.70556</v>
      </c>
      <c r="D1249" s="3">
        <f>IFERROR(__xludf.DUMMYFUNCTION("""COMPUTED_VALUE"""),3.55)</f>
        <v>3.55</v>
      </c>
    </row>
    <row r="1250">
      <c r="C1250" s="4">
        <f>IFERROR(__xludf.DUMMYFUNCTION("""COMPUTED_VALUE"""),41614.705555555556)</f>
        <v>41614.70556</v>
      </c>
      <c r="D1250" s="3">
        <f>IFERROR(__xludf.DUMMYFUNCTION("""COMPUTED_VALUE"""),3.75)</f>
        <v>3.75</v>
      </c>
    </row>
    <row r="1251">
      <c r="C1251" s="4">
        <f>IFERROR(__xludf.DUMMYFUNCTION("""COMPUTED_VALUE"""),41617.705555555556)</f>
        <v>41617.70556</v>
      </c>
      <c r="D1251" s="3">
        <f>IFERROR(__xludf.DUMMYFUNCTION("""COMPUTED_VALUE"""),3.69)</f>
        <v>3.69</v>
      </c>
    </row>
    <row r="1252">
      <c r="C1252" s="4">
        <f>IFERROR(__xludf.DUMMYFUNCTION("""COMPUTED_VALUE"""),41618.705555555556)</f>
        <v>41618.70556</v>
      </c>
      <c r="D1252" s="3">
        <f>IFERROR(__xludf.DUMMYFUNCTION("""COMPUTED_VALUE"""),3.65)</f>
        <v>3.65</v>
      </c>
    </row>
    <row r="1253">
      <c r="C1253" s="4">
        <f>IFERROR(__xludf.DUMMYFUNCTION("""COMPUTED_VALUE"""),41619.705555555556)</f>
        <v>41619.70556</v>
      </c>
      <c r="D1253" s="3">
        <f>IFERROR(__xludf.DUMMYFUNCTION("""COMPUTED_VALUE"""),3.53)</f>
        <v>3.53</v>
      </c>
    </row>
    <row r="1254">
      <c r="C1254" s="4">
        <f>IFERROR(__xludf.DUMMYFUNCTION("""COMPUTED_VALUE"""),41620.705555555556)</f>
        <v>41620.70556</v>
      </c>
      <c r="D1254" s="3">
        <f>IFERROR(__xludf.DUMMYFUNCTION("""COMPUTED_VALUE"""),3.65)</f>
        <v>3.65</v>
      </c>
    </row>
    <row r="1255">
      <c r="C1255" s="4">
        <f>IFERROR(__xludf.DUMMYFUNCTION("""COMPUTED_VALUE"""),41621.705555555556)</f>
        <v>41621.70556</v>
      </c>
      <c r="D1255" s="3">
        <f>IFERROR(__xludf.DUMMYFUNCTION("""COMPUTED_VALUE"""),3.59)</f>
        <v>3.59</v>
      </c>
    </row>
    <row r="1256">
      <c r="C1256" s="4">
        <f>IFERROR(__xludf.DUMMYFUNCTION("""COMPUTED_VALUE"""),41624.705555555556)</f>
        <v>41624.70556</v>
      </c>
      <c r="D1256" s="3">
        <f>IFERROR(__xludf.DUMMYFUNCTION("""COMPUTED_VALUE"""),3.6)</f>
        <v>3.6</v>
      </c>
    </row>
    <row r="1257">
      <c r="C1257" s="4">
        <f>IFERROR(__xludf.DUMMYFUNCTION("""COMPUTED_VALUE"""),41625.705555555556)</f>
        <v>41625.70556</v>
      </c>
      <c r="D1257" s="3">
        <f>IFERROR(__xludf.DUMMYFUNCTION("""COMPUTED_VALUE"""),3.54)</f>
        <v>3.54</v>
      </c>
    </row>
    <row r="1258">
      <c r="C1258" s="4">
        <f>IFERROR(__xludf.DUMMYFUNCTION("""COMPUTED_VALUE"""),41626.705555555556)</f>
        <v>41626.70556</v>
      </c>
      <c r="D1258" s="3">
        <f>IFERROR(__xludf.DUMMYFUNCTION("""COMPUTED_VALUE"""),3.52)</f>
        <v>3.52</v>
      </c>
    </row>
    <row r="1259">
      <c r="C1259" s="4">
        <f>IFERROR(__xludf.DUMMYFUNCTION("""COMPUTED_VALUE"""),41627.705555555556)</f>
        <v>41627.70556</v>
      </c>
      <c r="D1259" s="3">
        <f>IFERROR(__xludf.DUMMYFUNCTION("""COMPUTED_VALUE"""),3.57)</f>
        <v>3.57</v>
      </c>
    </row>
    <row r="1260">
      <c r="C1260" s="4">
        <f>IFERROR(__xludf.DUMMYFUNCTION("""COMPUTED_VALUE"""),41628.705555555556)</f>
        <v>41628.70556</v>
      </c>
      <c r="D1260" s="3">
        <f>IFERROR(__xludf.DUMMYFUNCTION("""COMPUTED_VALUE"""),3.5)</f>
        <v>3.5</v>
      </c>
    </row>
    <row r="1261">
      <c r="C1261" s="4">
        <f>IFERROR(__xludf.DUMMYFUNCTION("""COMPUTED_VALUE"""),41631.705555555556)</f>
        <v>41631.70556</v>
      </c>
      <c r="D1261" s="3">
        <f>IFERROR(__xludf.DUMMYFUNCTION("""COMPUTED_VALUE"""),3.54)</f>
        <v>3.54</v>
      </c>
    </row>
    <row r="1262">
      <c r="C1262" s="4">
        <f>IFERROR(__xludf.DUMMYFUNCTION("""COMPUTED_VALUE"""),41634.705555555556)</f>
        <v>41634.70556</v>
      </c>
      <c r="D1262" s="3">
        <f>IFERROR(__xludf.DUMMYFUNCTION("""COMPUTED_VALUE"""),3.6)</f>
        <v>3.6</v>
      </c>
    </row>
    <row r="1263">
      <c r="C1263" s="4">
        <f>IFERROR(__xludf.DUMMYFUNCTION("""COMPUTED_VALUE"""),41635.705555555556)</f>
        <v>41635.70556</v>
      </c>
      <c r="D1263" s="3">
        <f>IFERROR(__xludf.DUMMYFUNCTION("""COMPUTED_VALUE"""),3.63)</f>
        <v>3.63</v>
      </c>
    </row>
    <row r="1264">
      <c r="C1264" s="4">
        <f>IFERROR(__xludf.DUMMYFUNCTION("""COMPUTED_VALUE"""),41638.705555555556)</f>
        <v>41638.70556</v>
      </c>
      <c r="D1264" s="3">
        <f>IFERROR(__xludf.DUMMYFUNCTION("""COMPUTED_VALUE"""),3.69)</f>
        <v>3.69</v>
      </c>
    </row>
    <row r="1265">
      <c r="C1265" s="4">
        <f>IFERROR(__xludf.DUMMYFUNCTION("""COMPUTED_VALUE"""),41641.705555555556)</f>
        <v>41641.70556</v>
      </c>
      <c r="D1265" s="3">
        <f>IFERROR(__xludf.DUMMYFUNCTION("""COMPUTED_VALUE"""),3.53)</f>
        <v>3.53</v>
      </c>
    </row>
    <row r="1266">
      <c r="C1266" s="4">
        <f>IFERROR(__xludf.DUMMYFUNCTION("""COMPUTED_VALUE"""),41642.705555555556)</f>
        <v>41642.70556</v>
      </c>
      <c r="D1266" s="3">
        <f>IFERROR(__xludf.DUMMYFUNCTION("""COMPUTED_VALUE"""),3.56)</f>
        <v>3.56</v>
      </c>
    </row>
    <row r="1267">
      <c r="C1267" s="4">
        <f>IFERROR(__xludf.DUMMYFUNCTION("""COMPUTED_VALUE"""),41645.705555555556)</f>
        <v>41645.70556</v>
      </c>
      <c r="D1267" s="3">
        <f>IFERROR(__xludf.DUMMYFUNCTION("""COMPUTED_VALUE"""),3.47)</f>
        <v>3.47</v>
      </c>
    </row>
    <row r="1268">
      <c r="C1268" s="4">
        <f>IFERROR(__xludf.DUMMYFUNCTION("""COMPUTED_VALUE"""),41646.705555555556)</f>
        <v>41646.70556</v>
      </c>
      <c r="D1268" s="3">
        <f>IFERROR(__xludf.DUMMYFUNCTION("""COMPUTED_VALUE"""),3.44)</f>
        <v>3.44</v>
      </c>
    </row>
    <row r="1269">
      <c r="C1269" s="4">
        <f>IFERROR(__xludf.DUMMYFUNCTION("""COMPUTED_VALUE"""),41647.705555555556)</f>
        <v>41647.70556</v>
      </c>
      <c r="D1269" s="3">
        <f>IFERROR(__xludf.DUMMYFUNCTION("""COMPUTED_VALUE"""),3.52)</f>
        <v>3.52</v>
      </c>
    </row>
    <row r="1270">
      <c r="C1270" s="4">
        <f>IFERROR(__xludf.DUMMYFUNCTION("""COMPUTED_VALUE"""),41648.705555555556)</f>
        <v>41648.70556</v>
      </c>
      <c r="D1270" s="3">
        <f>IFERROR(__xludf.DUMMYFUNCTION("""COMPUTED_VALUE"""),3.39)</f>
        <v>3.39</v>
      </c>
    </row>
    <row r="1271">
      <c r="C1271" s="4">
        <f>IFERROR(__xludf.DUMMYFUNCTION("""COMPUTED_VALUE"""),41649.705555555556)</f>
        <v>41649.70556</v>
      </c>
      <c r="D1271" s="3">
        <f>IFERROR(__xludf.DUMMYFUNCTION("""COMPUTED_VALUE"""),3.39)</f>
        <v>3.39</v>
      </c>
    </row>
    <row r="1272">
      <c r="C1272" s="4">
        <f>IFERROR(__xludf.DUMMYFUNCTION("""COMPUTED_VALUE"""),41652.705555555556)</f>
        <v>41652.70556</v>
      </c>
      <c r="D1272" s="3">
        <f>IFERROR(__xludf.DUMMYFUNCTION("""COMPUTED_VALUE"""),3.36)</f>
        <v>3.36</v>
      </c>
    </row>
    <row r="1273">
      <c r="C1273" s="4">
        <f>IFERROR(__xludf.DUMMYFUNCTION("""COMPUTED_VALUE"""),41653.705555555556)</f>
        <v>41653.70556</v>
      </c>
      <c r="D1273" s="3">
        <f>IFERROR(__xludf.DUMMYFUNCTION("""COMPUTED_VALUE"""),3.41)</f>
        <v>3.41</v>
      </c>
    </row>
    <row r="1274">
      <c r="C1274" s="4">
        <f>IFERROR(__xludf.DUMMYFUNCTION("""COMPUTED_VALUE"""),41654.705555555556)</f>
        <v>41654.70556</v>
      </c>
      <c r="D1274" s="3">
        <f>IFERROR(__xludf.DUMMYFUNCTION("""COMPUTED_VALUE"""),3.45)</f>
        <v>3.45</v>
      </c>
    </row>
    <row r="1275">
      <c r="C1275" s="4">
        <f>IFERROR(__xludf.DUMMYFUNCTION("""COMPUTED_VALUE"""),41655.705555555556)</f>
        <v>41655.70556</v>
      </c>
      <c r="D1275" s="3">
        <f>IFERROR(__xludf.DUMMYFUNCTION("""COMPUTED_VALUE"""),3.39)</f>
        <v>3.39</v>
      </c>
    </row>
    <row r="1276">
      <c r="C1276" s="4">
        <f>IFERROR(__xludf.DUMMYFUNCTION("""COMPUTED_VALUE"""),41656.705555555556)</f>
        <v>41656.70556</v>
      </c>
      <c r="D1276" s="3">
        <f>IFERROR(__xludf.DUMMYFUNCTION("""COMPUTED_VALUE"""),3.36)</f>
        <v>3.36</v>
      </c>
    </row>
    <row r="1277">
      <c r="C1277" s="4">
        <f>IFERROR(__xludf.DUMMYFUNCTION("""COMPUTED_VALUE"""),41659.705555555556)</f>
        <v>41659.70556</v>
      </c>
      <c r="D1277" s="3">
        <f>IFERROR(__xludf.DUMMYFUNCTION("""COMPUTED_VALUE"""),3.34)</f>
        <v>3.34</v>
      </c>
    </row>
    <row r="1278">
      <c r="C1278" s="4">
        <f>IFERROR(__xludf.DUMMYFUNCTION("""COMPUTED_VALUE"""),41660.705555555556)</f>
        <v>41660.70556</v>
      </c>
      <c r="D1278" s="3">
        <f>IFERROR(__xludf.DUMMYFUNCTION("""COMPUTED_VALUE"""),3.28)</f>
        <v>3.28</v>
      </c>
    </row>
    <row r="1279">
      <c r="C1279" s="4">
        <f>IFERROR(__xludf.DUMMYFUNCTION("""COMPUTED_VALUE"""),41661.705555555556)</f>
        <v>41661.70556</v>
      </c>
      <c r="D1279" s="3">
        <f>IFERROR(__xludf.DUMMYFUNCTION("""COMPUTED_VALUE"""),3.33)</f>
        <v>3.33</v>
      </c>
    </row>
    <row r="1280">
      <c r="C1280" s="4">
        <f>IFERROR(__xludf.DUMMYFUNCTION("""COMPUTED_VALUE"""),41662.705555555556)</f>
        <v>41662.70556</v>
      </c>
      <c r="D1280" s="3">
        <f>IFERROR(__xludf.DUMMYFUNCTION("""COMPUTED_VALUE"""),3.25)</f>
        <v>3.25</v>
      </c>
    </row>
    <row r="1281">
      <c r="C1281" s="4">
        <f>IFERROR(__xludf.DUMMYFUNCTION("""COMPUTED_VALUE"""),41663.705555555556)</f>
        <v>41663.70556</v>
      </c>
      <c r="D1281" s="3">
        <f>IFERROR(__xludf.DUMMYFUNCTION("""COMPUTED_VALUE"""),3.23)</f>
        <v>3.23</v>
      </c>
    </row>
    <row r="1282">
      <c r="C1282" s="4">
        <f>IFERROR(__xludf.DUMMYFUNCTION("""COMPUTED_VALUE"""),41666.705555555556)</f>
        <v>41666.70556</v>
      </c>
      <c r="D1282" s="3">
        <f>IFERROR(__xludf.DUMMYFUNCTION("""COMPUTED_VALUE"""),3.3)</f>
        <v>3.3</v>
      </c>
    </row>
    <row r="1283">
      <c r="C1283" s="4">
        <f>IFERROR(__xludf.DUMMYFUNCTION("""COMPUTED_VALUE"""),41667.705555555556)</f>
        <v>41667.70556</v>
      </c>
      <c r="D1283" s="3">
        <f>IFERROR(__xludf.DUMMYFUNCTION("""COMPUTED_VALUE"""),3.28)</f>
        <v>3.28</v>
      </c>
    </row>
    <row r="1284">
      <c r="C1284" s="4">
        <f>IFERROR(__xludf.DUMMYFUNCTION("""COMPUTED_VALUE"""),41668.705555555556)</f>
        <v>41668.70556</v>
      </c>
      <c r="D1284" s="3">
        <f>IFERROR(__xludf.DUMMYFUNCTION("""COMPUTED_VALUE"""),3.17)</f>
        <v>3.17</v>
      </c>
    </row>
    <row r="1285">
      <c r="C1285" s="4">
        <f>IFERROR(__xludf.DUMMYFUNCTION("""COMPUTED_VALUE"""),41669.705555555556)</f>
        <v>41669.70556</v>
      </c>
      <c r="D1285" s="3">
        <f>IFERROR(__xludf.DUMMYFUNCTION("""COMPUTED_VALUE"""),3.13)</f>
        <v>3.13</v>
      </c>
    </row>
    <row r="1286">
      <c r="C1286" s="4">
        <f>IFERROR(__xludf.DUMMYFUNCTION("""COMPUTED_VALUE"""),41670.705555555556)</f>
        <v>41670.70556</v>
      </c>
      <c r="D1286" s="3">
        <f>IFERROR(__xludf.DUMMYFUNCTION("""COMPUTED_VALUE"""),3.2)</f>
        <v>3.2</v>
      </c>
    </row>
    <row r="1287">
      <c r="C1287" s="4">
        <f>IFERROR(__xludf.DUMMYFUNCTION("""COMPUTED_VALUE"""),41673.705555555556)</f>
        <v>41673.70556</v>
      </c>
      <c r="D1287" s="3">
        <f>IFERROR(__xludf.DUMMYFUNCTION("""COMPUTED_VALUE"""),3.08)</f>
        <v>3.08</v>
      </c>
    </row>
    <row r="1288">
      <c r="C1288" s="4">
        <f>IFERROR(__xludf.DUMMYFUNCTION("""COMPUTED_VALUE"""),41674.705555555556)</f>
        <v>41674.70556</v>
      </c>
      <c r="D1288" s="3">
        <f>IFERROR(__xludf.DUMMYFUNCTION("""COMPUTED_VALUE"""),3.1)</f>
        <v>3.1</v>
      </c>
    </row>
    <row r="1289">
      <c r="C1289" s="4">
        <f>IFERROR(__xludf.DUMMYFUNCTION("""COMPUTED_VALUE"""),41675.705555555556)</f>
        <v>41675.70556</v>
      </c>
      <c r="D1289" s="3">
        <f>IFERROR(__xludf.DUMMYFUNCTION("""COMPUTED_VALUE"""),3.15)</f>
        <v>3.15</v>
      </c>
    </row>
    <row r="1290">
      <c r="C1290" s="4">
        <f>IFERROR(__xludf.DUMMYFUNCTION("""COMPUTED_VALUE"""),41676.705555555556)</f>
        <v>41676.70556</v>
      </c>
      <c r="D1290" s="3">
        <f>IFERROR(__xludf.DUMMYFUNCTION("""COMPUTED_VALUE"""),3.3)</f>
        <v>3.3</v>
      </c>
    </row>
    <row r="1291">
      <c r="C1291" s="4">
        <f>IFERROR(__xludf.DUMMYFUNCTION("""COMPUTED_VALUE"""),41677.705555555556)</f>
        <v>41677.70556</v>
      </c>
      <c r="D1291" s="3">
        <f>IFERROR(__xludf.DUMMYFUNCTION("""COMPUTED_VALUE"""),3.21)</f>
        <v>3.21</v>
      </c>
    </row>
    <row r="1292">
      <c r="C1292" s="4">
        <f>IFERROR(__xludf.DUMMYFUNCTION("""COMPUTED_VALUE"""),41680.705555555556)</f>
        <v>41680.70556</v>
      </c>
      <c r="D1292" s="3">
        <f>IFERROR(__xludf.DUMMYFUNCTION("""COMPUTED_VALUE"""),3.17)</f>
        <v>3.17</v>
      </c>
    </row>
    <row r="1293">
      <c r="C1293" s="4">
        <f>IFERROR(__xludf.DUMMYFUNCTION("""COMPUTED_VALUE"""),41681.705555555556)</f>
        <v>41681.70556</v>
      </c>
      <c r="D1293" s="3">
        <f>IFERROR(__xludf.DUMMYFUNCTION("""COMPUTED_VALUE"""),3.24)</f>
        <v>3.24</v>
      </c>
    </row>
    <row r="1294">
      <c r="C1294" s="4">
        <f>IFERROR(__xludf.DUMMYFUNCTION("""COMPUTED_VALUE"""),41682.705555555556)</f>
        <v>41682.70556</v>
      </c>
      <c r="D1294" s="3">
        <f>IFERROR(__xludf.DUMMYFUNCTION("""COMPUTED_VALUE"""),3.12)</f>
        <v>3.12</v>
      </c>
    </row>
    <row r="1295">
      <c r="C1295" s="4">
        <f>IFERROR(__xludf.DUMMYFUNCTION("""COMPUTED_VALUE"""),41683.705555555556)</f>
        <v>41683.70556</v>
      </c>
      <c r="D1295" s="3">
        <f>IFERROR(__xludf.DUMMYFUNCTION("""COMPUTED_VALUE"""),3.08)</f>
        <v>3.08</v>
      </c>
    </row>
    <row r="1296">
      <c r="C1296" s="4">
        <f>IFERROR(__xludf.DUMMYFUNCTION("""COMPUTED_VALUE"""),41684.705555555556)</f>
        <v>41684.70556</v>
      </c>
      <c r="D1296" s="3">
        <f>IFERROR(__xludf.DUMMYFUNCTION("""COMPUTED_VALUE"""),3.19)</f>
        <v>3.19</v>
      </c>
    </row>
    <row r="1297">
      <c r="C1297" s="4">
        <f>IFERROR(__xludf.DUMMYFUNCTION("""COMPUTED_VALUE"""),41687.705555555556)</f>
        <v>41687.70556</v>
      </c>
      <c r="D1297" s="3">
        <f>IFERROR(__xludf.DUMMYFUNCTION("""COMPUTED_VALUE"""),3.16)</f>
        <v>3.16</v>
      </c>
    </row>
    <row r="1298">
      <c r="C1298" s="4">
        <f>IFERROR(__xludf.DUMMYFUNCTION("""COMPUTED_VALUE"""),41688.705555555556)</f>
        <v>41688.70556</v>
      </c>
      <c r="D1298" s="3">
        <f>IFERROR(__xludf.DUMMYFUNCTION("""COMPUTED_VALUE"""),3.09)</f>
        <v>3.09</v>
      </c>
    </row>
    <row r="1299">
      <c r="C1299" s="4">
        <f>IFERROR(__xludf.DUMMYFUNCTION("""COMPUTED_VALUE"""),41689.705555555556)</f>
        <v>41689.70556</v>
      </c>
      <c r="D1299" s="3">
        <f>IFERROR(__xludf.DUMMYFUNCTION("""COMPUTED_VALUE"""),3.19)</f>
        <v>3.19</v>
      </c>
    </row>
    <row r="1300">
      <c r="C1300" s="4">
        <f>IFERROR(__xludf.DUMMYFUNCTION("""COMPUTED_VALUE"""),41690.705555555556)</f>
        <v>41690.70556</v>
      </c>
      <c r="D1300" s="3">
        <f>IFERROR(__xludf.DUMMYFUNCTION("""COMPUTED_VALUE"""),3.16)</f>
        <v>3.16</v>
      </c>
    </row>
    <row r="1301">
      <c r="C1301" s="4">
        <f>IFERROR(__xludf.DUMMYFUNCTION("""COMPUTED_VALUE"""),41691.705555555556)</f>
        <v>41691.70556</v>
      </c>
      <c r="D1301" s="3">
        <f>IFERROR(__xludf.DUMMYFUNCTION("""COMPUTED_VALUE"""),3.21)</f>
        <v>3.21</v>
      </c>
    </row>
    <row r="1302">
      <c r="C1302" s="4">
        <f>IFERROR(__xludf.DUMMYFUNCTION("""COMPUTED_VALUE"""),41694.705555555556)</f>
        <v>41694.70556</v>
      </c>
      <c r="D1302" s="3">
        <f>IFERROR(__xludf.DUMMYFUNCTION("""COMPUTED_VALUE"""),3.23)</f>
        <v>3.23</v>
      </c>
    </row>
    <row r="1303">
      <c r="C1303" s="4">
        <f>IFERROR(__xludf.DUMMYFUNCTION("""COMPUTED_VALUE"""),41695.705555555556)</f>
        <v>41695.70556</v>
      </c>
      <c r="D1303" s="3">
        <f>IFERROR(__xludf.DUMMYFUNCTION("""COMPUTED_VALUE"""),3.21)</f>
        <v>3.21</v>
      </c>
    </row>
    <row r="1304">
      <c r="C1304" s="4">
        <f>IFERROR(__xludf.DUMMYFUNCTION("""COMPUTED_VALUE"""),41696.705555555556)</f>
        <v>41696.70556</v>
      </c>
      <c r="D1304" s="3">
        <f>IFERROR(__xludf.DUMMYFUNCTION("""COMPUTED_VALUE"""),3.17)</f>
        <v>3.17</v>
      </c>
    </row>
    <row r="1305">
      <c r="C1305" s="4">
        <f>IFERROR(__xludf.DUMMYFUNCTION("""COMPUTED_VALUE"""),41697.705555555556)</f>
        <v>41697.70556</v>
      </c>
      <c r="D1305" s="3">
        <f>IFERROR(__xludf.DUMMYFUNCTION("""COMPUTED_VALUE"""),3.36)</f>
        <v>3.36</v>
      </c>
    </row>
    <row r="1306">
      <c r="C1306" s="4">
        <f>IFERROR(__xludf.DUMMYFUNCTION("""COMPUTED_VALUE"""),41698.705555555556)</f>
        <v>41698.70556</v>
      </c>
      <c r="D1306" s="3">
        <f>IFERROR(__xludf.DUMMYFUNCTION("""COMPUTED_VALUE"""),3.36)</f>
        <v>3.36</v>
      </c>
    </row>
    <row r="1307">
      <c r="C1307" s="4">
        <f>IFERROR(__xludf.DUMMYFUNCTION("""COMPUTED_VALUE"""),41703.705555555556)</f>
        <v>41703.70556</v>
      </c>
      <c r="D1307" s="3">
        <f>IFERROR(__xludf.DUMMYFUNCTION("""COMPUTED_VALUE"""),3.33)</f>
        <v>3.33</v>
      </c>
    </row>
    <row r="1308">
      <c r="C1308" s="4">
        <f>IFERROR(__xludf.DUMMYFUNCTION("""COMPUTED_VALUE"""),41704.705555555556)</f>
        <v>41704.70556</v>
      </c>
      <c r="D1308" s="3">
        <f>IFERROR(__xludf.DUMMYFUNCTION("""COMPUTED_VALUE"""),3.4)</f>
        <v>3.4</v>
      </c>
    </row>
    <row r="1309">
      <c r="C1309" s="4">
        <f>IFERROR(__xludf.DUMMYFUNCTION("""COMPUTED_VALUE"""),41705.705555555556)</f>
        <v>41705.70556</v>
      </c>
      <c r="D1309" s="3">
        <f>IFERROR(__xludf.DUMMYFUNCTION("""COMPUTED_VALUE"""),3.42)</f>
        <v>3.42</v>
      </c>
    </row>
    <row r="1310">
      <c r="C1310" s="4">
        <f>IFERROR(__xludf.DUMMYFUNCTION("""COMPUTED_VALUE"""),41708.705555555556)</f>
        <v>41708.70556</v>
      </c>
      <c r="D1310" s="3">
        <f>IFERROR(__xludf.DUMMYFUNCTION("""COMPUTED_VALUE"""),3.35)</f>
        <v>3.35</v>
      </c>
    </row>
    <row r="1311">
      <c r="C1311" s="4">
        <f>IFERROR(__xludf.DUMMYFUNCTION("""COMPUTED_VALUE"""),41709.705555555556)</f>
        <v>41709.70556</v>
      </c>
      <c r="D1311" s="3">
        <f>IFERROR(__xludf.DUMMYFUNCTION("""COMPUTED_VALUE"""),3.3)</f>
        <v>3.3</v>
      </c>
    </row>
    <row r="1312">
      <c r="C1312" s="4">
        <f>IFERROR(__xludf.DUMMYFUNCTION("""COMPUTED_VALUE"""),41710.705555555556)</f>
        <v>41710.70556</v>
      </c>
      <c r="D1312" s="3">
        <f>IFERROR(__xludf.DUMMYFUNCTION("""COMPUTED_VALUE"""),3.3)</f>
        <v>3.3</v>
      </c>
    </row>
    <row r="1313">
      <c r="C1313" s="4">
        <f>IFERROR(__xludf.DUMMYFUNCTION("""COMPUTED_VALUE"""),41711.705555555556)</f>
        <v>41711.70556</v>
      </c>
      <c r="D1313" s="3">
        <f>IFERROR(__xludf.DUMMYFUNCTION("""COMPUTED_VALUE"""),3.28)</f>
        <v>3.28</v>
      </c>
    </row>
    <row r="1314">
      <c r="C1314" s="4">
        <f>IFERROR(__xludf.DUMMYFUNCTION("""COMPUTED_VALUE"""),41712.705555555556)</f>
        <v>41712.70556</v>
      </c>
      <c r="D1314" s="3">
        <f>IFERROR(__xludf.DUMMYFUNCTION("""COMPUTED_VALUE"""),3.26)</f>
        <v>3.26</v>
      </c>
    </row>
    <row r="1315">
      <c r="C1315" s="4">
        <f>IFERROR(__xludf.DUMMYFUNCTION("""COMPUTED_VALUE"""),41715.705555555556)</f>
        <v>41715.70556</v>
      </c>
      <c r="D1315" s="3">
        <f>IFERROR(__xludf.DUMMYFUNCTION("""COMPUTED_VALUE"""),3.35)</f>
        <v>3.35</v>
      </c>
    </row>
    <row r="1316">
      <c r="C1316" s="4">
        <f>IFERROR(__xludf.DUMMYFUNCTION("""COMPUTED_VALUE"""),41716.705555555556)</f>
        <v>41716.70556</v>
      </c>
      <c r="D1316" s="3">
        <f>IFERROR(__xludf.DUMMYFUNCTION("""COMPUTED_VALUE"""),3.43)</f>
        <v>3.43</v>
      </c>
    </row>
    <row r="1317">
      <c r="C1317" s="4">
        <f>IFERROR(__xludf.DUMMYFUNCTION("""COMPUTED_VALUE"""),41717.705555555556)</f>
        <v>41717.70556</v>
      </c>
      <c r="D1317" s="3">
        <f>IFERROR(__xludf.DUMMYFUNCTION("""COMPUTED_VALUE"""),3.47)</f>
        <v>3.47</v>
      </c>
    </row>
    <row r="1318">
      <c r="C1318" s="4">
        <f>IFERROR(__xludf.DUMMYFUNCTION("""COMPUTED_VALUE"""),41718.705555555556)</f>
        <v>41718.70556</v>
      </c>
      <c r="D1318" s="3">
        <f>IFERROR(__xludf.DUMMYFUNCTION("""COMPUTED_VALUE"""),3.5)</f>
        <v>3.5</v>
      </c>
    </row>
    <row r="1319">
      <c r="C1319" s="4">
        <f>IFERROR(__xludf.DUMMYFUNCTION("""COMPUTED_VALUE"""),41719.705555555556)</f>
        <v>41719.70556</v>
      </c>
      <c r="D1319" s="3">
        <f>IFERROR(__xludf.DUMMYFUNCTION("""COMPUTED_VALUE"""),3.45)</f>
        <v>3.45</v>
      </c>
    </row>
    <row r="1320">
      <c r="C1320" s="4">
        <f>IFERROR(__xludf.DUMMYFUNCTION("""COMPUTED_VALUE"""),41722.705555555556)</f>
        <v>41722.70556</v>
      </c>
      <c r="D1320" s="3">
        <f>IFERROR(__xludf.DUMMYFUNCTION("""COMPUTED_VALUE"""),3.5)</f>
        <v>3.5</v>
      </c>
    </row>
    <row r="1321">
      <c r="C1321" s="4">
        <f>IFERROR(__xludf.DUMMYFUNCTION("""COMPUTED_VALUE"""),41723.705555555556)</f>
        <v>41723.70556</v>
      </c>
      <c r="D1321" s="3">
        <f>IFERROR(__xludf.DUMMYFUNCTION("""COMPUTED_VALUE"""),3.47)</f>
        <v>3.47</v>
      </c>
    </row>
    <row r="1322">
      <c r="C1322" s="4">
        <f>IFERROR(__xludf.DUMMYFUNCTION("""COMPUTED_VALUE"""),41724.705555555556)</f>
        <v>41724.70556</v>
      </c>
      <c r="D1322" s="3">
        <f>IFERROR(__xludf.DUMMYFUNCTION("""COMPUTED_VALUE"""),3.43)</f>
        <v>3.43</v>
      </c>
    </row>
    <row r="1323">
      <c r="C1323" s="4">
        <f>IFERROR(__xludf.DUMMYFUNCTION("""COMPUTED_VALUE"""),41725.705555555556)</f>
        <v>41725.70556</v>
      </c>
      <c r="D1323" s="3">
        <f>IFERROR(__xludf.DUMMYFUNCTION("""COMPUTED_VALUE"""),3.58)</f>
        <v>3.58</v>
      </c>
    </row>
    <row r="1324">
      <c r="C1324" s="4">
        <f>IFERROR(__xludf.DUMMYFUNCTION("""COMPUTED_VALUE"""),41726.705555555556)</f>
        <v>41726.70556</v>
      </c>
      <c r="D1324" s="3">
        <f>IFERROR(__xludf.DUMMYFUNCTION("""COMPUTED_VALUE"""),3.65)</f>
        <v>3.65</v>
      </c>
    </row>
    <row r="1325">
      <c r="C1325" s="4">
        <f>IFERROR(__xludf.DUMMYFUNCTION("""COMPUTED_VALUE"""),41729.705555555556)</f>
        <v>41729.70556</v>
      </c>
      <c r="D1325" s="3">
        <f>IFERROR(__xludf.DUMMYFUNCTION("""COMPUTED_VALUE"""),3.75)</f>
        <v>3.75</v>
      </c>
    </row>
    <row r="1326">
      <c r="C1326" s="4">
        <f>IFERROR(__xludf.DUMMYFUNCTION("""COMPUTED_VALUE"""),41730.705555555556)</f>
        <v>41730.70556</v>
      </c>
      <c r="D1326" s="3">
        <f>IFERROR(__xludf.DUMMYFUNCTION("""COMPUTED_VALUE"""),3.62)</f>
        <v>3.62</v>
      </c>
    </row>
    <row r="1327">
      <c r="C1327" s="4">
        <f>IFERROR(__xludf.DUMMYFUNCTION("""COMPUTED_VALUE"""),41731.705555555556)</f>
        <v>41731.70556</v>
      </c>
      <c r="D1327" s="3">
        <f>IFERROR(__xludf.DUMMYFUNCTION("""COMPUTED_VALUE"""),3.76)</f>
        <v>3.76</v>
      </c>
    </row>
    <row r="1328">
      <c r="C1328" s="4">
        <f>IFERROR(__xludf.DUMMYFUNCTION("""COMPUTED_VALUE"""),41732.705555555556)</f>
        <v>41732.70556</v>
      </c>
      <c r="D1328" s="3">
        <f>IFERROR(__xludf.DUMMYFUNCTION("""COMPUTED_VALUE"""),3.75)</f>
        <v>3.75</v>
      </c>
    </row>
    <row r="1329">
      <c r="C1329" s="4">
        <f>IFERROR(__xludf.DUMMYFUNCTION("""COMPUTED_VALUE"""),41733.705555555556)</f>
        <v>41733.70556</v>
      </c>
      <c r="D1329" s="3">
        <f>IFERROR(__xludf.DUMMYFUNCTION("""COMPUTED_VALUE"""),3.78)</f>
        <v>3.78</v>
      </c>
    </row>
    <row r="1330">
      <c r="C1330" s="4">
        <f>IFERROR(__xludf.DUMMYFUNCTION("""COMPUTED_VALUE"""),41736.705555555556)</f>
        <v>41736.70556</v>
      </c>
      <c r="D1330" s="3">
        <f>IFERROR(__xludf.DUMMYFUNCTION("""COMPUTED_VALUE"""),3.89)</f>
        <v>3.89</v>
      </c>
    </row>
    <row r="1331">
      <c r="C1331" s="4">
        <f>IFERROR(__xludf.DUMMYFUNCTION("""COMPUTED_VALUE"""),41737.705555555556)</f>
        <v>41737.70556</v>
      </c>
      <c r="D1331" s="3">
        <f>IFERROR(__xludf.DUMMYFUNCTION("""COMPUTED_VALUE"""),3.86)</f>
        <v>3.86</v>
      </c>
    </row>
    <row r="1332">
      <c r="C1332" s="4">
        <f>IFERROR(__xludf.DUMMYFUNCTION("""COMPUTED_VALUE"""),41738.705555555556)</f>
        <v>41738.70556</v>
      </c>
      <c r="D1332" s="3">
        <f>IFERROR(__xludf.DUMMYFUNCTION("""COMPUTED_VALUE"""),3.91)</f>
        <v>3.91</v>
      </c>
    </row>
    <row r="1333">
      <c r="C1333" s="4">
        <f>IFERROR(__xludf.DUMMYFUNCTION("""COMPUTED_VALUE"""),41739.705555555556)</f>
        <v>41739.70556</v>
      </c>
      <c r="D1333" s="3">
        <f>IFERROR(__xludf.DUMMYFUNCTION("""COMPUTED_VALUE"""),3.81)</f>
        <v>3.81</v>
      </c>
    </row>
    <row r="1334">
      <c r="C1334" s="4">
        <f>IFERROR(__xludf.DUMMYFUNCTION("""COMPUTED_VALUE"""),41740.705555555556)</f>
        <v>41740.70556</v>
      </c>
      <c r="D1334" s="3">
        <f>IFERROR(__xludf.DUMMYFUNCTION("""COMPUTED_VALUE"""),3.82)</f>
        <v>3.82</v>
      </c>
    </row>
    <row r="1335">
      <c r="C1335" s="4">
        <f>IFERROR(__xludf.DUMMYFUNCTION("""COMPUTED_VALUE"""),41743.705555555556)</f>
        <v>41743.70556</v>
      </c>
      <c r="D1335" s="3">
        <f>IFERROR(__xludf.DUMMYFUNCTION("""COMPUTED_VALUE"""),3.8)</f>
        <v>3.8</v>
      </c>
    </row>
    <row r="1336">
      <c r="C1336" s="4">
        <f>IFERROR(__xludf.DUMMYFUNCTION("""COMPUTED_VALUE"""),41744.705555555556)</f>
        <v>41744.70556</v>
      </c>
      <c r="D1336" s="3">
        <f>IFERROR(__xludf.DUMMYFUNCTION("""COMPUTED_VALUE"""),3.71)</f>
        <v>3.71</v>
      </c>
    </row>
    <row r="1337">
      <c r="C1337" s="4">
        <f>IFERROR(__xludf.DUMMYFUNCTION("""COMPUTED_VALUE"""),41745.705555555556)</f>
        <v>41745.70556</v>
      </c>
      <c r="D1337" s="3">
        <f>IFERROR(__xludf.DUMMYFUNCTION("""COMPUTED_VALUE"""),3.77)</f>
        <v>3.77</v>
      </c>
    </row>
    <row r="1338">
      <c r="C1338" s="4">
        <f>IFERROR(__xludf.DUMMYFUNCTION("""COMPUTED_VALUE"""),41746.705555555556)</f>
        <v>41746.70556</v>
      </c>
      <c r="D1338" s="3">
        <f>IFERROR(__xludf.DUMMYFUNCTION("""COMPUTED_VALUE"""),3.81)</f>
        <v>3.81</v>
      </c>
    </row>
    <row r="1339">
      <c r="C1339" s="4">
        <f>IFERROR(__xludf.DUMMYFUNCTION("""COMPUTED_VALUE"""),41751.705555555556)</f>
        <v>41751.70556</v>
      </c>
      <c r="D1339" s="3">
        <f>IFERROR(__xludf.DUMMYFUNCTION("""COMPUTED_VALUE"""),3.88)</f>
        <v>3.88</v>
      </c>
    </row>
    <row r="1340">
      <c r="C1340" s="4">
        <f>IFERROR(__xludf.DUMMYFUNCTION("""COMPUTED_VALUE"""),41752.705555555556)</f>
        <v>41752.70556</v>
      </c>
      <c r="D1340" s="3">
        <f>IFERROR(__xludf.DUMMYFUNCTION("""COMPUTED_VALUE"""),3.85)</f>
        <v>3.85</v>
      </c>
    </row>
    <row r="1341">
      <c r="C1341" s="4">
        <f>IFERROR(__xludf.DUMMYFUNCTION("""COMPUTED_VALUE"""),41753.705555555556)</f>
        <v>41753.70556</v>
      </c>
      <c r="D1341" s="3">
        <f>IFERROR(__xludf.DUMMYFUNCTION("""COMPUTED_VALUE"""),3.87)</f>
        <v>3.87</v>
      </c>
    </row>
    <row r="1342">
      <c r="C1342" s="4">
        <f>IFERROR(__xludf.DUMMYFUNCTION("""COMPUTED_VALUE"""),41754.705555555556)</f>
        <v>41754.70556</v>
      </c>
      <c r="D1342" s="3">
        <f>IFERROR(__xludf.DUMMYFUNCTION("""COMPUTED_VALUE"""),3.75)</f>
        <v>3.75</v>
      </c>
    </row>
    <row r="1343">
      <c r="C1343" s="4">
        <f>IFERROR(__xludf.DUMMYFUNCTION("""COMPUTED_VALUE"""),41757.705555555556)</f>
        <v>41757.70556</v>
      </c>
      <c r="D1343" s="3">
        <f>IFERROR(__xludf.DUMMYFUNCTION("""COMPUTED_VALUE"""),3.71)</f>
        <v>3.71</v>
      </c>
    </row>
    <row r="1344">
      <c r="C1344" s="4">
        <f>IFERROR(__xludf.DUMMYFUNCTION("""COMPUTED_VALUE"""),41758.705555555556)</f>
        <v>41758.70556</v>
      </c>
      <c r="D1344" s="3">
        <f>IFERROR(__xludf.DUMMYFUNCTION("""COMPUTED_VALUE"""),3.83)</f>
        <v>3.83</v>
      </c>
    </row>
    <row r="1345">
      <c r="C1345" s="4">
        <f>IFERROR(__xludf.DUMMYFUNCTION("""COMPUTED_VALUE"""),41759.705555555556)</f>
        <v>41759.70556</v>
      </c>
      <c r="D1345" s="3">
        <f>IFERROR(__xludf.DUMMYFUNCTION("""COMPUTED_VALUE"""),3.8)</f>
        <v>3.8</v>
      </c>
    </row>
    <row r="1346">
      <c r="C1346" s="4">
        <f>IFERROR(__xludf.DUMMYFUNCTION("""COMPUTED_VALUE"""),41761.705555555556)</f>
        <v>41761.70556</v>
      </c>
      <c r="D1346" s="3">
        <f>IFERROR(__xludf.DUMMYFUNCTION("""COMPUTED_VALUE"""),3.95)</f>
        <v>3.95</v>
      </c>
    </row>
    <row r="1347">
      <c r="C1347" s="4">
        <f>IFERROR(__xludf.DUMMYFUNCTION("""COMPUTED_VALUE"""),41764.705555555556)</f>
        <v>41764.70556</v>
      </c>
      <c r="D1347" s="3">
        <f>IFERROR(__xludf.DUMMYFUNCTION("""COMPUTED_VALUE"""),3.96)</f>
        <v>3.96</v>
      </c>
    </row>
    <row r="1348">
      <c r="C1348" s="4">
        <f>IFERROR(__xludf.DUMMYFUNCTION("""COMPUTED_VALUE"""),41765.705555555556)</f>
        <v>41765.70556</v>
      </c>
      <c r="D1348" s="3">
        <f>IFERROR(__xludf.DUMMYFUNCTION("""COMPUTED_VALUE"""),3.95)</f>
        <v>3.95</v>
      </c>
    </row>
    <row r="1349">
      <c r="C1349" s="4">
        <f>IFERROR(__xludf.DUMMYFUNCTION("""COMPUTED_VALUE"""),41766.705555555556)</f>
        <v>41766.70556</v>
      </c>
      <c r="D1349" s="3">
        <f>IFERROR(__xludf.DUMMYFUNCTION("""COMPUTED_VALUE"""),4.0)</f>
        <v>4</v>
      </c>
    </row>
    <row r="1350">
      <c r="C1350" s="4">
        <f>IFERROR(__xludf.DUMMYFUNCTION("""COMPUTED_VALUE"""),41767.705555555556)</f>
        <v>41767.70556</v>
      </c>
      <c r="D1350" s="3">
        <f>IFERROR(__xludf.DUMMYFUNCTION("""COMPUTED_VALUE"""),3.91)</f>
        <v>3.91</v>
      </c>
    </row>
    <row r="1351">
      <c r="C1351" s="4">
        <f>IFERROR(__xludf.DUMMYFUNCTION("""COMPUTED_VALUE"""),41768.705555555556)</f>
        <v>41768.70556</v>
      </c>
      <c r="D1351" s="3">
        <f>IFERROR(__xludf.DUMMYFUNCTION("""COMPUTED_VALUE"""),3.89)</f>
        <v>3.89</v>
      </c>
    </row>
    <row r="1352">
      <c r="C1352" s="4">
        <f>IFERROR(__xludf.DUMMYFUNCTION("""COMPUTED_VALUE"""),41771.705555555556)</f>
        <v>41771.70556</v>
      </c>
      <c r="D1352" s="3">
        <f>IFERROR(__xludf.DUMMYFUNCTION("""COMPUTED_VALUE"""),3.97)</f>
        <v>3.97</v>
      </c>
    </row>
    <row r="1353">
      <c r="C1353" s="4">
        <f>IFERROR(__xludf.DUMMYFUNCTION("""COMPUTED_VALUE"""),41772.705555555556)</f>
        <v>41772.70556</v>
      </c>
      <c r="D1353" s="3">
        <f>IFERROR(__xludf.DUMMYFUNCTION("""COMPUTED_VALUE"""),3.93)</f>
        <v>3.93</v>
      </c>
    </row>
    <row r="1354">
      <c r="C1354" s="4">
        <f>IFERROR(__xludf.DUMMYFUNCTION("""COMPUTED_VALUE"""),41773.705555555556)</f>
        <v>41773.70556</v>
      </c>
      <c r="D1354" s="3">
        <f>IFERROR(__xludf.DUMMYFUNCTION("""COMPUTED_VALUE"""),3.95)</f>
        <v>3.95</v>
      </c>
    </row>
    <row r="1355">
      <c r="C1355" s="4">
        <f>IFERROR(__xludf.DUMMYFUNCTION("""COMPUTED_VALUE"""),41774.705555555556)</f>
        <v>41774.70556</v>
      </c>
      <c r="D1355" s="3">
        <f>IFERROR(__xludf.DUMMYFUNCTION("""COMPUTED_VALUE"""),3.91)</f>
        <v>3.91</v>
      </c>
    </row>
    <row r="1356">
      <c r="C1356" s="4">
        <f>IFERROR(__xludf.DUMMYFUNCTION("""COMPUTED_VALUE"""),41775.705555555556)</f>
        <v>41775.70556</v>
      </c>
      <c r="D1356" s="3">
        <f>IFERROR(__xludf.DUMMYFUNCTION("""COMPUTED_VALUE"""),3.96)</f>
        <v>3.96</v>
      </c>
    </row>
    <row r="1357">
      <c r="C1357" s="4">
        <f>IFERROR(__xludf.DUMMYFUNCTION("""COMPUTED_VALUE"""),41778.705555555556)</f>
        <v>41778.70556</v>
      </c>
      <c r="D1357" s="3">
        <f>IFERROR(__xludf.DUMMYFUNCTION("""COMPUTED_VALUE"""),3.91)</f>
        <v>3.91</v>
      </c>
    </row>
    <row r="1358">
      <c r="C1358" s="4">
        <f>IFERROR(__xludf.DUMMYFUNCTION("""COMPUTED_VALUE"""),41779.705555555556)</f>
        <v>41779.70556</v>
      </c>
      <c r="D1358" s="3">
        <f>IFERROR(__xludf.DUMMYFUNCTION("""COMPUTED_VALUE"""),3.86)</f>
        <v>3.86</v>
      </c>
    </row>
    <row r="1359">
      <c r="C1359" s="4">
        <f>IFERROR(__xludf.DUMMYFUNCTION("""COMPUTED_VALUE"""),41780.705555555556)</f>
        <v>41780.70556</v>
      </c>
      <c r="D1359" s="3">
        <f>IFERROR(__xludf.DUMMYFUNCTION("""COMPUTED_VALUE"""),3.88)</f>
        <v>3.88</v>
      </c>
    </row>
    <row r="1360">
      <c r="C1360" s="4">
        <f>IFERROR(__xludf.DUMMYFUNCTION("""COMPUTED_VALUE"""),41781.705555555556)</f>
        <v>41781.70556</v>
      </c>
      <c r="D1360" s="3">
        <f>IFERROR(__xludf.DUMMYFUNCTION("""COMPUTED_VALUE"""),3.93)</f>
        <v>3.93</v>
      </c>
    </row>
    <row r="1361">
      <c r="C1361" s="4">
        <f>IFERROR(__xludf.DUMMYFUNCTION("""COMPUTED_VALUE"""),41782.705555555556)</f>
        <v>41782.70556</v>
      </c>
      <c r="D1361" s="3">
        <f>IFERROR(__xludf.DUMMYFUNCTION("""COMPUTED_VALUE"""),3.93)</f>
        <v>3.93</v>
      </c>
    </row>
    <row r="1362">
      <c r="C1362" s="4">
        <f>IFERROR(__xludf.DUMMYFUNCTION("""COMPUTED_VALUE"""),41785.705555555556)</f>
        <v>41785.70556</v>
      </c>
      <c r="D1362" s="3">
        <f>IFERROR(__xludf.DUMMYFUNCTION("""COMPUTED_VALUE"""),3.93)</f>
        <v>3.93</v>
      </c>
    </row>
    <row r="1363">
      <c r="C1363" s="4">
        <f>IFERROR(__xludf.DUMMYFUNCTION("""COMPUTED_VALUE"""),41786.705555555556)</f>
        <v>41786.70556</v>
      </c>
      <c r="D1363" s="3">
        <f>IFERROR(__xludf.DUMMYFUNCTION("""COMPUTED_VALUE"""),3.9)</f>
        <v>3.9</v>
      </c>
    </row>
    <row r="1364">
      <c r="C1364" s="4">
        <f>IFERROR(__xludf.DUMMYFUNCTION("""COMPUTED_VALUE"""),41787.705555555556)</f>
        <v>41787.70556</v>
      </c>
      <c r="D1364" s="3">
        <f>IFERROR(__xludf.DUMMYFUNCTION("""COMPUTED_VALUE"""),3.9)</f>
        <v>3.9</v>
      </c>
    </row>
    <row r="1365">
      <c r="C1365" s="4">
        <f>IFERROR(__xludf.DUMMYFUNCTION("""COMPUTED_VALUE"""),41788.705555555556)</f>
        <v>41788.70556</v>
      </c>
      <c r="D1365" s="3">
        <f>IFERROR(__xludf.DUMMYFUNCTION("""COMPUTED_VALUE"""),3.79)</f>
        <v>3.79</v>
      </c>
    </row>
    <row r="1366">
      <c r="C1366" s="4">
        <f>IFERROR(__xludf.DUMMYFUNCTION("""COMPUTED_VALUE"""),41789.705555555556)</f>
        <v>41789.70556</v>
      </c>
      <c r="D1366" s="3">
        <f>IFERROR(__xludf.DUMMYFUNCTION("""COMPUTED_VALUE"""),3.66)</f>
        <v>3.66</v>
      </c>
    </row>
    <row r="1367">
      <c r="C1367" s="4">
        <f>IFERROR(__xludf.DUMMYFUNCTION("""COMPUTED_VALUE"""),41792.705555555556)</f>
        <v>41792.70556</v>
      </c>
      <c r="D1367" s="3">
        <f>IFERROR(__xludf.DUMMYFUNCTION("""COMPUTED_VALUE"""),3.66)</f>
        <v>3.66</v>
      </c>
    </row>
    <row r="1368">
      <c r="C1368" s="4">
        <f>IFERROR(__xludf.DUMMYFUNCTION("""COMPUTED_VALUE"""),41793.705555555556)</f>
        <v>41793.70556</v>
      </c>
      <c r="D1368" s="3">
        <f>IFERROR(__xludf.DUMMYFUNCTION("""COMPUTED_VALUE"""),3.67)</f>
        <v>3.67</v>
      </c>
    </row>
    <row r="1369">
      <c r="C1369" s="4">
        <f>IFERROR(__xludf.DUMMYFUNCTION("""COMPUTED_VALUE"""),41794.705555555556)</f>
        <v>41794.70556</v>
      </c>
      <c r="D1369" s="3">
        <f>IFERROR(__xludf.DUMMYFUNCTION("""COMPUTED_VALUE"""),3.63)</f>
        <v>3.63</v>
      </c>
    </row>
    <row r="1370">
      <c r="C1370" s="4">
        <f>IFERROR(__xludf.DUMMYFUNCTION("""COMPUTED_VALUE"""),41795.705555555556)</f>
        <v>41795.70556</v>
      </c>
      <c r="D1370" s="3">
        <f>IFERROR(__xludf.DUMMYFUNCTION("""COMPUTED_VALUE"""),3.63)</f>
        <v>3.63</v>
      </c>
    </row>
    <row r="1371">
      <c r="C1371" s="4">
        <f>IFERROR(__xludf.DUMMYFUNCTION("""COMPUTED_VALUE"""),41796.705555555556)</f>
        <v>41796.70556</v>
      </c>
      <c r="D1371" s="3">
        <f>IFERROR(__xludf.DUMMYFUNCTION("""COMPUTED_VALUE"""),3.73)</f>
        <v>3.73</v>
      </c>
    </row>
    <row r="1372">
      <c r="C1372" s="4">
        <f>IFERROR(__xludf.DUMMYFUNCTION("""COMPUTED_VALUE"""),41799.705555555556)</f>
        <v>41799.70556</v>
      </c>
      <c r="D1372" s="3">
        <f>IFERROR(__xludf.DUMMYFUNCTION("""COMPUTED_VALUE"""),3.8)</f>
        <v>3.8</v>
      </c>
    </row>
    <row r="1373">
      <c r="C1373" s="4">
        <f>IFERROR(__xludf.DUMMYFUNCTION("""COMPUTED_VALUE"""),41800.705555555556)</f>
        <v>41800.70556</v>
      </c>
      <c r="D1373" s="3">
        <f>IFERROR(__xludf.DUMMYFUNCTION("""COMPUTED_VALUE"""),3.91)</f>
        <v>3.91</v>
      </c>
    </row>
    <row r="1374">
      <c r="C1374" s="4">
        <f>IFERROR(__xludf.DUMMYFUNCTION("""COMPUTED_VALUE"""),41801.705555555556)</f>
        <v>41801.70556</v>
      </c>
      <c r="D1374" s="3">
        <f>IFERROR(__xludf.DUMMYFUNCTION("""COMPUTED_VALUE"""),3.91)</f>
        <v>3.91</v>
      </c>
    </row>
    <row r="1375">
      <c r="C1375" s="4">
        <f>IFERROR(__xludf.DUMMYFUNCTION("""COMPUTED_VALUE"""),41803.705555555556)</f>
        <v>41803.70556</v>
      </c>
      <c r="D1375" s="3">
        <f>IFERROR(__xludf.DUMMYFUNCTION("""COMPUTED_VALUE"""),3.93)</f>
        <v>3.93</v>
      </c>
    </row>
    <row r="1376">
      <c r="C1376" s="4">
        <f>IFERROR(__xludf.DUMMYFUNCTION("""COMPUTED_VALUE"""),41806.705555555556)</f>
        <v>41806.70556</v>
      </c>
      <c r="D1376" s="3">
        <f>IFERROR(__xludf.DUMMYFUNCTION("""COMPUTED_VALUE"""),3.97)</f>
        <v>3.97</v>
      </c>
    </row>
    <row r="1377">
      <c r="C1377" s="4">
        <f>IFERROR(__xludf.DUMMYFUNCTION("""COMPUTED_VALUE"""),41807.705555555556)</f>
        <v>41807.70556</v>
      </c>
      <c r="D1377" s="3">
        <f>IFERROR(__xludf.DUMMYFUNCTION("""COMPUTED_VALUE"""),3.92)</f>
        <v>3.92</v>
      </c>
    </row>
    <row r="1378">
      <c r="C1378" s="4">
        <f>IFERROR(__xludf.DUMMYFUNCTION("""COMPUTED_VALUE"""),41808.705555555556)</f>
        <v>41808.70556</v>
      </c>
      <c r="D1378" s="3">
        <f>IFERROR(__xludf.DUMMYFUNCTION("""COMPUTED_VALUE"""),4.07)</f>
        <v>4.07</v>
      </c>
    </row>
    <row r="1379">
      <c r="C1379" s="4">
        <f>IFERROR(__xludf.DUMMYFUNCTION("""COMPUTED_VALUE"""),41810.705555555556)</f>
        <v>41810.70556</v>
      </c>
      <c r="D1379" s="3">
        <f>IFERROR(__xludf.DUMMYFUNCTION("""COMPUTED_VALUE"""),3.94)</f>
        <v>3.94</v>
      </c>
    </row>
    <row r="1380">
      <c r="C1380" s="4">
        <f>IFERROR(__xludf.DUMMYFUNCTION("""COMPUTED_VALUE"""),41813.705555555556)</f>
        <v>41813.70556</v>
      </c>
      <c r="D1380" s="3">
        <f>IFERROR(__xludf.DUMMYFUNCTION("""COMPUTED_VALUE"""),3.93)</f>
        <v>3.93</v>
      </c>
    </row>
    <row r="1381">
      <c r="C1381" s="4">
        <f>IFERROR(__xludf.DUMMYFUNCTION("""COMPUTED_VALUE"""),41814.705555555556)</f>
        <v>41814.70556</v>
      </c>
      <c r="D1381" s="3">
        <f>IFERROR(__xludf.DUMMYFUNCTION("""COMPUTED_VALUE"""),3.96)</f>
        <v>3.96</v>
      </c>
    </row>
    <row r="1382">
      <c r="C1382" s="4">
        <f>IFERROR(__xludf.DUMMYFUNCTION("""COMPUTED_VALUE"""),41815.705555555556)</f>
        <v>41815.70556</v>
      </c>
      <c r="D1382" s="3">
        <f>IFERROR(__xludf.DUMMYFUNCTION("""COMPUTED_VALUE"""),3.93)</f>
        <v>3.93</v>
      </c>
    </row>
    <row r="1383">
      <c r="C1383" s="4">
        <f>IFERROR(__xludf.DUMMYFUNCTION("""COMPUTED_VALUE"""),41816.705555555556)</f>
        <v>41816.70556</v>
      </c>
      <c r="D1383" s="3">
        <f>IFERROR(__xludf.DUMMYFUNCTION("""COMPUTED_VALUE"""),3.94)</f>
        <v>3.94</v>
      </c>
    </row>
    <row r="1384">
      <c r="C1384" s="4">
        <f>IFERROR(__xludf.DUMMYFUNCTION("""COMPUTED_VALUE"""),41817.705555555556)</f>
        <v>41817.70556</v>
      </c>
      <c r="D1384" s="3">
        <f>IFERROR(__xludf.DUMMYFUNCTION("""COMPUTED_VALUE"""),3.91)</f>
        <v>3.91</v>
      </c>
    </row>
    <row r="1385">
      <c r="C1385" s="4">
        <f>IFERROR(__xludf.DUMMYFUNCTION("""COMPUTED_VALUE"""),41820.705555555556)</f>
        <v>41820.70556</v>
      </c>
      <c r="D1385" s="3">
        <f>IFERROR(__xludf.DUMMYFUNCTION("""COMPUTED_VALUE"""),3.86)</f>
        <v>3.86</v>
      </c>
    </row>
    <row r="1386">
      <c r="C1386" s="4">
        <f>IFERROR(__xludf.DUMMYFUNCTION("""COMPUTED_VALUE"""),41821.705555555556)</f>
        <v>41821.70556</v>
      </c>
      <c r="D1386" s="3">
        <f>IFERROR(__xludf.DUMMYFUNCTION("""COMPUTED_VALUE"""),3.86)</f>
        <v>3.86</v>
      </c>
    </row>
    <row r="1387">
      <c r="C1387" s="4">
        <f>IFERROR(__xludf.DUMMYFUNCTION("""COMPUTED_VALUE"""),41822.705555555556)</f>
        <v>41822.70556</v>
      </c>
      <c r="D1387" s="3">
        <f>IFERROR(__xludf.DUMMYFUNCTION("""COMPUTED_VALUE"""),3.75)</f>
        <v>3.75</v>
      </c>
    </row>
    <row r="1388">
      <c r="C1388" s="4">
        <f>IFERROR(__xludf.DUMMYFUNCTION("""COMPUTED_VALUE"""),41823.705555555556)</f>
        <v>41823.70556</v>
      </c>
      <c r="D1388" s="3">
        <f>IFERROR(__xludf.DUMMYFUNCTION("""COMPUTED_VALUE"""),3.83)</f>
        <v>3.83</v>
      </c>
    </row>
    <row r="1389">
      <c r="C1389" s="4">
        <f>IFERROR(__xludf.DUMMYFUNCTION("""COMPUTED_VALUE"""),41824.705555555556)</f>
        <v>41824.70556</v>
      </c>
      <c r="D1389" s="3">
        <f>IFERROR(__xludf.DUMMYFUNCTION("""COMPUTED_VALUE"""),3.81)</f>
        <v>3.81</v>
      </c>
    </row>
    <row r="1390">
      <c r="C1390" s="4">
        <f>IFERROR(__xludf.DUMMYFUNCTION("""COMPUTED_VALUE"""),41827.705555555556)</f>
        <v>41827.70556</v>
      </c>
      <c r="D1390" s="3">
        <f>IFERROR(__xludf.DUMMYFUNCTION("""COMPUTED_VALUE"""),3.82)</f>
        <v>3.82</v>
      </c>
    </row>
    <row r="1391">
      <c r="C1391" s="4">
        <f>IFERROR(__xludf.DUMMYFUNCTION("""COMPUTED_VALUE"""),41828.705555555556)</f>
        <v>41828.70556</v>
      </c>
      <c r="D1391" s="3">
        <f>IFERROR(__xludf.DUMMYFUNCTION("""COMPUTED_VALUE"""),3.75)</f>
        <v>3.75</v>
      </c>
    </row>
    <row r="1392">
      <c r="C1392" s="4">
        <f>IFERROR(__xludf.DUMMYFUNCTION("""COMPUTED_VALUE"""),41830.705555555556)</f>
        <v>41830.70556</v>
      </c>
      <c r="D1392" s="3">
        <f>IFERROR(__xludf.DUMMYFUNCTION("""COMPUTED_VALUE"""),3.86)</f>
        <v>3.86</v>
      </c>
    </row>
    <row r="1393">
      <c r="C1393" s="4">
        <f>IFERROR(__xludf.DUMMYFUNCTION("""COMPUTED_VALUE"""),41831.705555555556)</f>
        <v>41831.70556</v>
      </c>
      <c r="D1393" s="3">
        <f>IFERROR(__xludf.DUMMYFUNCTION("""COMPUTED_VALUE"""),3.95)</f>
        <v>3.95</v>
      </c>
    </row>
    <row r="1394">
      <c r="C1394" s="4">
        <f>IFERROR(__xludf.DUMMYFUNCTION("""COMPUTED_VALUE"""),41834.705555555556)</f>
        <v>41834.70556</v>
      </c>
      <c r="D1394" s="3">
        <f>IFERROR(__xludf.DUMMYFUNCTION("""COMPUTED_VALUE"""),4.06)</f>
        <v>4.06</v>
      </c>
    </row>
    <row r="1395">
      <c r="C1395" s="4">
        <f>IFERROR(__xludf.DUMMYFUNCTION("""COMPUTED_VALUE"""),41835.705555555556)</f>
        <v>41835.70556</v>
      </c>
      <c r="D1395" s="3">
        <f>IFERROR(__xludf.DUMMYFUNCTION("""COMPUTED_VALUE"""),4.07)</f>
        <v>4.07</v>
      </c>
    </row>
    <row r="1396">
      <c r="C1396" s="4">
        <f>IFERROR(__xludf.DUMMYFUNCTION("""COMPUTED_VALUE"""),41836.705555555556)</f>
        <v>41836.70556</v>
      </c>
      <c r="D1396" s="3">
        <f>IFERROR(__xludf.DUMMYFUNCTION("""COMPUTED_VALUE"""),4.12)</f>
        <v>4.12</v>
      </c>
    </row>
    <row r="1397">
      <c r="C1397" s="4">
        <f>IFERROR(__xludf.DUMMYFUNCTION("""COMPUTED_VALUE"""),41837.705555555556)</f>
        <v>41837.70556</v>
      </c>
      <c r="D1397" s="3">
        <f>IFERROR(__xludf.DUMMYFUNCTION("""COMPUTED_VALUE"""),4.07)</f>
        <v>4.07</v>
      </c>
    </row>
    <row r="1398">
      <c r="C1398" s="4">
        <f>IFERROR(__xludf.DUMMYFUNCTION("""COMPUTED_VALUE"""),41838.705555555556)</f>
        <v>41838.70556</v>
      </c>
      <c r="D1398" s="3">
        <f>IFERROR(__xludf.DUMMYFUNCTION("""COMPUTED_VALUE"""),4.31)</f>
        <v>4.31</v>
      </c>
    </row>
    <row r="1399">
      <c r="C1399" s="4">
        <f>IFERROR(__xludf.DUMMYFUNCTION("""COMPUTED_VALUE"""),41841.705555555556)</f>
        <v>41841.70556</v>
      </c>
      <c r="D1399" s="3">
        <f>IFERROR(__xludf.DUMMYFUNCTION("""COMPUTED_VALUE"""),4.38)</f>
        <v>4.38</v>
      </c>
    </row>
    <row r="1400">
      <c r="C1400" s="4">
        <f>IFERROR(__xludf.DUMMYFUNCTION("""COMPUTED_VALUE"""),41842.705555555556)</f>
        <v>41842.70556</v>
      </c>
      <c r="D1400" s="3">
        <f>IFERROR(__xludf.DUMMYFUNCTION("""COMPUTED_VALUE"""),4.43)</f>
        <v>4.43</v>
      </c>
    </row>
    <row r="1401">
      <c r="C1401" s="4">
        <f>IFERROR(__xludf.DUMMYFUNCTION("""COMPUTED_VALUE"""),41843.705555555556)</f>
        <v>41843.70556</v>
      </c>
      <c r="D1401" s="3">
        <f>IFERROR(__xludf.DUMMYFUNCTION("""COMPUTED_VALUE"""),4.25)</f>
        <v>4.25</v>
      </c>
    </row>
    <row r="1402">
      <c r="C1402" s="4">
        <f>IFERROR(__xludf.DUMMYFUNCTION("""COMPUTED_VALUE"""),41844.705555555556)</f>
        <v>41844.70556</v>
      </c>
      <c r="D1402" s="3">
        <f>IFERROR(__xludf.DUMMYFUNCTION("""COMPUTED_VALUE"""),4.4)</f>
        <v>4.4</v>
      </c>
    </row>
    <row r="1403">
      <c r="C1403" s="4">
        <f>IFERROR(__xludf.DUMMYFUNCTION("""COMPUTED_VALUE"""),41845.705555555556)</f>
        <v>41845.70556</v>
      </c>
      <c r="D1403" s="3">
        <f>IFERROR(__xludf.DUMMYFUNCTION("""COMPUTED_VALUE"""),4.39)</f>
        <v>4.39</v>
      </c>
    </row>
    <row r="1404">
      <c r="C1404" s="4">
        <f>IFERROR(__xludf.DUMMYFUNCTION("""COMPUTED_VALUE"""),41848.705555555556)</f>
        <v>41848.70556</v>
      </c>
      <c r="D1404" s="3">
        <f>IFERROR(__xludf.DUMMYFUNCTION("""COMPUTED_VALUE"""),4.39)</f>
        <v>4.39</v>
      </c>
    </row>
    <row r="1405">
      <c r="C1405" s="4">
        <f>IFERROR(__xludf.DUMMYFUNCTION("""COMPUTED_VALUE"""),41849.705555555556)</f>
        <v>41849.70556</v>
      </c>
      <c r="D1405" s="3">
        <f>IFERROR(__xludf.DUMMYFUNCTION("""COMPUTED_VALUE"""),4.19)</f>
        <v>4.19</v>
      </c>
    </row>
    <row r="1406">
      <c r="C1406" s="4">
        <f>IFERROR(__xludf.DUMMYFUNCTION("""COMPUTED_VALUE"""),41850.705555555556)</f>
        <v>41850.70556</v>
      </c>
      <c r="D1406" s="3">
        <f>IFERROR(__xludf.DUMMYFUNCTION("""COMPUTED_VALUE"""),4.15)</f>
        <v>4.15</v>
      </c>
    </row>
    <row r="1407">
      <c r="C1407" s="4">
        <f>IFERROR(__xludf.DUMMYFUNCTION("""COMPUTED_VALUE"""),41851.705555555556)</f>
        <v>41851.70556</v>
      </c>
      <c r="D1407" s="3">
        <f>IFERROR(__xludf.DUMMYFUNCTION("""COMPUTED_VALUE"""),4.04)</f>
        <v>4.04</v>
      </c>
    </row>
    <row r="1408">
      <c r="C1408" s="4">
        <f>IFERROR(__xludf.DUMMYFUNCTION("""COMPUTED_VALUE"""),41852.705555555556)</f>
        <v>41852.70556</v>
      </c>
      <c r="D1408" s="3">
        <f>IFERROR(__xludf.DUMMYFUNCTION("""COMPUTED_VALUE"""),4.06)</f>
        <v>4.06</v>
      </c>
    </row>
    <row r="1409">
      <c r="C1409" s="4">
        <f>IFERROR(__xludf.DUMMYFUNCTION("""COMPUTED_VALUE"""),41855.705555555556)</f>
        <v>41855.70556</v>
      </c>
      <c r="D1409" s="3">
        <f>IFERROR(__xludf.DUMMYFUNCTION("""COMPUTED_VALUE"""),4.16)</f>
        <v>4.16</v>
      </c>
    </row>
    <row r="1410">
      <c r="C1410" s="4">
        <f>IFERROR(__xludf.DUMMYFUNCTION("""COMPUTED_VALUE"""),41856.705555555556)</f>
        <v>41856.70556</v>
      </c>
      <c r="D1410" s="3">
        <f>IFERROR(__xludf.DUMMYFUNCTION("""COMPUTED_VALUE"""),4.1)</f>
        <v>4.1</v>
      </c>
    </row>
    <row r="1411">
      <c r="C1411" s="4">
        <f>IFERROR(__xludf.DUMMYFUNCTION("""COMPUTED_VALUE"""),41857.705555555556)</f>
        <v>41857.70556</v>
      </c>
      <c r="D1411" s="3">
        <f>IFERROR(__xludf.DUMMYFUNCTION("""COMPUTED_VALUE"""),4.17)</f>
        <v>4.17</v>
      </c>
    </row>
    <row r="1412">
      <c r="C1412" s="4">
        <f>IFERROR(__xludf.DUMMYFUNCTION("""COMPUTED_VALUE"""),41858.705555555556)</f>
        <v>41858.70556</v>
      </c>
      <c r="D1412" s="3">
        <f>IFERROR(__xludf.DUMMYFUNCTION("""COMPUTED_VALUE"""),4.05)</f>
        <v>4.05</v>
      </c>
    </row>
    <row r="1413">
      <c r="C1413" s="4">
        <f>IFERROR(__xludf.DUMMYFUNCTION("""COMPUTED_VALUE"""),41859.705555555556)</f>
        <v>41859.70556</v>
      </c>
      <c r="D1413" s="3">
        <f>IFERROR(__xludf.DUMMYFUNCTION("""COMPUTED_VALUE"""),4.02)</f>
        <v>4.02</v>
      </c>
    </row>
    <row r="1414">
      <c r="C1414" s="4">
        <f>IFERROR(__xludf.DUMMYFUNCTION("""COMPUTED_VALUE"""),41862.705555555556)</f>
        <v>41862.70556</v>
      </c>
      <c r="D1414" s="3">
        <f>IFERROR(__xludf.DUMMYFUNCTION("""COMPUTED_VALUE"""),4.11)</f>
        <v>4.11</v>
      </c>
    </row>
    <row r="1415">
      <c r="C1415" s="4">
        <f>IFERROR(__xludf.DUMMYFUNCTION("""COMPUTED_VALUE"""),41863.705555555556)</f>
        <v>41863.70556</v>
      </c>
      <c r="D1415" s="3">
        <f>IFERROR(__xludf.DUMMYFUNCTION("""COMPUTED_VALUE"""),4.08)</f>
        <v>4.08</v>
      </c>
    </row>
    <row r="1416">
      <c r="C1416" s="4">
        <f>IFERROR(__xludf.DUMMYFUNCTION("""COMPUTED_VALUE"""),41864.705555555556)</f>
        <v>41864.70556</v>
      </c>
      <c r="D1416" s="3">
        <f>IFERROR(__xludf.DUMMYFUNCTION("""COMPUTED_VALUE"""),4.0)</f>
        <v>4</v>
      </c>
    </row>
    <row r="1417">
      <c r="C1417" s="4">
        <f>IFERROR(__xludf.DUMMYFUNCTION("""COMPUTED_VALUE"""),41865.705555555556)</f>
        <v>41865.70556</v>
      </c>
      <c r="D1417" s="3">
        <f>IFERROR(__xludf.DUMMYFUNCTION("""COMPUTED_VALUE"""),4.05)</f>
        <v>4.05</v>
      </c>
    </row>
    <row r="1418">
      <c r="C1418" s="4">
        <f>IFERROR(__xludf.DUMMYFUNCTION("""COMPUTED_VALUE"""),41866.705555555556)</f>
        <v>41866.70556</v>
      </c>
      <c r="D1418" s="3">
        <f>IFERROR(__xludf.DUMMYFUNCTION("""COMPUTED_VALUE"""),4.23)</f>
        <v>4.23</v>
      </c>
    </row>
    <row r="1419">
      <c r="C1419" s="4">
        <f>IFERROR(__xludf.DUMMYFUNCTION("""COMPUTED_VALUE"""),41869.705555555556)</f>
        <v>41869.70556</v>
      </c>
      <c r="D1419" s="3">
        <f>IFERROR(__xludf.DUMMYFUNCTION("""COMPUTED_VALUE"""),4.32)</f>
        <v>4.32</v>
      </c>
    </row>
    <row r="1420">
      <c r="C1420" s="4">
        <f>IFERROR(__xludf.DUMMYFUNCTION("""COMPUTED_VALUE"""),41870.705555555556)</f>
        <v>41870.70556</v>
      </c>
      <c r="D1420" s="3">
        <f>IFERROR(__xludf.DUMMYFUNCTION("""COMPUTED_VALUE"""),4.42)</f>
        <v>4.42</v>
      </c>
    </row>
    <row r="1421">
      <c r="C1421" s="4">
        <f>IFERROR(__xludf.DUMMYFUNCTION("""COMPUTED_VALUE"""),41871.705555555556)</f>
        <v>41871.70556</v>
      </c>
      <c r="D1421" s="3">
        <f>IFERROR(__xludf.DUMMYFUNCTION("""COMPUTED_VALUE"""),4.3)</f>
        <v>4.3</v>
      </c>
    </row>
    <row r="1422">
      <c r="C1422" s="4">
        <f>IFERROR(__xludf.DUMMYFUNCTION("""COMPUTED_VALUE"""),41872.705555555556)</f>
        <v>41872.70556</v>
      </c>
      <c r="D1422" s="3">
        <f>IFERROR(__xludf.DUMMYFUNCTION("""COMPUTED_VALUE"""),4.28)</f>
        <v>4.28</v>
      </c>
    </row>
    <row r="1423">
      <c r="C1423" s="4">
        <f>IFERROR(__xludf.DUMMYFUNCTION("""COMPUTED_VALUE"""),41873.705555555556)</f>
        <v>41873.70556</v>
      </c>
      <c r="D1423" s="3">
        <f>IFERROR(__xludf.DUMMYFUNCTION("""COMPUTED_VALUE"""),4.22)</f>
        <v>4.22</v>
      </c>
    </row>
    <row r="1424">
      <c r="C1424" s="4">
        <f>IFERROR(__xludf.DUMMYFUNCTION("""COMPUTED_VALUE"""),41876.705555555556)</f>
        <v>41876.70556</v>
      </c>
      <c r="D1424" s="3">
        <f>IFERROR(__xludf.DUMMYFUNCTION("""COMPUTED_VALUE"""),4.3)</f>
        <v>4.3</v>
      </c>
    </row>
    <row r="1425">
      <c r="C1425" s="4">
        <f>IFERROR(__xludf.DUMMYFUNCTION("""COMPUTED_VALUE"""),41877.705555555556)</f>
        <v>41877.70556</v>
      </c>
      <c r="D1425" s="3">
        <f>IFERROR(__xludf.DUMMYFUNCTION("""COMPUTED_VALUE"""),4.3)</f>
        <v>4.3</v>
      </c>
    </row>
    <row r="1426">
      <c r="C1426" s="4">
        <f>IFERROR(__xludf.DUMMYFUNCTION("""COMPUTED_VALUE"""),41878.705555555556)</f>
        <v>41878.70556</v>
      </c>
      <c r="D1426" s="3">
        <f>IFERROR(__xludf.DUMMYFUNCTION("""COMPUTED_VALUE"""),4.4)</f>
        <v>4.4</v>
      </c>
    </row>
    <row r="1427">
      <c r="C1427" s="4">
        <f>IFERROR(__xludf.DUMMYFUNCTION("""COMPUTED_VALUE"""),41879.705555555556)</f>
        <v>41879.70556</v>
      </c>
      <c r="D1427" s="3">
        <f>IFERROR(__xludf.DUMMYFUNCTION("""COMPUTED_VALUE"""),4.39)</f>
        <v>4.39</v>
      </c>
    </row>
    <row r="1428">
      <c r="C1428" s="4">
        <f>IFERROR(__xludf.DUMMYFUNCTION("""COMPUTED_VALUE"""),41880.705555555556)</f>
        <v>41880.70556</v>
      </c>
      <c r="D1428" s="3">
        <f>IFERROR(__xludf.DUMMYFUNCTION("""COMPUTED_VALUE"""),4.5)</f>
        <v>4.5</v>
      </c>
    </row>
    <row r="1429">
      <c r="C1429" s="4">
        <f>IFERROR(__xludf.DUMMYFUNCTION("""COMPUTED_VALUE"""),41883.705555555556)</f>
        <v>41883.70556</v>
      </c>
      <c r="D1429" s="3">
        <f>IFERROR(__xludf.DUMMYFUNCTION("""COMPUTED_VALUE"""),4.67)</f>
        <v>4.67</v>
      </c>
    </row>
    <row r="1430">
      <c r="C1430" s="4">
        <f>IFERROR(__xludf.DUMMYFUNCTION("""COMPUTED_VALUE"""),41884.705555555556)</f>
        <v>41884.70556</v>
      </c>
      <c r="D1430" s="3">
        <f>IFERROR(__xludf.DUMMYFUNCTION("""COMPUTED_VALUE"""),4.64)</f>
        <v>4.64</v>
      </c>
    </row>
    <row r="1431">
      <c r="C1431" s="4">
        <f>IFERROR(__xludf.DUMMYFUNCTION("""COMPUTED_VALUE"""),41885.705555555556)</f>
        <v>41885.70556</v>
      </c>
      <c r="D1431" s="3">
        <f>IFERROR(__xludf.DUMMYFUNCTION("""COMPUTED_VALUE"""),4.7)</f>
        <v>4.7</v>
      </c>
    </row>
    <row r="1432">
      <c r="C1432" s="4">
        <f>IFERROR(__xludf.DUMMYFUNCTION("""COMPUTED_VALUE"""),41886.705555555556)</f>
        <v>41886.70556</v>
      </c>
      <c r="D1432" s="3">
        <f>IFERROR(__xludf.DUMMYFUNCTION("""COMPUTED_VALUE"""),4.64)</f>
        <v>4.64</v>
      </c>
    </row>
    <row r="1433">
      <c r="C1433" s="4">
        <f>IFERROR(__xludf.DUMMYFUNCTION("""COMPUTED_VALUE"""),41887.705555555556)</f>
        <v>41887.70556</v>
      </c>
      <c r="D1433" s="3">
        <f>IFERROR(__xludf.DUMMYFUNCTION("""COMPUTED_VALUE"""),4.73)</f>
        <v>4.73</v>
      </c>
    </row>
    <row r="1434">
      <c r="C1434" s="4">
        <f>IFERROR(__xludf.DUMMYFUNCTION("""COMPUTED_VALUE"""),41890.705555555556)</f>
        <v>41890.70556</v>
      </c>
      <c r="D1434" s="3">
        <f>IFERROR(__xludf.DUMMYFUNCTION("""COMPUTED_VALUE"""),4.6)</f>
        <v>4.6</v>
      </c>
    </row>
    <row r="1435">
      <c r="C1435" s="4">
        <f>IFERROR(__xludf.DUMMYFUNCTION("""COMPUTED_VALUE"""),41891.705555555556)</f>
        <v>41891.70556</v>
      </c>
      <c r="D1435" s="3">
        <f>IFERROR(__xludf.DUMMYFUNCTION("""COMPUTED_VALUE"""),4.46)</f>
        <v>4.46</v>
      </c>
    </row>
    <row r="1436">
      <c r="C1436" s="4">
        <f>IFERROR(__xludf.DUMMYFUNCTION("""COMPUTED_VALUE"""),41892.705555555556)</f>
        <v>41892.70556</v>
      </c>
      <c r="D1436" s="3">
        <f>IFERROR(__xludf.DUMMYFUNCTION("""COMPUTED_VALUE"""),4.4)</f>
        <v>4.4</v>
      </c>
    </row>
    <row r="1437">
      <c r="C1437" s="4">
        <f>IFERROR(__xludf.DUMMYFUNCTION("""COMPUTED_VALUE"""),41893.705555555556)</f>
        <v>41893.70556</v>
      </c>
      <c r="D1437" s="3">
        <f>IFERROR(__xludf.DUMMYFUNCTION("""COMPUTED_VALUE"""),4.43)</f>
        <v>4.43</v>
      </c>
    </row>
    <row r="1438">
      <c r="C1438" s="4">
        <f>IFERROR(__xludf.DUMMYFUNCTION("""COMPUTED_VALUE"""),41894.705555555556)</f>
        <v>41894.70556</v>
      </c>
      <c r="D1438" s="3">
        <f>IFERROR(__xludf.DUMMYFUNCTION("""COMPUTED_VALUE"""),4.22)</f>
        <v>4.22</v>
      </c>
    </row>
    <row r="1439">
      <c r="C1439" s="4">
        <f>IFERROR(__xludf.DUMMYFUNCTION("""COMPUTED_VALUE"""),41897.705555555556)</f>
        <v>41897.70556</v>
      </c>
      <c r="D1439" s="3">
        <f>IFERROR(__xludf.DUMMYFUNCTION("""COMPUTED_VALUE"""),4.36)</f>
        <v>4.36</v>
      </c>
    </row>
    <row r="1440">
      <c r="C1440" s="4">
        <f>IFERROR(__xludf.DUMMYFUNCTION("""COMPUTED_VALUE"""),41898.705555555556)</f>
        <v>41898.70556</v>
      </c>
      <c r="D1440" s="3">
        <f>IFERROR(__xludf.DUMMYFUNCTION("""COMPUTED_VALUE"""),4.46)</f>
        <v>4.46</v>
      </c>
    </row>
    <row r="1441">
      <c r="C1441" s="4">
        <f>IFERROR(__xludf.DUMMYFUNCTION("""COMPUTED_VALUE"""),41899.705555555556)</f>
        <v>41899.70556</v>
      </c>
      <c r="D1441" s="3">
        <f>IFERROR(__xludf.DUMMYFUNCTION("""COMPUTED_VALUE"""),4.46)</f>
        <v>4.46</v>
      </c>
    </row>
    <row r="1442">
      <c r="C1442" s="4">
        <f>IFERROR(__xludf.DUMMYFUNCTION("""COMPUTED_VALUE"""),41900.705555555556)</f>
        <v>41900.70556</v>
      </c>
      <c r="D1442" s="3">
        <f>IFERROR(__xludf.DUMMYFUNCTION("""COMPUTED_VALUE"""),4.33)</f>
        <v>4.33</v>
      </c>
    </row>
    <row r="1443">
      <c r="C1443" s="4">
        <f>IFERROR(__xludf.DUMMYFUNCTION("""COMPUTED_VALUE"""),41901.705555555556)</f>
        <v>41901.70556</v>
      </c>
      <c r="D1443" s="3">
        <f>IFERROR(__xludf.DUMMYFUNCTION("""COMPUTED_VALUE"""),4.26)</f>
        <v>4.26</v>
      </c>
    </row>
    <row r="1444">
      <c r="C1444" s="4">
        <f>IFERROR(__xludf.DUMMYFUNCTION("""COMPUTED_VALUE"""),41904.705555555556)</f>
        <v>41904.70556</v>
      </c>
      <c r="D1444" s="3">
        <f>IFERROR(__xludf.DUMMYFUNCTION("""COMPUTED_VALUE"""),4.1)</f>
        <v>4.1</v>
      </c>
    </row>
    <row r="1445">
      <c r="C1445" s="4">
        <f>IFERROR(__xludf.DUMMYFUNCTION("""COMPUTED_VALUE"""),41905.705555555556)</f>
        <v>41905.70556</v>
      </c>
      <c r="D1445" s="3">
        <f>IFERROR(__xludf.DUMMYFUNCTION("""COMPUTED_VALUE"""),4.13)</f>
        <v>4.13</v>
      </c>
    </row>
    <row r="1446">
      <c r="C1446" s="4">
        <f>IFERROR(__xludf.DUMMYFUNCTION("""COMPUTED_VALUE"""),41906.705555555556)</f>
        <v>41906.70556</v>
      </c>
      <c r="D1446" s="3">
        <f>IFERROR(__xludf.DUMMYFUNCTION("""COMPUTED_VALUE"""),4.14)</f>
        <v>4.14</v>
      </c>
    </row>
    <row r="1447">
      <c r="C1447" s="4">
        <f>IFERROR(__xludf.DUMMYFUNCTION("""COMPUTED_VALUE"""),41907.705555555556)</f>
        <v>41907.70556</v>
      </c>
      <c r="D1447" s="3">
        <f>IFERROR(__xludf.DUMMYFUNCTION("""COMPUTED_VALUE"""),4.11)</f>
        <v>4.11</v>
      </c>
    </row>
    <row r="1448">
      <c r="C1448" s="4">
        <f>IFERROR(__xludf.DUMMYFUNCTION("""COMPUTED_VALUE"""),41908.705555555556)</f>
        <v>41908.70556</v>
      </c>
      <c r="D1448" s="3">
        <f>IFERROR(__xludf.DUMMYFUNCTION("""COMPUTED_VALUE"""),4.23)</f>
        <v>4.23</v>
      </c>
    </row>
    <row r="1449">
      <c r="C1449" s="4">
        <f>IFERROR(__xludf.DUMMYFUNCTION("""COMPUTED_VALUE"""),41911.705555555556)</f>
        <v>41911.70556</v>
      </c>
      <c r="D1449" s="3">
        <f>IFERROR(__xludf.DUMMYFUNCTION("""COMPUTED_VALUE"""),3.89)</f>
        <v>3.89</v>
      </c>
    </row>
    <row r="1450">
      <c r="C1450" s="4">
        <f>IFERROR(__xludf.DUMMYFUNCTION("""COMPUTED_VALUE"""),41912.705555555556)</f>
        <v>41912.70556</v>
      </c>
      <c r="D1450" s="3">
        <f>IFERROR(__xludf.DUMMYFUNCTION("""COMPUTED_VALUE"""),3.73)</f>
        <v>3.73</v>
      </c>
    </row>
    <row r="1451">
      <c r="C1451" s="4">
        <f>IFERROR(__xludf.DUMMYFUNCTION("""COMPUTED_VALUE"""),41913.705555555556)</f>
        <v>41913.70556</v>
      </c>
      <c r="D1451" s="3">
        <f>IFERROR(__xludf.DUMMYFUNCTION("""COMPUTED_VALUE"""),3.63)</f>
        <v>3.63</v>
      </c>
    </row>
    <row r="1452">
      <c r="C1452" s="4">
        <f>IFERROR(__xludf.DUMMYFUNCTION("""COMPUTED_VALUE"""),41914.705555555556)</f>
        <v>41914.70556</v>
      </c>
      <c r="D1452" s="3">
        <f>IFERROR(__xludf.DUMMYFUNCTION("""COMPUTED_VALUE"""),3.68)</f>
        <v>3.68</v>
      </c>
    </row>
    <row r="1453">
      <c r="C1453" s="4">
        <f>IFERROR(__xludf.DUMMYFUNCTION("""COMPUTED_VALUE"""),41915.705555555556)</f>
        <v>41915.70556</v>
      </c>
      <c r="D1453" s="3">
        <f>IFERROR(__xludf.DUMMYFUNCTION("""COMPUTED_VALUE"""),3.71)</f>
        <v>3.71</v>
      </c>
    </row>
    <row r="1454">
      <c r="C1454" s="4">
        <f>IFERROR(__xludf.DUMMYFUNCTION("""COMPUTED_VALUE"""),41918.705555555556)</f>
        <v>41918.70556</v>
      </c>
      <c r="D1454" s="3">
        <f>IFERROR(__xludf.DUMMYFUNCTION("""COMPUTED_VALUE"""),4.02)</f>
        <v>4.02</v>
      </c>
    </row>
    <row r="1455">
      <c r="C1455" s="4">
        <f>IFERROR(__xludf.DUMMYFUNCTION("""COMPUTED_VALUE"""),41919.705555555556)</f>
        <v>41919.70556</v>
      </c>
      <c r="D1455" s="3">
        <f>IFERROR(__xludf.DUMMYFUNCTION("""COMPUTED_VALUE"""),4.11)</f>
        <v>4.11</v>
      </c>
    </row>
    <row r="1456">
      <c r="C1456" s="4">
        <f>IFERROR(__xludf.DUMMYFUNCTION("""COMPUTED_VALUE"""),41920.705555555556)</f>
        <v>41920.70556</v>
      </c>
      <c r="D1456" s="3">
        <f>IFERROR(__xludf.DUMMYFUNCTION("""COMPUTED_VALUE"""),4.11)</f>
        <v>4.11</v>
      </c>
    </row>
    <row r="1457">
      <c r="C1457" s="4">
        <f>IFERROR(__xludf.DUMMYFUNCTION("""COMPUTED_VALUE"""),41921.705555555556)</f>
        <v>41921.70556</v>
      </c>
      <c r="D1457" s="3">
        <f>IFERROR(__xludf.DUMMYFUNCTION("""COMPUTED_VALUE"""),4.23)</f>
        <v>4.23</v>
      </c>
    </row>
    <row r="1458">
      <c r="C1458" s="4">
        <f>IFERROR(__xludf.DUMMYFUNCTION("""COMPUTED_VALUE"""),41922.705555555556)</f>
        <v>41922.70556</v>
      </c>
      <c r="D1458" s="3">
        <f>IFERROR(__xludf.DUMMYFUNCTION("""COMPUTED_VALUE"""),4.0)</f>
        <v>4</v>
      </c>
    </row>
    <row r="1459">
      <c r="C1459" s="4">
        <f>IFERROR(__xludf.DUMMYFUNCTION("""COMPUTED_VALUE"""),41925.705555555556)</f>
        <v>41925.70556</v>
      </c>
      <c r="D1459" s="3">
        <f>IFERROR(__xludf.DUMMYFUNCTION("""COMPUTED_VALUE"""),4.32)</f>
        <v>4.32</v>
      </c>
    </row>
    <row r="1460">
      <c r="C1460" s="4">
        <f>IFERROR(__xludf.DUMMYFUNCTION("""COMPUTED_VALUE"""),41926.705555555556)</f>
        <v>41926.70556</v>
      </c>
      <c r="D1460" s="3">
        <f>IFERROR(__xludf.DUMMYFUNCTION("""COMPUTED_VALUE"""),4.32)</f>
        <v>4.32</v>
      </c>
    </row>
    <row r="1461">
      <c r="C1461" s="4">
        <f>IFERROR(__xludf.DUMMYFUNCTION("""COMPUTED_VALUE"""),41927.705555555556)</f>
        <v>41927.70556</v>
      </c>
      <c r="D1461" s="3">
        <f>IFERROR(__xludf.DUMMYFUNCTION("""COMPUTED_VALUE"""),4.18)</f>
        <v>4.18</v>
      </c>
    </row>
    <row r="1462">
      <c r="C1462" s="4">
        <f>IFERROR(__xludf.DUMMYFUNCTION("""COMPUTED_VALUE"""),41928.705555555556)</f>
        <v>41928.70556</v>
      </c>
      <c r="D1462" s="3">
        <f>IFERROR(__xludf.DUMMYFUNCTION("""COMPUTED_VALUE"""),3.93)</f>
        <v>3.93</v>
      </c>
    </row>
    <row r="1463">
      <c r="C1463" s="4">
        <f>IFERROR(__xludf.DUMMYFUNCTION("""COMPUTED_VALUE"""),41929.705555555556)</f>
        <v>41929.70556</v>
      </c>
      <c r="D1463" s="3">
        <f>IFERROR(__xludf.DUMMYFUNCTION("""COMPUTED_VALUE"""),4.06)</f>
        <v>4.06</v>
      </c>
    </row>
    <row r="1464">
      <c r="C1464" s="4">
        <f>IFERROR(__xludf.DUMMYFUNCTION("""COMPUTED_VALUE"""),41932.705555555556)</f>
        <v>41932.70556</v>
      </c>
      <c r="D1464" s="3">
        <f>IFERROR(__xludf.DUMMYFUNCTION("""COMPUTED_VALUE"""),3.89)</f>
        <v>3.89</v>
      </c>
    </row>
    <row r="1465">
      <c r="C1465" s="4">
        <f>IFERROR(__xludf.DUMMYFUNCTION("""COMPUTED_VALUE"""),41933.705555555556)</f>
        <v>41933.70556</v>
      </c>
      <c r="D1465" s="3">
        <f>IFERROR(__xludf.DUMMYFUNCTION("""COMPUTED_VALUE"""),3.56)</f>
        <v>3.56</v>
      </c>
    </row>
    <row r="1466">
      <c r="C1466" s="4">
        <f>IFERROR(__xludf.DUMMYFUNCTION("""COMPUTED_VALUE"""),41934.705555555556)</f>
        <v>41934.70556</v>
      </c>
      <c r="D1466" s="3">
        <f>IFERROR(__xludf.DUMMYFUNCTION("""COMPUTED_VALUE"""),3.53)</f>
        <v>3.53</v>
      </c>
    </row>
    <row r="1467">
      <c r="C1467" s="4">
        <f>IFERROR(__xludf.DUMMYFUNCTION("""COMPUTED_VALUE"""),41935.705555555556)</f>
        <v>41935.70556</v>
      </c>
      <c r="D1467" s="3">
        <f>IFERROR(__xludf.DUMMYFUNCTION("""COMPUTED_VALUE"""),3.38)</f>
        <v>3.38</v>
      </c>
    </row>
    <row r="1468">
      <c r="C1468" s="4">
        <f>IFERROR(__xludf.DUMMYFUNCTION("""COMPUTED_VALUE"""),41936.705555555556)</f>
        <v>41936.70556</v>
      </c>
      <c r="D1468" s="3">
        <f>IFERROR(__xludf.DUMMYFUNCTION("""COMPUTED_VALUE"""),3.55)</f>
        <v>3.55</v>
      </c>
    </row>
    <row r="1469">
      <c r="C1469" s="4">
        <f>IFERROR(__xludf.DUMMYFUNCTION("""COMPUTED_VALUE"""),41939.705555555556)</f>
        <v>41939.70556</v>
      </c>
      <c r="D1469" s="3">
        <f>IFERROR(__xludf.DUMMYFUNCTION("""COMPUTED_VALUE"""),3.51)</f>
        <v>3.51</v>
      </c>
    </row>
    <row r="1470">
      <c r="C1470" s="4">
        <f>IFERROR(__xludf.DUMMYFUNCTION("""COMPUTED_VALUE"""),41940.705555555556)</f>
        <v>41940.70556</v>
      </c>
      <c r="D1470" s="3">
        <f>IFERROR(__xludf.DUMMYFUNCTION("""COMPUTED_VALUE"""),3.63)</f>
        <v>3.63</v>
      </c>
    </row>
    <row r="1471">
      <c r="C1471" s="4">
        <f>IFERROR(__xludf.DUMMYFUNCTION("""COMPUTED_VALUE"""),41941.705555555556)</f>
        <v>41941.70556</v>
      </c>
      <c r="D1471" s="3">
        <f>IFERROR(__xludf.DUMMYFUNCTION("""COMPUTED_VALUE"""),3.47)</f>
        <v>3.47</v>
      </c>
    </row>
    <row r="1472">
      <c r="C1472" s="4">
        <f>IFERROR(__xludf.DUMMYFUNCTION("""COMPUTED_VALUE"""),41942.705555555556)</f>
        <v>41942.70556</v>
      </c>
      <c r="D1472" s="3">
        <f>IFERROR(__xludf.DUMMYFUNCTION("""COMPUTED_VALUE"""),3.5)</f>
        <v>3.5</v>
      </c>
    </row>
    <row r="1473">
      <c r="C1473" s="4">
        <f>IFERROR(__xludf.DUMMYFUNCTION("""COMPUTED_VALUE"""),41943.705555555556)</f>
        <v>41943.70556</v>
      </c>
      <c r="D1473" s="3">
        <f>IFERROR(__xludf.DUMMYFUNCTION("""COMPUTED_VALUE"""),3.63)</f>
        <v>3.63</v>
      </c>
    </row>
    <row r="1474">
      <c r="C1474" s="4">
        <f>IFERROR(__xludf.DUMMYFUNCTION("""COMPUTED_VALUE"""),41946.705555555556)</f>
        <v>41946.70556</v>
      </c>
      <c r="D1474" s="3">
        <f>IFERROR(__xludf.DUMMYFUNCTION("""COMPUTED_VALUE"""),3.53)</f>
        <v>3.53</v>
      </c>
    </row>
    <row r="1475">
      <c r="C1475" s="4">
        <f>IFERROR(__xludf.DUMMYFUNCTION("""COMPUTED_VALUE"""),41947.705555555556)</f>
        <v>41947.70556</v>
      </c>
      <c r="D1475" s="3">
        <f>IFERROR(__xludf.DUMMYFUNCTION("""COMPUTED_VALUE"""),3.54)</f>
        <v>3.54</v>
      </c>
    </row>
    <row r="1476">
      <c r="C1476" s="4">
        <f>IFERROR(__xludf.DUMMYFUNCTION("""COMPUTED_VALUE"""),41948.705555555556)</f>
        <v>41948.70556</v>
      </c>
      <c r="D1476" s="3">
        <f>IFERROR(__xludf.DUMMYFUNCTION("""COMPUTED_VALUE"""),3.44)</f>
        <v>3.44</v>
      </c>
    </row>
    <row r="1477">
      <c r="C1477" s="4">
        <f>IFERROR(__xludf.DUMMYFUNCTION("""COMPUTED_VALUE"""),41949.705555555556)</f>
        <v>41949.70556</v>
      </c>
      <c r="D1477" s="3">
        <f>IFERROR(__xludf.DUMMYFUNCTION("""COMPUTED_VALUE"""),3.35)</f>
        <v>3.35</v>
      </c>
    </row>
    <row r="1478">
      <c r="C1478" s="4">
        <f>IFERROR(__xludf.DUMMYFUNCTION("""COMPUTED_VALUE"""),41950.705555555556)</f>
        <v>41950.70556</v>
      </c>
      <c r="D1478" s="3">
        <f>IFERROR(__xludf.DUMMYFUNCTION("""COMPUTED_VALUE"""),3.34)</f>
        <v>3.34</v>
      </c>
    </row>
    <row r="1479">
      <c r="C1479" s="4">
        <f>IFERROR(__xludf.DUMMYFUNCTION("""COMPUTED_VALUE"""),41953.705555555556)</f>
        <v>41953.70556</v>
      </c>
      <c r="D1479" s="3">
        <f>IFERROR(__xludf.DUMMYFUNCTION("""COMPUTED_VALUE"""),3.3)</f>
        <v>3.3</v>
      </c>
    </row>
    <row r="1480">
      <c r="C1480" s="4">
        <f>IFERROR(__xludf.DUMMYFUNCTION("""COMPUTED_VALUE"""),41954.705555555556)</f>
        <v>41954.70556</v>
      </c>
      <c r="D1480" s="3">
        <f>IFERROR(__xludf.DUMMYFUNCTION("""COMPUTED_VALUE"""),3.31)</f>
        <v>3.31</v>
      </c>
    </row>
    <row r="1481">
      <c r="C1481" s="4">
        <f>IFERROR(__xludf.DUMMYFUNCTION("""COMPUTED_VALUE"""),41955.705555555556)</f>
        <v>41955.70556</v>
      </c>
      <c r="D1481" s="3">
        <f>IFERROR(__xludf.DUMMYFUNCTION("""COMPUTED_VALUE"""),3.38)</f>
        <v>3.38</v>
      </c>
    </row>
    <row r="1482">
      <c r="C1482" s="4">
        <f>IFERROR(__xludf.DUMMYFUNCTION("""COMPUTED_VALUE"""),41956.705555555556)</f>
        <v>41956.70556</v>
      </c>
      <c r="D1482" s="3">
        <f>IFERROR(__xludf.DUMMYFUNCTION("""COMPUTED_VALUE"""),3.29)</f>
        <v>3.29</v>
      </c>
    </row>
    <row r="1483">
      <c r="C1483" s="4">
        <f>IFERROR(__xludf.DUMMYFUNCTION("""COMPUTED_VALUE"""),41957.705555555556)</f>
        <v>41957.70556</v>
      </c>
      <c r="D1483" s="3">
        <f>IFERROR(__xludf.DUMMYFUNCTION("""COMPUTED_VALUE"""),3.29)</f>
        <v>3.29</v>
      </c>
    </row>
    <row r="1484">
      <c r="C1484" s="4">
        <f>IFERROR(__xludf.DUMMYFUNCTION("""COMPUTED_VALUE"""),41960.705555555556)</f>
        <v>41960.70556</v>
      </c>
      <c r="D1484" s="3">
        <f>IFERROR(__xludf.DUMMYFUNCTION("""COMPUTED_VALUE"""),3.22)</f>
        <v>3.22</v>
      </c>
    </row>
    <row r="1485">
      <c r="C1485" s="4">
        <f>IFERROR(__xludf.DUMMYFUNCTION("""COMPUTED_VALUE"""),41961.705555555556)</f>
        <v>41961.70556</v>
      </c>
      <c r="D1485" s="3">
        <f>IFERROR(__xludf.DUMMYFUNCTION("""COMPUTED_VALUE"""),3.3)</f>
        <v>3.3</v>
      </c>
    </row>
    <row r="1486">
      <c r="C1486" s="4">
        <f>IFERROR(__xludf.DUMMYFUNCTION("""COMPUTED_VALUE"""),41962.705555555556)</f>
        <v>41962.70556</v>
      </c>
      <c r="D1486" s="3">
        <f>IFERROR(__xludf.DUMMYFUNCTION("""COMPUTED_VALUE"""),3.33)</f>
        <v>3.33</v>
      </c>
    </row>
    <row r="1487">
      <c r="C1487" s="4">
        <f>IFERROR(__xludf.DUMMYFUNCTION("""COMPUTED_VALUE"""),41964.705555555556)</f>
        <v>41964.70556</v>
      </c>
      <c r="D1487" s="3">
        <f>IFERROR(__xludf.DUMMYFUNCTION("""COMPUTED_VALUE"""),3.52)</f>
        <v>3.52</v>
      </c>
    </row>
    <row r="1488">
      <c r="C1488" s="4">
        <f>IFERROR(__xludf.DUMMYFUNCTION("""COMPUTED_VALUE"""),41967.705555555556)</f>
        <v>41967.70556</v>
      </c>
      <c r="D1488" s="3">
        <f>IFERROR(__xludf.DUMMYFUNCTION("""COMPUTED_VALUE"""),3.51)</f>
        <v>3.51</v>
      </c>
    </row>
    <row r="1489">
      <c r="C1489" s="4">
        <f>IFERROR(__xludf.DUMMYFUNCTION("""COMPUTED_VALUE"""),41968.705555555556)</f>
        <v>41968.70556</v>
      </c>
      <c r="D1489" s="3">
        <f>IFERROR(__xludf.DUMMYFUNCTION("""COMPUTED_VALUE"""),3.53)</f>
        <v>3.53</v>
      </c>
    </row>
    <row r="1490">
      <c r="C1490" s="4">
        <f>IFERROR(__xludf.DUMMYFUNCTION("""COMPUTED_VALUE"""),41969.705555555556)</f>
        <v>41969.70556</v>
      </c>
      <c r="D1490" s="3">
        <f>IFERROR(__xludf.DUMMYFUNCTION("""COMPUTED_VALUE"""),3.54)</f>
        <v>3.54</v>
      </c>
    </row>
    <row r="1491">
      <c r="C1491" s="4">
        <f>IFERROR(__xludf.DUMMYFUNCTION("""COMPUTED_VALUE"""),41970.705555555556)</f>
        <v>41970.70556</v>
      </c>
      <c r="D1491" s="3">
        <f>IFERROR(__xludf.DUMMYFUNCTION("""COMPUTED_VALUE"""),3.52)</f>
        <v>3.52</v>
      </c>
    </row>
    <row r="1492">
      <c r="C1492" s="4">
        <f>IFERROR(__xludf.DUMMYFUNCTION("""COMPUTED_VALUE"""),41971.705555555556)</f>
        <v>41971.70556</v>
      </c>
      <c r="D1492" s="3">
        <f>IFERROR(__xludf.DUMMYFUNCTION("""COMPUTED_VALUE"""),3.51)</f>
        <v>3.51</v>
      </c>
    </row>
    <row r="1493">
      <c r="C1493" s="4">
        <f>IFERROR(__xludf.DUMMYFUNCTION("""COMPUTED_VALUE"""),41974.705555555556)</f>
        <v>41974.70556</v>
      </c>
      <c r="D1493" s="3">
        <f>IFERROR(__xludf.DUMMYFUNCTION("""COMPUTED_VALUE"""),3.29)</f>
        <v>3.29</v>
      </c>
    </row>
    <row r="1494">
      <c r="C1494" s="4">
        <f>IFERROR(__xludf.DUMMYFUNCTION("""COMPUTED_VALUE"""),41975.705555555556)</f>
        <v>41975.70556</v>
      </c>
      <c r="D1494" s="3">
        <f>IFERROR(__xludf.DUMMYFUNCTION("""COMPUTED_VALUE"""),3.2)</f>
        <v>3.2</v>
      </c>
    </row>
    <row r="1495">
      <c r="C1495" s="4">
        <f>IFERROR(__xludf.DUMMYFUNCTION("""COMPUTED_VALUE"""),41976.705555555556)</f>
        <v>41976.70556</v>
      </c>
      <c r="D1495" s="3">
        <f>IFERROR(__xludf.DUMMYFUNCTION("""COMPUTED_VALUE"""),3.25)</f>
        <v>3.25</v>
      </c>
    </row>
    <row r="1496">
      <c r="C1496" s="4">
        <f>IFERROR(__xludf.DUMMYFUNCTION("""COMPUTED_VALUE"""),41977.705555555556)</f>
        <v>41977.70556</v>
      </c>
      <c r="D1496" s="3">
        <f>IFERROR(__xludf.DUMMYFUNCTION("""COMPUTED_VALUE"""),3.2)</f>
        <v>3.2</v>
      </c>
    </row>
    <row r="1497">
      <c r="C1497" s="4">
        <f>IFERROR(__xludf.DUMMYFUNCTION("""COMPUTED_VALUE"""),41978.705555555556)</f>
        <v>41978.70556</v>
      </c>
      <c r="D1497" s="3">
        <f>IFERROR(__xludf.DUMMYFUNCTION("""COMPUTED_VALUE"""),3.22)</f>
        <v>3.22</v>
      </c>
    </row>
    <row r="1498">
      <c r="C1498" s="4">
        <f>IFERROR(__xludf.DUMMYFUNCTION("""COMPUTED_VALUE"""),41981.705555555556)</f>
        <v>41981.70556</v>
      </c>
      <c r="D1498" s="3">
        <f>IFERROR(__xludf.DUMMYFUNCTION("""COMPUTED_VALUE"""),3.1)</f>
        <v>3.1</v>
      </c>
    </row>
    <row r="1499">
      <c r="C1499" s="4">
        <f>IFERROR(__xludf.DUMMYFUNCTION("""COMPUTED_VALUE"""),41982.705555555556)</f>
        <v>41982.70556</v>
      </c>
      <c r="D1499" s="3">
        <f>IFERROR(__xludf.DUMMYFUNCTION("""COMPUTED_VALUE"""),3.07)</f>
        <v>3.07</v>
      </c>
    </row>
    <row r="1500">
      <c r="C1500" s="4">
        <f>IFERROR(__xludf.DUMMYFUNCTION("""COMPUTED_VALUE"""),41983.705555555556)</f>
        <v>41983.70556</v>
      </c>
      <c r="D1500" s="3">
        <f>IFERROR(__xludf.DUMMYFUNCTION("""COMPUTED_VALUE"""),3.02)</f>
        <v>3.02</v>
      </c>
    </row>
    <row r="1501">
      <c r="C1501" s="4">
        <f>IFERROR(__xludf.DUMMYFUNCTION("""COMPUTED_VALUE"""),41984.705555555556)</f>
        <v>41984.70556</v>
      </c>
      <c r="D1501" s="3">
        <f>IFERROR(__xludf.DUMMYFUNCTION("""COMPUTED_VALUE"""),3.0)</f>
        <v>3</v>
      </c>
    </row>
    <row r="1502">
      <c r="C1502" s="4">
        <f>IFERROR(__xludf.DUMMYFUNCTION("""COMPUTED_VALUE"""),41985.705555555556)</f>
        <v>41985.70556</v>
      </c>
      <c r="D1502" s="3">
        <f>IFERROR(__xludf.DUMMYFUNCTION("""COMPUTED_VALUE"""),2.94)</f>
        <v>2.94</v>
      </c>
    </row>
    <row r="1503">
      <c r="C1503" s="4">
        <f>IFERROR(__xludf.DUMMYFUNCTION("""COMPUTED_VALUE"""),41988.705555555556)</f>
        <v>41988.70556</v>
      </c>
      <c r="D1503" s="3">
        <f>IFERROR(__xludf.DUMMYFUNCTION("""COMPUTED_VALUE"""),2.97)</f>
        <v>2.97</v>
      </c>
    </row>
    <row r="1504">
      <c r="C1504" s="4">
        <f>IFERROR(__xludf.DUMMYFUNCTION("""COMPUTED_VALUE"""),41989.705555555556)</f>
        <v>41989.70556</v>
      </c>
      <c r="D1504" s="3">
        <f>IFERROR(__xludf.DUMMYFUNCTION("""COMPUTED_VALUE"""),2.95)</f>
        <v>2.95</v>
      </c>
    </row>
    <row r="1505">
      <c r="C1505" s="4">
        <f>IFERROR(__xludf.DUMMYFUNCTION("""COMPUTED_VALUE"""),41990.705555555556)</f>
        <v>41990.70556</v>
      </c>
      <c r="D1505" s="3">
        <f>IFERROR(__xludf.DUMMYFUNCTION("""COMPUTED_VALUE"""),3.1)</f>
        <v>3.1</v>
      </c>
    </row>
    <row r="1506">
      <c r="C1506" s="4">
        <f>IFERROR(__xludf.DUMMYFUNCTION("""COMPUTED_VALUE"""),41991.705555555556)</f>
        <v>41991.70556</v>
      </c>
      <c r="D1506" s="3">
        <f>IFERROR(__xludf.DUMMYFUNCTION("""COMPUTED_VALUE"""),3.12)</f>
        <v>3.12</v>
      </c>
    </row>
    <row r="1507">
      <c r="C1507" s="4">
        <f>IFERROR(__xludf.DUMMYFUNCTION("""COMPUTED_VALUE"""),41992.705555555556)</f>
        <v>41992.70556</v>
      </c>
      <c r="D1507" s="3">
        <f>IFERROR(__xludf.DUMMYFUNCTION("""COMPUTED_VALUE"""),3.12)</f>
        <v>3.12</v>
      </c>
    </row>
    <row r="1508">
      <c r="C1508" s="4">
        <f>IFERROR(__xludf.DUMMYFUNCTION("""COMPUTED_VALUE"""),41995.705555555556)</f>
        <v>41995.70556</v>
      </c>
      <c r="D1508" s="3">
        <f>IFERROR(__xludf.DUMMYFUNCTION("""COMPUTED_VALUE"""),3.22)</f>
        <v>3.22</v>
      </c>
    </row>
    <row r="1509">
      <c r="C1509" s="4">
        <f>IFERROR(__xludf.DUMMYFUNCTION("""COMPUTED_VALUE"""),41996.705555555556)</f>
        <v>41996.70556</v>
      </c>
      <c r="D1509" s="3">
        <f>IFERROR(__xludf.DUMMYFUNCTION("""COMPUTED_VALUE"""),3.28)</f>
        <v>3.28</v>
      </c>
    </row>
    <row r="1510">
      <c r="C1510" s="4">
        <f>IFERROR(__xludf.DUMMYFUNCTION("""COMPUTED_VALUE"""),41999.705555555556)</f>
        <v>41999.70556</v>
      </c>
      <c r="D1510" s="3">
        <f>IFERROR(__xludf.DUMMYFUNCTION("""COMPUTED_VALUE"""),3.23)</f>
        <v>3.23</v>
      </c>
    </row>
    <row r="1511">
      <c r="C1511" s="4">
        <f>IFERROR(__xludf.DUMMYFUNCTION("""COMPUTED_VALUE"""),42002.705555555556)</f>
        <v>42002.70556</v>
      </c>
      <c r="D1511" s="3">
        <f>IFERROR(__xludf.DUMMYFUNCTION("""COMPUTED_VALUE"""),3.29)</f>
        <v>3.29</v>
      </c>
    </row>
    <row r="1512">
      <c r="C1512" s="4">
        <f>IFERROR(__xludf.DUMMYFUNCTION("""COMPUTED_VALUE"""),42003.705555555556)</f>
        <v>42003.70556</v>
      </c>
      <c r="D1512" s="3">
        <f>IFERROR(__xludf.DUMMYFUNCTION("""COMPUTED_VALUE"""),3.28)</f>
        <v>3.28</v>
      </c>
    </row>
    <row r="1513">
      <c r="C1513" s="4">
        <f>IFERROR(__xludf.DUMMYFUNCTION("""COMPUTED_VALUE"""),42006.705555555556)</f>
        <v>42006.70556</v>
      </c>
      <c r="D1513" s="3">
        <f>IFERROR(__xludf.DUMMYFUNCTION("""COMPUTED_VALUE"""),3.17)</f>
        <v>3.17</v>
      </c>
    </row>
    <row r="1514">
      <c r="C1514" s="4">
        <f>IFERROR(__xludf.DUMMYFUNCTION("""COMPUTED_VALUE"""),42009.705555555556)</f>
        <v>42009.70556</v>
      </c>
      <c r="D1514" s="3">
        <f>IFERROR(__xludf.DUMMYFUNCTION("""COMPUTED_VALUE"""),3.08)</f>
        <v>3.08</v>
      </c>
    </row>
    <row r="1515">
      <c r="C1515" s="4">
        <f>IFERROR(__xludf.DUMMYFUNCTION("""COMPUTED_VALUE"""),42010.705555555556)</f>
        <v>42010.70556</v>
      </c>
      <c r="D1515" s="3">
        <f>IFERROR(__xludf.DUMMYFUNCTION("""COMPUTED_VALUE"""),3.11)</f>
        <v>3.11</v>
      </c>
    </row>
    <row r="1516">
      <c r="C1516" s="4">
        <f>IFERROR(__xludf.DUMMYFUNCTION("""COMPUTED_VALUE"""),42011.705555555556)</f>
        <v>42011.70556</v>
      </c>
      <c r="D1516" s="3">
        <f>IFERROR(__xludf.DUMMYFUNCTION("""COMPUTED_VALUE"""),3.24)</f>
        <v>3.24</v>
      </c>
    </row>
    <row r="1517">
      <c r="C1517" s="4">
        <f>IFERROR(__xludf.DUMMYFUNCTION("""COMPUTED_VALUE"""),42012.705555555556)</f>
        <v>42012.70556</v>
      </c>
      <c r="D1517" s="3">
        <f>IFERROR(__xludf.DUMMYFUNCTION("""COMPUTED_VALUE"""),3.19)</f>
        <v>3.19</v>
      </c>
    </row>
    <row r="1518">
      <c r="C1518" s="4">
        <f>IFERROR(__xludf.DUMMYFUNCTION("""COMPUTED_VALUE"""),42013.705555555556)</f>
        <v>42013.70556</v>
      </c>
      <c r="D1518" s="3">
        <f>IFERROR(__xludf.DUMMYFUNCTION("""COMPUTED_VALUE"""),3.11)</f>
        <v>3.11</v>
      </c>
    </row>
    <row r="1519">
      <c r="C1519" s="4">
        <f>IFERROR(__xludf.DUMMYFUNCTION("""COMPUTED_VALUE"""),42016.705555555556)</f>
        <v>42016.70556</v>
      </c>
      <c r="D1519" s="3">
        <f>IFERROR(__xludf.DUMMYFUNCTION("""COMPUTED_VALUE"""),3.02)</f>
        <v>3.02</v>
      </c>
    </row>
    <row r="1520">
      <c r="C1520" s="4">
        <f>IFERROR(__xludf.DUMMYFUNCTION("""COMPUTED_VALUE"""),42017.705555555556)</f>
        <v>42017.70556</v>
      </c>
      <c r="D1520" s="3">
        <f>IFERROR(__xludf.DUMMYFUNCTION("""COMPUTED_VALUE"""),3.03)</f>
        <v>3.03</v>
      </c>
    </row>
    <row r="1521">
      <c r="C1521" s="4">
        <f>IFERROR(__xludf.DUMMYFUNCTION("""COMPUTED_VALUE"""),42018.705555555556)</f>
        <v>42018.70556</v>
      </c>
      <c r="D1521" s="3">
        <f>IFERROR(__xludf.DUMMYFUNCTION("""COMPUTED_VALUE"""),3.09)</f>
        <v>3.09</v>
      </c>
    </row>
    <row r="1522">
      <c r="C1522" s="4">
        <f>IFERROR(__xludf.DUMMYFUNCTION("""COMPUTED_VALUE"""),42019.705555555556)</f>
        <v>42019.70556</v>
      </c>
      <c r="D1522" s="3">
        <f>IFERROR(__xludf.DUMMYFUNCTION("""COMPUTED_VALUE"""),3.07)</f>
        <v>3.07</v>
      </c>
    </row>
    <row r="1523">
      <c r="C1523" s="4">
        <f>IFERROR(__xludf.DUMMYFUNCTION("""COMPUTED_VALUE"""),42020.705555555556)</f>
        <v>42020.70556</v>
      </c>
      <c r="D1523" s="3">
        <f>IFERROR(__xludf.DUMMYFUNCTION("""COMPUTED_VALUE"""),3.17)</f>
        <v>3.17</v>
      </c>
    </row>
    <row r="1524">
      <c r="C1524" s="4">
        <f>IFERROR(__xludf.DUMMYFUNCTION("""COMPUTED_VALUE"""),42023.705555555556)</f>
        <v>42023.70556</v>
      </c>
      <c r="D1524" s="3">
        <f>IFERROR(__xludf.DUMMYFUNCTION("""COMPUTED_VALUE"""),2.99)</f>
        <v>2.99</v>
      </c>
    </row>
    <row r="1525">
      <c r="C1525" s="4">
        <f>IFERROR(__xludf.DUMMYFUNCTION("""COMPUTED_VALUE"""),42024.705555555556)</f>
        <v>42024.70556</v>
      </c>
      <c r="D1525" s="3">
        <f>IFERROR(__xludf.DUMMYFUNCTION("""COMPUTED_VALUE"""),3.05)</f>
        <v>3.05</v>
      </c>
    </row>
    <row r="1526">
      <c r="C1526" s="4">
        <f>IFERROR(__xludf.DUMMYFUNCTION("""COMPUTED_VALUE"""),42025.705555555556)</f>
        <v>42025.70556</v>
      </c>
      <c r="D1526" s="3">
        <f>IFERROR(__xludf.DUMMYFUNCTION("""COMPUTED_VALUE"""),3.19)</f>
        <v>3.19</v>
      </c>
    </row>
    <row r="1527">
      <c r="C1527" s="4">
        <f>IFERROR(__xludf.DUMMYFUNCTION("""COMPUTED_VALUE"""),42026.705555555556)</f>
        <v>42026.70556</v>
      </c>
      <c r="D1527" s="3">
        <f>IFERROR(__xludf.DUMMYFUNCTION("""COMPUTED_VALUE"""),3.33)</f>
        <v>3.33</v>
      </c>
    </row>
    <row r="1528">
      <c r="C1528" s="4">
        <f>IFERROR(__xludf.DUMMYFUNCTION("""COMPUTED_VALUE"""),42027.705555555556)</f>
        <v>42027.70556</v>
      </c>
      <c r="D1528" s="3">
        <f>IFERROR(__xludf.DUMMYFUNCTION("""COMPUTED_VALUE"""),3.27)</f>
        <v>3.27</v>
      </c>
    </row>
    <row r="1529">
      <c r="C1529" s="4">
        <f>IFERROR(__xludf.DUMMYFUNCTION("""COMPUTED_VALUE"""),42030.705555555556)</f>
        <v>42030.70556</v>
      </c>
      <c r="D1529" s="3">
        <f>IFERROR(__xludf.DUMMYFUNCTION("""COMPUTED_VALUE"""),3.23)</f>
        <v>3.23</v>
      </c>
    </row>
    <row r="1530">
      <c r="C1530" s="4">
        <f>IFERROR(__xludf.DUMMYFUNCTION("""COMPUTED_VALUE"""),42031.705555555556)</f>
        <v>42031.70556</v>
      </c>
      <c r="D1530" s="3">
        <f>IFERROR(__xludf.DUMMYFUNCTION("""COMPUTED_VALUE"""),3.29)</f>
        <v>3.29</v>
      </c>
    </row>
    <row r="1531">
      <c r="C1531" s="4">
        <f>IFERROR(__xludf.DUMMYFUNCTION("""COMPUTED_VALUE"""),42032.705555555556)</f>
        <v>42032.70556</v>
      </c>
      <c r="D1531" s="3">
        <f>IFERROR(__xludf.DUMMYFUNCTION("""COMPUTED_VALUE"""),3.22)</f>
        <v>3.22</v>
      </c>
    </row>
    <row r="1532">
      <c r="C1532" s="4">
        <f>IFERROR(__xludf.DUMMYFUNCTION("""COMPUTED_VALUE"""),42033.705555555556)</f>
        <v>42033.70556</v>
      </c>
      <c r="D1532" s="3">
        <f>IFERROR(__xludf.DUMMYFUNCTION("""COMPUTED_VALUE"""),3.28)</f>
        <v>3.28</v>
      </c>
    </row>
    <row r="1533">
      <c r="C1533" s="4">
        <f>IFERROR(__xludf.DUMMYFUNCTION("""COMPUTED_VALUE"""),42034.705555555556)</f>
        <v>42034.70556</v>
      </c>
      <c r="D1533" s="3">
        <f>IFERROR(__xludf.DUMMYFUNCTION("""COMPUTED_VALUE"""),3.07)</f>
        <v>3.07</v>
      </c>
    </row>
    <row r="1534">
      <c r="C1534" s="4">
        <f>IFERROR(__xludf.DUMMYFUNCTION("""COMPUTED_VALUE"""),42037.705555555556)</f>
        <v>42037.70556</v>
      </c>
      <c r="D1534" s="3">
        <f>IFERROR(__xludf.DUMMYFUNCTION("""COMPUTED_VALUE"""),3.11)</f>
        <v>3.11</v>
      </c>
    </row>
    <row r="1535">
      <c r="C1535" s="4">
        <f>IFERROR(__xludf.DUMMYFUNCTION("""COMPUTED_VALUE"""),42038.705555555556)</f>
        <v>42038.70556</v>
      </c>
      <c r="D1535" s="3">
        <f>IFERROR(__xludf.DUMMYFUNCTION("""COMPUTED_VALUE"""),3.19)</f>
        <v>3.19</v>
      </c>
    </row>
    <row r="1536">
      <c r="C1536" s="4">
        <f>IFERROR(__xludf.DUMMYFUNCTION("""COMPUTED_VALUE"""),42039.705555555556)</f>
        <v>42039.70556</v>
      </c>
      <c r="D1536" s="3">
        <f>IFERROR(__xludf.DUMMYFUNCTION("""COMPUTED_VALUE"""),3.25)</f>
        <v>3.25</v>
      </c>
    </row>
    <row r="1537">
      <c r="C1537" s="4">
        <f>IFERROR(__xludf.DUMMYFUNCTION("""COMPUTED_VALUE"""),42040.705555555556)</f>
        <v>42040.70556</v>
      </c>
      <c r="D1537" s="3">
        <f>IFERROR(__xludf.DUMMYFUNCTION("""COMPUTED_VALUE"""),3.23)</f>
        <v>3.23</v>
      </c>
    </row>
    <row r="1538">
      <c r="C1538" s="4">
        <f>IFERROR(__xludf.DUMMYFUNCTION("""COMPUTED_VALUE"""),42041.705555555556)</f>
        <v>42041.70556</v>
      </c>
      <c r="D1538" s="3">
        <f>IFERROR(__xludf.DUMMYFUNCTION("""COMPUTED_VALUE"""),3.14)</f>
        <v>3.14</v>
      </c>
    </row>
    <row r="1539">
      <c r="C1539" s="4">
        <f>IFERROR(__xludf.DUMMYFUNCTION("""COMPUTED_VALUE"""),42044.705555555556)</f>
        <v>42044.70556</v>
      </c>
      <c r="D1539" s="3">
        <f>IFERROR(__xludf.DUMMYFUNCTION("""COMPUTED_VALUE"""),3.14)</f>
        <v>3.14</v>
      </c>
    </row>
    <row r="1540">
      <c r="C1540" s="4">
        <f>IFERROR(__xludf.DUMMYFUNCTION("""COMPUTED_VALUE"""),42045.705555555556)</f>
        <v>42045.70556</v>
      </c>
      <c r="D1540" s="3">
        <f>IFERROR(__xludf.DUMMYFUNCTION("""COMPUTED_VALUE"""),3.11)</f>
        <v>3.11</v>
      </c>
    </row>
    <row r="1541">
      <c r="C1541" s="4">
        <f>IFERROR(__xludf.DUMMYFUNCTION("""COMPUTED_VALUE"""),42046.705555555556)</f>
        <v>42046.70556</v>
      </c>
      <c r="D1541" s="3">
        <f>IFERROR(__xludf.DUMMYFUNCTION("""COMPUTED_VALUE"""),2.99)</f>
        <v>2.99</v>
      </c>
    </row>
    <row r="1542">
      <c r="C1542" s="4">
        <f>IFERROR(__xludf.DUMMYFUNCTION("""COMPUTED_VALUE"""),42047.705555555556)</f>
        <v>42047.70556</v>
      </c>
      <c r="D1542" s="3">
        <f>IFERROR(__xludf.DUMMYFUNCTION("""COMPUTED_VALUE"""),3.09)</f>
        <v>3.09</v>
      </c>
    </row>
    <row r="1543">
      <c r="C1543" s="4">
        <f>IFERROR(__xludf.DUMMYFUNCTION("""COMPUTED_VALUE"""),42048.705555555556)</f>
        <v>42048.70556</v>
      </c>
      <c r="D1543" s="3">
        <f>IFERROR(__xludf.DUMMYFUNCTION("""COMPUTED_VALUE"""),3.13)</f>
        <v>3.13</v>
      </c>
    </row>
    <row r="1544">
      <c r="C1544" s="4">
        <f>IFERROR(__xludf.DUMMYFUNCTION("""COMPUTED_VALUE"""),42053.705555555556)</f>
        <v>42053.70556</v>
      </c>
      <c r="D1544" s="3">
        <f>IFERROR(__xludf.DUMMYFUNCTION("""COMPUTED_VALUE"""),3.21)</f>
        <v>3.21</v>
      </c>
    </row>
    <row r="1545">
      <c r="C1545" s="4">
        <f>IFERROR(__xludf.DUMMYFUNCTION("""COMPUTED_VALUE"""),42054.705555555556)</f>
        <v>42054.70556</v>
      </c>
      <c r="D1545" s="3">
        <f>IFERROR(__xludf.DUMMYFUNCTION("""COMPUTED_VALUE"""),3.22)</f>
        <v>3.22</v>
      </c>
    </row>
    <row r="1546">
      <c r="C1546" s="4">
        <f>IFERROR(__xludf.DUMMYFUNCTION("""COMPUTED_VALUE"""),42055.705555555556)</f>
        <v>42055.70556</v>
      </c>
      <c r="D1546" s="3">
        <f>IFERROR(__xludf.DUMMYFUNCTION("""COMPUTED_VALUE"""),3.24)</f>
        <v>3.24</v>
      </c>
    </row>
    <row r="1547">
      <c r="C1547" s="4">
        <f>IFERROR(__xludf.DUMMYFUNCTION("""COMPUTED_VALUE"""),42058.705555555556)</f>
        <v>42058.70556</v>
      </c>
      <c r="D1547" s="3">
        <f>IFERROR(__xludf.DUMMYFUNCTION("""COMPUTED_VALUE"""),3.2)</f>
        <v>3.2</v>
      </c>
    </row>
    <row r="1548">
      <c r="C1548" s="4">
        <f>IFERROR(__xludf.DUMMYFUNCTION("""COMPUTED_VALUE"""),42059.705555555556)</f>
        <v>42059.70556</v>
      </c>
      <c r="D1548" s="3">
        <f>IFERROR(__xludf.DUMMYFUNCTION("""COMPUTED_VALUE"""),3.32)</f>
        <v>3.32</v>
      </c>
    </row>
    <row r="1549">
      <c r="C1549" s="4">
        <f>IFERROR(__xludf.DUMMYFUNCTION("""COMPUTED_VALUE"""),42060.705555555556)</f>
        <v>42060.70556</v>
      </c>
      <c r="D1549" s="3">
        <f>IFERROR(__xludf.DUMMYFUNCTION("""COMPUTED_VALUE"""),3.29)</f>
        <v>3.29</v>
      </c>
    </row>
    <row r="1550">
      <c r="C1550" s="4">
        <f>IFERROR(__xludf.DUMMYFUNCTION("""COMPUTED_VALUE"""),42061.705555555556)</f>
        <v>42061.70556</v>
      </c>
      <c r="D1550" s="3">
        <f>IFERROR(__xludf.DUMMYFUNCTION("""COMPUTED_VALUE"""),3.34)</f>
        <v>3.34</v>
      </c>
    </row>
    <row r="1551">
      <c r="C1551" s="4">
        <f>IFERROR(__xludf.DUMMYFUNCTION("""COMPUTED_VALUE"""),42062.705555555556)</f>
        <v>42062.70556</v>
      </c>
      <c r="D1551" s="3">
        <f>IFERROR(__xludf.DUMMYFUNCTION("""COMPUTED_VALUE"""),3.36)</f>
        <v>3.36</v>
      </c>
    </row>
    <row r="1552">
      <c r="C1552" s="4">
        <f>IFERROR(__xludf.DUMMYFUNCTION("""COMPUTED_VALUE"""),42065.705555555556)</f>
        <v>42065.70556</v>
      </c>
      <c r="D1552" s="3">
        <f>IFERROR(__xludf.DUMMYFUNCTION("""COMPUTED_VALUE"""),3.22)</f>
        <v>3.22</v>
      </c>
    </row>
    <row r="1553">
      <c r="C1553" s="4">
        <f>IFERROR(__xludf.DUMMYFUNCTION("""COMPUTED_VALUE"""),42066.705555555556)</f>
        <v>42066.70556</v>
      </c>
      <c r="D1553" s="3">
        <f>IFERROR(__xludf.DUMMYFUNCTION("""COMPUTED_VALUE"""),3.28)</f>
        <v>3.28</v>
      </c>
    </row>
    <row r="1554">
      <c r="C1554" s="4">
        <f>IFERROR(__xludf.DUMMYFUNCTION("""COMPUTED_VALUE"""),42067.705555555556)</f>
        <v>42067.70556</v>
      </c>
      <c r="D1554" s="3">
        <f>IFERROR(__xludf.DUMMYFUNCTION("""COMPUTED_VALUE"""),3.31)</f>
        <v>3.31</v>
      </c>
    </row>
    <row r="1555">
      <c r="C1555" s="4">
        <f>IFERROR(__xludf.DUMMYFUNCTION("""COMPUTED_VALUE"""),42068.705555555556)</f>
        <v>42068.70556</v>
      </c>
      <c r="D1555" s="3">
        <f>IFERROR(__xludf.DUMMYFUNCTION("""COMPUTED_VALUE"""),3.21)</f>
        <v>3.21</v>
      </c>
    </row>
    <row r="1556">
      <c r="C1556" s="4">
        <f>IFERROR(__xludf.DUMMYFUNCTION("""COMPUTED_VALUE"""),42069.705555555556)</f>
        <v>42069.70556</v>
      </c>
      <c r="D1556" s="3">
        <f>IFERROR(__xludf.DUMMYFUNCTION("""COMPUTED_VALUE"""),3.22)</f>
        <v>3.22</v>
      </c>
    </row>
    <row r="1557">
      <c r="C1557" s="4">
        <f>IFERROR(__xludf.DUMMYFUNCTION("""COMPUTED_VALUE"""),42072.705555555556)</f>
        <v>42072.70556</v>
      </c>
      <c r="D1557" s="3">
        <f>IFERROR(__xludf.DUMMYFUNCTION("""COMPUTED_VALUE"""),3.2)</f>
        <v>3.2</v>
      </c>
    </row>
    <row r="1558">
      <c r="C1558" s="4">
        <f>IFERROR(__xludf.DUMMYFUNCTION("""COMPUTED_VALUE"""),42073.705555555556)</f>
        <v>42073.70556</v>
      </c>
      <c r="D1558" s="3">
        <f>IFERROR(__xludf.DUMMYFUNCTION("""COMPUTED_VALUE"""),3.17)</f>
        <v>3.17</v>
      </c>
    </row>
    <row r="1559">
      <c r="C1559" s="4">
        <f>IFERROR(__xludf.DUMMYFUNCTION("""COMPUTED_VALUE"""),42074.705555555556)</f>
        <v>42074.70556</v>
      </c>
      <c r="D1559" s="3">
        <f>IFERROR(__xludf.DUMMYFUNCTION("""COMPUTED_VALUE"""),3.25)</f>
        <v>3.25</v>
      </c>
    </row>
    <row r="1560">
      <c r="C1560" s="4">
        <f>IFERROR(__xludf.DUMMYFUNCTION("""COMPUTED_VALUE"""),42075.705555555556)</f>
        <v>42075.70556</v>
      </c>
      <c r="D1560" s="3">
        <f>IFERROR(__xludf.DUMMYFUNCTION("""COMPUTED_VALUE"""),3.21)</f>
        <v>3.21</v>
      </c>
    </row>
    <row r="1561">
      <c r="C1561" s="4">
        <f>IFERROR(__xludf.DUMMYFUNCTION("""COMPUTED_VALUE"""),42076.705555555556)</f>
        <v>42076.70556</v>
      </c>
      <c r="D1561" s="3">
        <f>IFERROR(__xludf.DUMMYFUNCTION("""COMPUTED_VALUE"""),3.22)</f>
        <v>3.22</v>
      </c>
    </row>
    <row r="1562">
      <c r="C1562" s="4">
        <f>IFERROR(__xludf.DUMMYFUNCTION("""COMPUTED_VALUE"""),42079.705555555556)</f>
        <v>42079.70556</v>
      </c>
      <c r="D1562" s="3">
        <f>IFERROR(__xludf.DUMMYFUNCTION("""COMPUTED_VALUE"""),3.32)</f>
        <v>3.32</v>
      </c>
    </row>
    <row r="1563">
      <c r="C1563" s="4">
        <f>IFERROR(__xludf.DUMMYFUNCTION("""COMPUTED_VALUE"""),42080.705555555556)</f>
        <v>42080.70556</v>
      </c>
      <c r="D1563" s="3">
        <f>IFERROR(__xludf.DUMMYFUNCTION("""COMPUTED_VALUE"""),3.58)</f>
        <v>3.58</v>
      </c>
    </row>
    <row r="1564">
      <c r="C1564" s="4">
        <f>IFERROR(__xludf.DUMMYFUNCTION("""COMPUTED_VALUE"""),42081.705555555556)</f>
        <v>42081.70556</v>
      </c>
      <c r="D1564" s="3">
        <f>IFERROR(__xludf.DUMMYFUNCTION("""COMPUTED_VALUE"""),3.75)</f>
        <v>3.75</v>
      </c>
    </row>
    <row r="1565">
      <c r="C1565" s="4">
        <f>IFERROR(__xludf.DUMMYFUNCTION("""COMPUTED_VALUE"""),42082.705555555556)</f>
        <v>42082.70556</v>
      </c>
      <c r="D1565" s="3">
        <f>IFERROR(__xludf.DUMMYFUNCTION("""COMPUTED_VALUE"""),3.69)</f>
        <v>3.69</v>
      </c>
    </row>
    <row r="1566">
      <c r="C1566" s="4">
        <f>IFERROR(__xludf.DUMMYFUNCTION("""COMPUTED_VALUE"""),42083.705555555556)</f>
        <v>42083.70556</v>
      </c>
      <c r="D1566" s="3">
        <f>IFERROR(__xludf.DUMMYFUNCTION("""COMPUTED_VALUE"""),3.79)</f>
        <v>3.79</v>
      </c>
    </row>
    <row r="1567">
      <c r="C1567" s="4">
        <f>IFERROR(__xludf.DUMMYFUNCTION("""COMPUTED_VALUE"""),42086.705555555556)</f>
        <v>42086.70556</v>
      </c>
      <c r="D1567" s="3">
        <f>IFERROR(__xludf.DUMMYFUNCTION("""COMPUTED_VALUE"""),3.74)</f>
        <v>3.74</v>
      </c>
    </row>
    <row r="1568">
      <c r="C1568" s="4">
        <f>IFERROR(__xludf.DUMMYFUNCTION("""COMPUTED_VALUE"""),42087.705555555556)</f>
        <v>42087.70556</v>
      </c>
      <c r="D1568" s="3">
        <f>IFERROR(__xludf.DUMMYFUNCTION("""COMPUTED_VALUE"""),3.65)</f>
        <v>3.65</v>
      </c>
    </row>
    <row r="1569">
      <c r="C1569" s="4">
        <f>IFERROR(__xludf.DUMMYFUNCTION("""COMPUTED_VALUE"""),42088.705555555556)</f>
        <v>42088.70556</v>
      </c>
      <c r="D1569" s="3">
        <f>IFERROR(__xludf.DUMMYFUNCTION("""COMPUTED_VALUE"""),3.61)</f>
        <v>3.61</v>
      </c>
    </row>
    <row r="1570">
      <c r="C1570" s="4">
        <f>IFERROR(__xludf.DUMMYFUNCTION("""COMPUTED_VALUE"""),42089.705555555556)</f>
        <v>42089.70556</v>
      </c>
      <c r="D1570" s="3">
        <f>IFERROR(__xludf.DUMMYFUNCTION("""COMPUTED_VALUE"""),3.68)</f>
        <v>3.68</v>
      </c>
    </row>
    <row r="1571">
      <c r="C1571" s="4">
        <f>IFERROR(__xludf.DUMMYFUNCTION("""COMPUTED_VALUE"""),42090.705555555556)</f>
        <v>42090.70556</v>
      </c>
      <c r="D1571" s="3">
        <f>IFERROR(__xludf.DUMMYFUNCTION("""COMPUTED_VALUE"""),3.71)</f>
        <v>3.71</v>
      </c>
    </row>
    <row r="1572">
      <c r="C1572" s="4">
        <f>IFERROR(__xludf.DUMMYFUNCTION("""COMPUTED_VALUE"""),42093.705555555556)</f>
        <v>42093.70556</v>
      </c>
      <c r="D1572" s="3">
        <f>IFERROR(__xludf.DUMMYFUNCTION("""COMPUTED_VALUE"""),3.78)</f>
        <v>3.78</v>
      </c>
    </row>
    <row r="1573">
      <c r="C1573" s="4">
        <f>IFERROR(__xludf.DUMMYFUNCTION("""COMPUTED_VALUE"""),42094.705555555556)</f>
        <v>42094.70556</v>
      </c>
      <c r="D1573" s="3">
        <f>IFERROR(__xludf.DUMMYFUNCTION("""COMPUTED_VALUE"""),3.71)</f>
        <v>3.71</v>
      </c>
    </row>
    <row r="1574">
      <c r="C1574" s="4">
        <f>IFERROR(__xludf.DUMMYFUNCTION("""COMPUTED_VALUE"""),42095.705555555556)</f>
        <v>42095.70556</v>
      </c>
      <c r="D1574" s="3">
        <f>IFERROR(__xludf.DUMMYFUNCTION("""COMPUTED_VALUE"""),3.91)</f>
        <v>3.91</v>
      </c>
    </row>
    <row r="1575">
      <c r="C1575" s="4">
        <f>IFERROR(__xludf.DUMMYFUNCTION("""COMPUTED_VALUE"""),42096.705555555556)</f>
        <v>42096.70556</v>
      </c>
      <c r="D1575" s="3">
        <f>IFERROR(__xludf.DUMMYFUNCTION("""COMPUTED_VALUE"""),4.01)</f>
        <v>4.01</v>
      </c>
    </row>
    <row r="1576">
      <c r="C1576" s="4">
        <f>IFERROR(__xludf.DUMMYFUNCTION("""COMPUTED_VALUE"""),42100.705555555556)</f>
        <v>42100.70556</v>
      </c>
      <c r="D1576" s="3">
        <f>IFERROR(__xludf.DUMMYFUNCTION("""COMPUTED_VALUE"""),3.97)</f>
        <v>3.97</v>
      </c>
    </row>
    <row r="1577">
      <c r="C1577" s="4">
        <f>IFERROR(__xludf.DUMMYFUNCTION("""COMPUTED_VALUE"""),42101.705555555556)</f>
        <v>42101.70556</v>
      </c>
      <c r="D1577" s="3">
        <f>IFERROR(__xludf.DUMMYFUNCTION("""COMPUTED_VALUE"""),3.87)</f>
        <v>3.87</v>
      </c>
    </row>
    <row r="1578">
      <c r="C1578" s="4">
        <f>IFERROR(__xludf.DUMMYFUNCTION("""COMPUTED_VALUE"""),42102.705555555556)</f>
        <v>42102.70556</v>
      </c>
      <c r="D1578" s="3">
        <f>IFERROR(__xludf.DUMMYFUNCTION("""COMPUTED_VALUE"""),3.99)</f>
        <v>3.99</v>
      </c>
    </row>
    <row r="1579">
      <c r="C1579" s="4">
        <f>IFERROR(__xludf.DUMMYFUNCTION("""COMPUTED_VALUE"""),42103.705555555556)</f>
        <v>42103.70556</v>
      </c>
      <c r="D1579" s="3">
        <f>IFERROR(__xludf.DUMMYFUNCTION("""COMPUTED_VALUE"""),3.99)</f>
        <v>3.99</v>
      </c>
    </row>
    <row r="1580">
      <c r="C1580" s="4">
        <f>IFERROR(__xludf.DUMMYFUNCTION("""COMPUTED_VALUE"""),42104.705555555556)</f>
        <v>42104.70556</v>
      </c>
      <c r="D1580" s="3">
        <f>IFERROR(__xludf.DUMMYFUNCTION("""COMPUTED_VALUE"""),4.03)</f>
        <v>4.03</v>
      </c>
    </row>
    <row r="1581">
      <c r="C1581" s="4">
        <f>IFERROR(__xludf.DUMMYFUNCTION("""COMPUTED_VALUE"""),42107.705555555556)</f>
        <v>42107.70556</v>
      </c>
      <c r="D1581" s="3">
        <f>IFERROR(__xludf.DUMMYFUNCTION("""COMPUTED_VALUE"""),4.05)</f>
        <v>4.05</v>
      </c>
    </row>
    <row r="1582">
      <c r="C1582" s="4">
        <f>IFERROR(__xludf.DUMMYFUNCTION("""COMPUTED_VALUE"""),42108.705555555556)</f>
        <v>42108.70556</v>
      </c>
      <c r="D1582" s="3">
        <f>IFERROR(__xludf.DUMMYFUNCTION("""COMPUTED_VALUE"""),4.02)</f>
        <v>4.02</v>
      </c>
    </row>
    <row r="1583">
      <c r="C1583" s="4">
        <f>IFERROR(__xludf.DUMMYFUNCTION("""COMPUTED_VALUE"""),42109.705555555556)</f>
        <v>42109.70556</v>
      </c>
      <c r="D1583" s="3">
        <f>IFERROR(__xludf.DUMMYFUNCTION("""COMPUTED_VALUE"""),4.15)</f>
        <v>4.15</v>
      </c>
    </row>
    <row r="1584">
      <c r="C1584" s="4">
        <f>IFERROR(__xludf.DUMMYFUNCTION("""COMPUTED_VALUE"""),42110.705555555556)</f>
        <v>42110.70556</v>
      </c>
      <c r="D1584" s="3">
        <f>IFERROR(__xludf.DUMMYFUNCTION("""COMPUTED_VALUE"""),4.06)</f>
        <v>4.06</v>
      </c>
    </row>
    <row r="1585">
      <c r="C1585" s="4">
        <f>IFERROR(__xludf.DUMMYFUNCTION("""COMPUTED_VALUE"""),42111.705555555556)</f>
        <v>42111.70556</v>
      </c>
      <c r="D1585" s="3">
        <f>IFERROR(__xludf.DUMMYFUNCTION("""COMPUTED_VALUE"""),4.06)</f>
        <v>4.06</v>
      </c>
    </row>
    <row r="1586">
      <c r="C1586" s="4">
        <f>IFERROR(__xludf.DUMMYFUNCTION("""COMPUTED_VALUE"""),42114.705555555556)</f>
        <v>42114.70556</v>
      </c>
      <c r="D1586" s="3">
        <f>IFERROR(__xludf.DUMMYFUNCTION("""COMPUTED_VALUE"""),4.01)</f>
        <v>4.01</v>
      </c>
    </row>
    <row r="1587">
      <c r="C1587" s="4">
        <f>IFERROR(__xludf.DUMMYFUNCTION("""COMPUTED_VALUE"""),42116.705555555556)</f>
        <v>42116.70556</v>
      </c>
      <c r="D1587" s="3">
        <f>IFERROR(__xludf.DUMMYFUNCTION("""COMPUTED_VALUE"""),4.07)</f>
        <v>4.07</v>
      </c>
    </row>
    <row r="1588">
      <c r="C1588" s="4">
        <f>IFERROR(__xludf.DUMMYFUNCTION("""COMPUTED_VALUE"""),42117.705555555556)</f>
        <v>42117.70556</v>
      </c>
      <c r="D1588" s="3">
        <f>IFERROR(__xludf.DUMMYFUNCTION("""COMPUTED_VALUE"""),4.11)</f>
        <v>4.11</v>
      </c>
    </row>
    <row r="1589">
      <c r="C1589" s="4">
        <f>IFERROR(__xludf.DUMMYFUNCTION("""COMPUTED_VALUE"""),42118.705555555556)</f>
        <v>42118.70556</v>
      </c>
      <c r="D1589" s="3">
        <f>IFERROR(__xludf.DUMMYFUNCTION("""COMPUTED_VALUE"""),4.25)</f>
        <v>4.25</v>
      </c>
    </row>
    <row r="1590">
      <c r="C1590" s="4">
        <f>IFERROR(__xludf.DUMMYFUNCTION("""COMPUTED_VALUE"""),42121.705555555556)</f>
        <v>42121.70556</v>
      </c>
      <c r="D1590" s="3">
        <f>IFERROR(__xludf.DUMMYFUNCTION("""COMPUTED_VALUE"""),4.2)</f>
        <v>4.2</v>
      </c>
    </row>
    <row r="1591">
      <c r="C1591" s="4">
        <f>IFERROR(__xludf.DUMMYFUNCTION("""COMPUTED_VALUE"""),42122.705555555556)</f>
        <v>42122.70556</v>
      </c>
      <c r="D1591" s="3">
        <f>IFERROR(__xludf.DUMMYFUNCTION("""COMPUTED_VALUE"""),4.19)</f>
        <v>4.19</v>
      </c>
    </row>
    <row r="1592">
      <c r="C1592" s="4">
        <f>IFERROR(__xludf.DUMMYFUNCTION("""COMPUTED_VALUE"""),42123.705555555556)</f>
        <v>42123.70556</v>
      </c>
      <c r="D1592" s="3">
        <f>IFERROR(__xludf.DUMMYFUNCTION("""COMPUTED_VALUE"""),4.08)</f>
        <v>4.08</v>
      </c>
    </row>
    <row r="1593">
      <c r="C1593" s="4">
        <f>IFERROR(__xludf.DUMMYFUNCTION("""COMPUTED_VALUE"""),42124.705555555556)</f>
        <v>42124.70556</v>
      </c>
      <c r="D1593" s="3">
        <f>IFERROR(__xludf.DUMMYFUNCTION("""COMPUTED_VALUE"""),4.15)</f>
        <v>4.15</v>
      </c>
    </row>
    <row r="1594">
      <c r="C1594" s="4">
        <f>IFERROR(__xludf.DUMMYFUNCTION("""COMPUTED_VALUE"""),42128.705555555556)</f>
        <v>42128.70556</v>
      </c>
      <c r="D1594" s="3">
        <f>IFERROR(__xludf.DUMMYFUNCTION("""COMPUTED_VALUE"""),4.24)</f>
        <v>4.24</v>
      </c>
    </row>
    <row r="1595">
      <c r="C1595" s="4">
        <f>IFERROR(__xludf.DUMMYFUNCTION("""COMPUTED_VALUE"""),42129.705555555556)</f>
        <v>42129.70556</v>
      </c>
      <c r="D1595" s="3">
        <f>IFERROR(__xludf.DUMMYFUNCTION("""COMPUTED_VALUE"""),4.26)</f>
        <v>4.26</v>
      </c>
    </row>
    <row r="1596">
      <c r="C1596" s="4">
        <f>IFERROR(__xludf.DUMMYFUNCTION("""COMPUTED_VALUE"""),42130.705555555556)</f>
        <v>42130.70556</v>
      </c>
      <c r="D1596" s="3">
        <f>IFERROR(__xludf.DUMMYFUNCTION("""COMPUTED_VALUE"""),4.26)</f>
        <v>4.26</v>
      </c>
    </row>
    <row r="1597">
      <c r="C1597" s="4">
        <f>IFERROR(__xludf.DUMMYFUNCTION("""COMPUTED_VALUE"""),42131.705555555556)</f>
        <v>42131.70556</v>
      </c>
      <c r="D1597" s="3">
        <f>IFERROR(__xludf.DUMMYFUNCTION("""COMPUTED_VALUE"""),4.13)</f>
        <v>4.13</v>
      </c>
    </row>
    <row r="1598">
      <c r="C1598" s="4">
        <f>IFERROR(__xludf.DUMMYFUNCTION("""COMPUTED_VALUE"""),42132.705555555556)</f>
        <v>42132.70556</v>
      </c>
      <c r="D1598" s="3">
        <f>IFERROR(__xludf.DUMMYFUNCTION("""COMPUTED_VALUE"""),4.2)</f>
        <v>4.2</v>
      </c>
    </row>
    <row r="1599">
      <c r="C1599" s="4">
        <f>IFERROR(__xludf.DUMMYFUNCTION("""COMPUTED_VALUE"""),42135.705555555556)</f>
        <v>42135.70556</v>
      </c>
      <c r="D1599" s="3">
        <f>IFERROR(__xludf.DUMMYFUNCTION("""COMPUTED_VALUE"""),4.2)</f>
        <v>4.2</v>
      </c>
    </row>
    <row r="1600">
      <c r="C1600" s="4">
        <f>IFERROR(__xludf.DUMMYFUNCTION("""COMPUTED_VALUE"""),42136.705555555556)</f>
        <v>42136.70556</v>
      </c>
      <c r="D1600" s="3">
        <f>IFERROR(__xludf.DUMMYFUNCTION("""COMPUTED_VALUE"""),4.09)</f>
        <v>4.09</v>
      </c>
    </row>
    <row r="1601">
      <c r="C1601" s="4">
        <f>IFERROR(__xludf.DUMMYFUNCTION("""COMPUTED_VALUE"""),42137.705555555556)</f>
        <v>42137.70556</v>
      </c>
      <c r="D1601" s="3">
        <f>IFERROR(__xludf.DUMMYFUNCTION("""COMPUTED_VALUE"""),4.02)</f>
        <v>4.02</v>
      </c>
    </row>
    <row r="1602">
      <c r="C1602" s="4">
        <f>IFERROR(__xludf.DUMMYFUNCTION("""COMPUTED_VALUE"""),42138.705555555556)</f>
        <v>42138.70556</v>
      </c>
      <c r="D1602" s="3">
        <f>IFERROR(__xludf.DUMMYFUNCTION("""COMPUTED_VALUE"""),4.03)</f>
        <v>4.03</v>
      </c>
    </row>
    <row r="1603">
      <c r="C1603" s="4">
        <f>IFERROR(__xludf.DUMMYFUNCTION("""COMPUTED_VALUE"""),42139.705555555556)</f>
        <v>42139.70556</v>
      </c>
      <c r="D1603" s="3">
        <f>IFERROR(__xludf.DUMMYFUNCTION("""COMPUTED_VALUE"""),4.09)</f>
        <v>4.09</v>
      </c>
    </row>
    <row r="1604">
      <c r="C1604" s="4">
        <f>IFERROR(__xludf.DUMMYFUNCTION("""COMPUTED_VALUE"""),42142.705555555556)</f>
        <v>42142.70556</v>
      </c>
      <c r="D1604" s="3">
        <f>IFERROR(__xludf.DUMMYFUNCTION("""COMPUTED_VALUE"""),4.13)</f>
        <v>4.13</v>
      </c>
    </row>
    <row r="1605">
      <c r="C1605" s="4">
        <f>IFERROR(__xludf.DUMMYFUNCTION("""COMPUTED_VALUE"""),42143.705555555556)</f>
        <v>42143.70556</v>
      </c>
      <c r="D1605" s="3">
        <f>IFERROR(__xludf.DUMMYFUNCTION("""COMPUTED_VALUE"""),4.1)</f>
        <v>4.1</v>
      </c>
    </row>
    <row r="1606">
      <c r="C1606" s="4">
        <f>IFERROR(__xludf.DUMMYFUNCTION("""COMPUTED_VALUE"""),42144.705555555556)</f>
        <v>42144.70556</v>
      </c>
      <c r="D1606" s="3">
        <f>IFERROR(__xludf.DUMMYFUNCTION("""COMPUTED_VALUE"""),4.07)</f>
        <v>4.07</v>
      </c>
    </row>
    <row r="1607">
      <c r="C1607" s="4">
        <f>IFERROR(__xludf.DUMMYFUNCTION("""COMPUTED_VALUE"""),42145.705555555556)</f>
        <v>42145.70556</v>
      </c>
      <c r="D1607" s="3">
        <f>IFERROR(__xludf.DUMMYFUNCTION("""COMPUTED_VALUE"""),4.03)</f>
        <v>4.03</v>
      </c>
    </row>
    <row r="1608">
      <c r="C1608" s="4">
        <f>IFERROR(__xludf.DUMMYFUNCTION("""COMPUTED_VALUE"""),42146.705555555556)</f>
        <v>42146.70556</v>
      </c>
      <c r="D1608" s="3">
        <f>IFERROR(__xludf.DUMMYFUNCTION("""COMPUTED_VALUE"""),3.94)</f>
        <v>3.94</v>
      </c>
    </row>
    <row r="1609">
      <c r="C1609" s="4">
        <f>IFERROR(__xludf.DUMMYFUNCTION("""COMPUTED_VALUE"""),42149.705555555556)</f>
        <v>42149.70556</v>
      </c>
      <c r="D1609" s="3">
        <f>IFERROR(__xludf.DUMMYFUNCTION("""COMPUTED_VALUE"""),3.9)</f>
        <v>3.9</v>
      </c>
    </row>
    <row r="1610">
      <c r="C1610" s="4">
        <f>IFERROR(__xludf.DUMMYFUNCTION("""COMPUTED_VALUE"""),42150.705555555556)</f>
        <v>42150.70556</v>
      </c>
      <c r="D1610" s="3">
        <f>IFERROR(__xludf.DUMMYFUNCTION("""COMPUTED_VALUE"""),3.86)</f>
        <v>3.86</v>
      </c>
    </row>
    <row r="1611">
      <c r="C1611" s="4">
        <f>IFERROR(__xludf.DUMMYFUNCTION("""COMPUTED_VALUE"""),42151.705555555556)</f>
        <v>42151.70556</v>
      </c>
      <c r="D1611" s="3">
        <f>IFERROR(__xludf.DUMMYFUNCTION("""COMPUTED_VALUE"""),3.9)</f>
        <v>3.9</v>
      </c>
    </row>
    <row r="1612">
      <c r="C1612" s="4">
        <f>IFERROR(__xludf.DUMMYFUNCTION("""COMPUTED_VALUE"""),42152.705555555556)</f>
        <v>42152.70556</v>
      </c>
      <c r="D1612" s="3">
        <f>IFERROR(__xludf.DUMMYFUNCTION("""COMPUTED_VALUE"""),3.85)</f>
        <v>3.85</v>
      </c>
    </row>
    <row r="1613">
      <c r="C1613" s="4">
        <f>IFERROR(__xludf.DUMMYFUNCTION("""COMPUTED_VALUE"""),42153.705555555556)</f>
        <v>42153.70556</v>
      </c>
      <c r="D1613" s="3">
        <f>IFERROR(__xludf.DUMMYFUNCTION("""COMPUTED_VALUE"""),3.73)</f>
        <v>3.73</v>
      </c>
    </row>
    <row r="1614">
      <c r="C1614" s="4">
        <f>IFERROR(__xludf.DUMMYFUNCTION("""COMPUTED_VALUE"""),42156.705555555556)</f>
        <v>42156.70556</v>
      </c>
      <c r="D1614" s="3">
        <f>IFERROR(__xludf.DUMMYFUNCTION("""COMPUTED_VALUE"""),3.86)</f>
        <v>3.86</v>
      </c>
    </row>
    <row r="1615">
      <c r="C1615" s="4">
        <f>IFERROR(__xludf.DUMMYFUNCTION("""COMPUTED_VALUE"""),42157.705555555556)</f>
        <v>42157.70556</v>
      </c>
      <c r="D1615" s="3">
        <f>IFERROR(__xludf.DUMMYFUNCTION("""COMPUTED_VALUE"""),3.94)</f>
        <v>3.94</v>
      </c>
    </row>
    <row r="1616">
      <c r="C1616" s="4">
        <f>IFERROR(__xludf.DUMMYFUNCTION("""COMPUTED_VALUE"""),42158.705555555556)</f>
        <v>42158.70556</v>
      </c>
      <c r="D1616" s="3">
        <f>IFERROR(__xludf.DUMMYFUNCTION("""COMPUTED_VALUE"""),3.92)</f>
        <v>3.92</v>
      </c>
    </row>
    <row r="1617">
      <c r="C1617" s="4">
        <f>IFERROR(__xludf.DUMMYFUNCTION("""COMPUTED_VALUE"""),42160.705555555556)</f>
        <v>42160.70556</v>
      </c>
      <c r="D1617" s="3">
        <f>IFERROR(__xludf.DUMMYFUNCTION("""COMPUTED_VALUE"""),3.91)</f>
        <v>3.91</v>
      </c>
    </row>
    <row r="1618">
      <c r="C1618" s="4">
        <f>IFERROR(__xludf.DUMMYFUNCTION("""COMPUTED_VALUE"""),42163.705555555556)</f>
        <v>42163.70556</v>
      </c>
      <c r="D1618" s="3">
        <f>IFERROR(__xludf.DUMMYFUNCTION("""COMPUTED_VALUE"""),3.85)</f>
        <v>3.85</v>
      </c>
    </row>
    <row r="1619">
      <c r="C1619" s="4">
        <f>IFERROR(__xludf.DUMMYFUNCTION("""COMPUTED_VALUE"""),42164.705555555556)</f>
        <v>42164.70556</v>
      </c>
      <c r="D1619" s="3">
        <f>IFERROR(__xludf.DUMMYFUNCTION("""COMPUTED_VALUE"""),3.85)</f>
        <v>3.85</v>
      </c>
    </row>
    <row r="1620">
      <c r="C1620" s="4">
        <f>IFERROR(__xludf.DUMMYFUNCTION("""COMPUTED_VALUE"""),42165.705555555556)</f>
        <v>42165.70556</v>
      </c>
      <c r="D1620" s="3">
        <f>IFERROR(__xludf.DUMMYFUNCTION("""COMPUTED_VALUE"""),3.94)</f>
        <v>3.94</v>
      </c>
    </row>
    <row r="1621">
      <c r="C1621" s="4">
        <f>IFERROR(__xludf.DUMMYFUNCTION("""COMPUTED_VALUE"""),42166.705555555556)</f>
        <v>42166.70556</v>
      </c>
      <c r="D1621" s="3">
        <f>IFERROR(__xludf.DUMMYFUNCTION("""COMPUTED_VALUE"""),3.94)</f>
        <v>3.94</v>
      </c>
    </row>
    <row r="1622">
      <c r="C1622" s="4">
        <f>IFERROR(__xludf.DUMMYFUNCTION("""COMPUTED_VALUE"""),42167.705555555556)</f>
        <v>42167.70556</v>
      </c>
      <c r="D1622" s="3">
        <f>IFERROR(__xludf.DUMMYFUNCTION("""COMPUTED_VALUE"""),3.9)</f>
        <v>3.9</v>
      </c>
    </row>
    <row r="1623">
      <c r="C1623" s="4">
        <f>IFERROR(__xludf.DUMMYFUNCTION("""COMPUTED_VALUE"""),42170.705555555556)</f>
        <v>42170.70556</v>
      </c>
      <c r="D1623" s="3">
        <f>IFERROR(__xludf.DUMMYFUNCTION("""COMPUTED_VALUE"""),3.91)</f>
        <v>3.91</v>
      </c>
    </row>
    <row r="1624">
      <c r="C1624" s="4">
        <f>IFERROR(__xludf.DUMMYFUNCTION("""COMPUTED_VALUE"""),42171.705555555556)</f>
        <v>42171.70556</v>
      </c>
      <c r="D1624" s="3">
        <f>IFERROR(__xludf.DUMMYFUNCTION("""COMPUTED_VALUE"""),3.88)</f>
        <v>3.88</v>
      </c>
    </row>
    <row r="1625">
      <c r="C1625" s="4">
        <f>IFERROR(__xludf.DUMMYFUNCTION("""COMPUTED_VALUE"""),42172.705555555556)</f>
        <v>42172.70556</v>
      </c>
      <c r="D1625" s="3">
        <f>IFERROR(__xludf.DUMMYFUNCTION("""COMPUTED_VALUE"""),3.87)</f>
        <v>3.87</v>
      </c>
    </row>
    <row r="1626">
      <c r="C1626" s="4">
        <f>IFERROR(__xludf.DUMMYFUNCTION("""COMPUTED_VALUE"""),42173.705555555556)</f>
        <v>42173.70556</v>
      </c>
      <c r="D1626" s="3">
        <f>IFERROR(__xludf.DUMMYFUNCTION("""COMPUTED_VALUE"""),3.9)</f>
        <v>3.9</v>
      </c>
    </row>
    <row r="1627">
      <c r="C1627" s="4">
        <f>IFERROR(__xludf.DUMMYFUNCTION("""COMPUTED_VALUE"""),42174.705555555556)</f>
        <v>42174.70556</v>
      </c>
      <c r="D1627" s="3">
        <f>IFERROR(__xludf.DUMMYFUNCTION("""COMPUTED_VALUE"""),3.84)</f>
        <v>3.84</v>
      </c>
    </row>
    <row r="1628">
      <c r="C1628" s="4">
        <f>IFERROR(__xludf.DUMMYFUNCTION("""COMPUTED_VALUE"""),42177.705555555556)</f>
        <v>42177.70556</v>
      </c>
      <c r="D1628" s="3">
        <f>IFERROR(__xludf.DUMMYFUNCTION("""COMPUTED_VALUE"""),3.85)</f>
        <v>3.85</v>
      </c>
    </row>
    <row r="1629">
      <c r="C1629" s="4">
        <f>IFERROR(__xludf.DUMMYFUNCTION("""COMPUTED_VALUE"""),42178.705555555556)</f>
        <v>42178.70556</v>
      </c>
      <c r="D1629" s="3">
        <f>IFERROR(__xludf.DUMMYFUNCTION("""COMPUTED_VALUE"""),3.8)</f>
        <v>3.8</v>
      </c>
    </row>
    <row r="1630">
      <c r="C1630" s="4">
        <f>IFERROR(__xludf.DUMMYFUNCTION("""COMPUTED_VALUE"""),42179.705555555556)</f>
        <v>42179.70556</v>
      </c>
      <c r="D1630" s="3">
        <f>IFERROR(__xludf.DUMMYFUNCTION("""COMPUTED_VALUE"""),3.8)</f>
        <v>3.8</v>
      </c>
    </row>
    <row r="1631">
      <c r="C1631" s="4">
        <f>IFERROR(__xludf.DUMMYFUNCTION("""COMPUTED_VALUE"""),42180.705555555556)</f>
        <v>42180.70556</v>
      </c>
      <c r="D1631" s="3">
        <f>IFERROR(__xludf.DUMMYFUNCTION("""COMPUTED_VALUE"""),3.84)</f>
        <v>3.84</v>
      </c>
    </row>
    <row r="1632">
      <c r="C1632" s="4">
        <f>IFERROR(__xludf.DUMMYFUNCTION("""COMPUTED_VALUE"""),42181.705555555556)</f>
        <v>42181.70556</v>
      </c>
      <c r="D1632" s="3">
        <f>IFERROR(__xludf.DUMMYFUNCTION("""COMPUTED_VALUE"""),3.89)</f>
        <v>3.89</v>
      </c>
    </row>
    <row r="1633">
      <c r="C1633" s="4">
        <f>IFERROR(__xludf.DUMMYFUNCTION("""COMPUTED_VALUE"""),42184.705555555556)</f>
        <v>42184.70556</v>
      </c>
      <c r="D1633" s="3">
        <f>IFERROR(__xludf.DUMMYFUNCTION("""COMPUTED_VALUE"""),3.83)</f>
        <v>3.83</v>
      </c>
    </row>
    <row r="1634">
      <c r="C1634" s="4">
        <f>IFERROR(__xludf.DUMMYFUNCTION("""COMPUTED_VALUE"""),42185.705555555556)</f>
        <v>42185.70556</v>
      </c>
      <c r="D1634" s="3">
        <f>IFERROR(__xludf.DUMMYFUNCTION("""COMPUTED_VALUE"""),3.89)</f>
        <v>3.89</v>
      </c>
    </row>
    <row r="1635">
      <c r="C1635" s="4">
        <f>IFERROR(__xludf.DUMMYFUNCTION("""COMPUTED_VALUE"""),42186.705555555556)</f>
        <v>42186.70556</v>
      </c>
      <c r="D1635" s="3">
        <f>IFERROR(__xludf.DUMMYFUNCTION("""COMPUTED_VALUE"""),3.86)</f>
        <v>3.86</v>
      </c>
    </row>
    <row r="1636">
      <c r="C1636" s="4">
        <f>IFERROR(__xludf.DUMMYFUNCTION("""COMPUTED_VALUE"""),42187.705555555556)</f>
        <v>42187.70556</v>
      </c>
      <c r="D1636" s="3">
        <f>IFERROR(__xludf.DUMMYFUNCTION("""COMPUTED_VALUE"""),3.85)</f>
        <v>3.85</v>
      </c>
    </row>
    <row r="1637">
      <c r="C1637" s="4">
        <f>IFERROR(__xludf.DUMMYFUNCTION("""COMPUTED_VALUE"""),42188.705555555556)</f>
        <v>42188.70556</v>
      </c>
      <c r="D1637" s="3">
        <f>IFERROR(__xludf.DUMMYFUNCTION("""COMPUTED_VALUE"""),3.81)</f>
        <v>3.81</v>
      </c>
    </row>
    <row r="1638">
      <c r="C1638" s="4">
        <f>IFERROR(__xludf.DUMMYFUNCTION("""COMPUTED_VALUE"""),42191.705555555556)</f>
        <v>42191.70556</v>
      </c>
      <c r="D1638" s="3">
        <f>IFERROR(__xludf.DUMMYFUNCTION("""COMPUTED_VALUE"""),3.85)</f>
        <v>3.85</v>
      </c>
    </row>
    <row r="1639">
      <c r="C1639" s="4">
        <f>IFERROR(__xludf.DUMMYFUNCTION("""COMPUTED_VALUE"""),42192.705555555556)</f>
        <v>42192.70556</v>
      </c>
      <c r="D1639" s="3">
        <f>IFERROR(__xludf.DUMMYFUNCTION("""COMPUTED_VALUE"""),3.91)</f>
        <v>3.91</v>
      </c>
    </row>
    <row r="1640">
      <c r="C1640" s="4">
        <f>IFERROR(__xludf.DUMMYFUNCTION("""COMPUTED_VALUE"""),42193.705555555556)</f>
        <v>42193.70556</v>
      </c>
      <c r="D1640" s="3">
        <f>IFERROR(__xludf.DUMMYFUNCTION("""COMPUTED_VALUE"""),3.86)</f>
        <v>3.86</v>
      </c>
    </row>
    <row r="1641">
      <c r="C1641" s="4">
        <f>IFERROR(__xludf.DUMMYFUNCTION("""COMPUTED_VALUE"""),42195.705555555556)</f>
        <v>42195.70556</v>
      </c>
      <c r="D1641" s="3">
        <f>IFERROR(__xludf.DUMMYFUNCTION("""COMPUTED_VALUE"""),3.93)</f>
        <v>3.93</v>
      </c>
    </row>
    <row r="1642">
      <c r="C1642" s="4">
        <f>IFERROR(__xludf.DUMMYFUNCTION("""COMPUTED_VALUE"""),42198.705555555556)</f>
        <v>42198.70556</v>
      </c>
      <c r="D1642" s="3">
        <f>IFERROR(__xludf.DUMMYFUNCTION("""COMPUTED_VALUE"""),3.94)</f>
        <v>3.94</v>
      </c>
    </row>
    <row r="1643">
      <c r="C1643" s="4">
        <f>IFERROR(__xludf.DUMMYFUNCTION("""COMPUTED_VALUE"""),42199.705555555556)</f>
        <v>42199.70556</v>
      </c>
      <c r="D1643" s="3">
        <f>IFERROR(__xludf.DUMMYFUNCTION("""COMPUTED_VALUE"""),4.01)</f>
        <v>4.01</v>
      </c>
    </row>
    <row r="1644">
      <c r="C1644" s="4">
        <f>IFERROR(__xludf.DUMMYFUNCTION("""COMPUTED_VALUE"""),42200.705555555556)</f>
        <v>42200.70556</v>
      </c>
      <c r="D1644" s="3">
        <f>IFERROR(__xludf.DUMMYFUNCTION("""COMPUTED_VALUE"""),3.95)</f>
        <v>3.95</v>
      </c>
    </row>
    <row r="1645">
      <c r="C1645" s="4">
        <f>IFERROR(__xludf.DUMMYFUNCTION("""COMPUTED_VALUE"""),42201.705555555556)</f>
        <v>42201.70556</v>
      </c>
      <c r="D1645" s="3">
        <f>IFERROR(__xludf.DUMMYFUNCTION("""COMPUTED_VALUE"""),3.99)</f>
        <v>3.99</v>
      </c>
    </row>
    <row r="1646">
      <c r="C1646" s="4">
        <f>IFERROR(__xludf.DUMMYFUNCTION("""COMPUTED_VALUE"""),42202.705555555556)</f>
        <v>42202.70556</v>
      </c>
      <c r="D1646" s="3">
        <f>IFERROR(__xludf.DUMMYFUNCTION("""COMPUTED_VALUE"""),3.91)</f>
        <v>3.91</v>
      </c>
    </row>
    <row r="1647">
      <c r="C1647" s="4">
        <f>IFERROR(__xludf.DUMMYFUNCTION("""COMPUTED_VALUE"""),42205.705555555556)</f>
        <v>42205.70556</v>
      </c>
      <c r="D1647" s="3">
        <f>IFERROR(__xludf.DUMMYFUNCTION("""COMPUTED_VALUE"""),3.82)</f>
        <v>3.82</v>
      </c>
    </row>
    <row r="1648">
      <c r="C1648" s="4">
        <f>IFERROR(__xludf.DUMMYFUNCTION("""COMPUTED_VALUE"""),42206.705555555556)</f>
        <v>42206.70556</v>
      </c>
      <c r="D1648" s="3">
        <f>IFERROR(__xludf.DUMMYFUNCTION("""COMPUTED_VALUE"""),3.75)</f>
        <v>3.75</v>
      </c>
    </row>
    <row r="1649">
      <c r="C1649" s="4">
        <f>IFERROR(__xludf.DUMMYFUNCTION("""COMPUTED_VALUE"""),42207.705555555556)</f>
        <v>42207.70556</v>
      </c>
      <c r="D1649" s="3">
        <f>IFERROR(__xludf.DUMMYFUNCTION("""COMPUTED_VALUE"""),3.71)</f>
        <v>3.71</v>
      </c>
    </row>
    <row r="1650">
      <c r="C1650" s="4">
        <f>IFERROR(__xludf.DUMMYFUNCTION("""COMPUTED_VALUE"""),42208.705555555556)</f>
        <v>42208.70556</v>
      </c>
      <c r="D1650" s="3">
        <f>IFERROR(__xludf.DUMMYFUNCTION("""COMPUTED_VALUE"""),3.57)</f>
        <v>3.57</v>
      </c>
    </row>
    <row r="1651">
      <c r="C1651" s="4">
        <f>IFERROR(__xludf.DUMMYFUNCTION("""COMPUTED_VALUE"""),42209.705555555556)</f>
        <v>42209.70556</v>
      </c>
      <c r="D1651" s="3">
        <f>IFERROR(__xludf.DUMMYFUNCTION("""COMPUTED_VALUE"""),3.49)</f>
        <v>3.49</v>
      </c>
    </row>
    <row r="1652">
      <c r="C1652" s="4">
        <f>IFERROR(__xludf.DUMMYFUNCTION("""COMPUTED_VALUE"""),42212.705555555556)</f>
        <v>42212.70556</v>
      </c>
      <c r="D1652" s="3">
        <f>IFERROR(__xludf.DUMMYFUNCTION("""COMPUTED_VALUE"""),3.47)</f>
        <v>3.47</v>
      </c>
    </row>
    <row r="1653">
      <c r="C1653" s="4">
        <f>IFERROR(__xludf.DUMMYFUNCTION("""COMPUTED_VALUE"""),42213.705555555556)</f>
        <v>42213.70556</v>
      </c>
      <c r="D1653" s="3">
        <f>IFERROR(__xludf.DUMMYFUNCTION("""COMPUTED_VALUE"""),3.43)</f>
        <v>3.43</v>
      </c>
    </row>
    <row r="1654">
      <c r="C1654" s="4">
        <f>IFERROR(__xludf.DUMMYFUNCTION("""COMPUTED_VALUE"""),42214.705555555556)</f>
        <v>42214.70556</v>
      </c>
      <c r="D1654" s="3">
        <f>IFERROR(__xludf.DUMMYFUNCTION("""COMPUTED_VALUE"""),3.41)</f>
        <v>3.41</v>
      </c>
    </row>
    <row r="1655">
      <c r="C1655" s="4">
        <f>IFERROR(__xludf.DUMMYFUNCTION("""COMPUTED_VALUE"""),42215.705555555556)</f>
        <v>42215.70556</v>
      </c>
      <c r="D1655" s="3">
        <f>IFERROR(__xludf.DUMMYFUNCTION("""COMPUTED_VALUE"""),3.42)</f>
        <v>3.42</v>
      </c>
    </row>
    <row r="1656">
      <c r="C1656" s="4">
        <f>IFERROR(__xludf.DUMMYFUNCTION("""COMPUTED_VALUE"""),42216.705555555556)</f>
        <v>42216.70556</v>
      </c>
      <c r="D1656" s="3">
        <f>IFERROR(__xludf.DUMMYFUNCTION("""COMPUTED_VALUE"""),3.49)</f>
        <v>3.49</v>
      </c>
    </row>
    <row r="1657">
      <c r="C1657" s="4">
        <f>IFERROR(__xludf.DUMMYFUNCTION("""COMPUTED_VALUE"""),42219.705555555556)</f>
        <v>42219.70556</v>
      </c>
      <c r="D1657" s="3">
        <f>IFERROR(__xludf.DUMMYFUNCTION("""COMPUTED_VALUE"""),3.43)</f>
        <v>3.43</v>
      </c>
    </row>
    <row r="1658">
      <c r="C1658" s="4">
        <f>IFERROR(__xludf.DUMMYFUNCTION("""COMPUTED_VALUE"""),42220.705555555556)</f>
        <v>42220.70556</v>
      </c>
      <c r="D1658" s="3">
        <f>IFERROR(__xludf.DUMMYFUNCTION("""COMPUTED_VALUE"""),3.42)</f>
        <v>3.42</v>
      </c>
    </row>
    <row r="1659">
      <c r="C1659" s="4">
        <f>IFERROR(__xludf.DUMMYFUNCTION("""COMPUTED_VALUE"""),42221.705555555556)</f>
        <v>42221.70556</v>
      </c>
      <c r="D1659" s="3">
        <f>IFERROR(__xludf.DUMMYFUNCTION("""COMPUTED_VALUE"""),3.41)</f>
        <v>3.41</v>
      </c>
    </row>
    <row r="1660">
      <c r="C1660" s="4">
        <f>IFERROR(__xludf.DUMMYFUNCTION("""COMPUTED_VALUE"""),42222.705555555556)</f>
        <v>42222.70556</v>
      </c>
      <c r="D1660" s="3">
        <f>IFERROR(__xludf.DUMMYFUNCTION("""COMPUTED_VALUE"""),3.39)</f>
        <v>3.39</v>
      </c>
    </row>
    <row r="1661">
      <c r="C1661" s="4">
        <f>IFERROR(__xludf.DUMMYFUNCTION("""COMPUTED_VALUE"""),42223.705555555556)</f>
        <v>42223.70556</v>
      </c>
      <c r="D1661" s="3">
        <f>IFERROR(__xludf.DUMMYFUNCTION("""COMPUTED_VALUE"""),3.36)</f>
        <v>3.36</v>
      </c>
    </row>
    <row r="1662">
      <c r="C1662" s="4">
        <f>IFERROR(__xludf.DUMMYFUNCTION("""COMPUTED_VALUE"""),42226.705555555556)</f>
        <v>42226.70556</v>
      </c>
      <c r="D1662" s="3">
        <f>IFERROR(__xludf.DUMMYFUNCTION("""COMPUTED_VALUE"""),3.45)</f>
        <v>3.45</v>
      </c>
    </row>
    <row r="1663">
      <c r="C1663" s="4">
        <f>IFERROR(__xludf.DUMMYFUNCTION("""COMPUTED_VALUE"""),42227.705555555556)</f>
        <v>42227.70556</v>
      </c>
      <c r="D1663" s="3">
        <f>IFERROR(__xludf.DUMMYFUNCTION("""COMPUTED_VALUE"""),3.53)</f>
        <v>3.53</v>
      </c>
    </row>
    <row r="1664">
      <c r="C1664" s="4">
        <f>IFERROR(__xludf.DUMMYFUNCTION("""COMPUTED_VALUE"""),42228.705555555556)</f>
        <v>42228.70556</v>
      </c>
      <c r="D1664" s="3">
        <f>IFERROR(__xludf.DUMMYFUNCTION("""COMPUTED_VALUE"""),3.5)</f>
        <v>3.5</v>
      </c>
    </row>
    <row r="1665">
      <c r="C1665" s="4">
        <f>IFERROR(__xludf.DUMMYFUNCTION("""COMPUTED_VALUE"""),42229.705555555556)</f>
        <v>42229.70556</v>
      </c>
      <c r="D1665" s="3">
        <f>IFERROR(__xludf.DUMMYFUNCTION("""COMPUTED_VALUE"""),3.57)</f>
        <v>3.57</v>
      </c>
    </row>
    <row r="1666">
      <c r="C1666" s="4">
        <f>IFERROR(__xludf.DUMMYFUNCTION("""COMPUTED_VALUE"""),42230.705555555556)</f>
        <v>42230.70556</v>
      </c>
      <c r="D1666" s="3">
        <f>IFERROR(__xludf.DUMMYFUNCTION("""COMPUTED_VALUE"""),3.53)</f>
        <v>3.53</v>
      </c>
    </row>
    <row r="1667">
      <c r="C1667" s="4">
        <f>IFERROR(__xludf.DUMMYFUNCTION("""COMPUTED_VALUE"""),42233.705555555556)</f>
        <v>42233.70556</v>
      </c>
      <c r="D1667" s="3">
        <f>IFERROR(__xludf.DUMMYFUNCTION("""COMPUTED_VALUE"""),3.48)</f>
        <v>3.48</v>
      </c>
    </row>
    <row r="1668">
      <c r="C1668" s="4">
        <f>IFERROR(__xludf.DUMMYFUNCTION("""COMPUTED_VALUE"""),42234.705555555556)</f>
        <v>42234.70556</v>
      </c>
      <c r="D1668" s="3">
        <f>IFERROR(__xludf.DUMMYFUNCTION("""COMPUTED_VALUE"""),3.58)</f>
        <v>3.58</v>
      </c>
    </row>
    <row r="1669">
      <c r="C1669" s="4">
        <f>IFERROR(__xludf.DUMMYFUNCTION("""COMPUTED_VALUE"""),42235.705555555556)</f>
        <v>42235.70556</v>
      </c>
      <c r="D1669" s="3">
        <f>IFERROR(__xludf.DUMMYFUNCTION("""COMPUTED_VALUE"""),3.54)</f>
        <v>3.54</v>
      </c>
    </row>
    <row r="1670">
      <c r="C1670" s="4">
        <f>IFERROR(__xludf.DUMMYFUNCTION("""COMPUTED_VALUE"""),42236.705555555556)</f>
        <v>42236.70556</v>
      </c>
      <c r="D1670" s="3">
        <f>IFERROR(__xludf.DUMMYFUNCTION("""COMPUTED_VALUE"""),3.61)</f>
        <v>3.61</v>
      </c>
    </row>
    <row r="1671">
      <c r="C1671" s="4">
        <f>IFERROR(__xludf.DUMMYFUNCTION("""COMPUTED_VALUE"""),42237.705555555556)</f>
        <v>42237.70556</v>
      </c>
      <c r="D1671" s="3">
        <f>IFERROR(__xludf.DUMMYFUNCTION("""COMPUTED_VALUE"""),3.48)</f>
        <v>3.48</v>
      </c>
    </row>
    <row r="1672">
      <c r="C1672" s="4">
        <f>IFERROR(__xludf.DUMMYFUNCTION("""COMPUTED_VALUE"""),42240.705555555556)</f>
        <v>42240.70556</v>
      </c>
      <c r="D1672" s="3">
        <f>IFERROR(__xludf.DUMMYFUNCTION("""COMPUTED_VALUE"""),3.5)</f>
        <v>3.5</v>
      </c>
    </row>
    <row r="1673">
      <c r="C1673" s="4">
        <f>IFERROR(__xludf.DUMMYFUNCTION("""COMPUTED_VALUE"""),42241.705555555556)</f>
        <v>42241.70556</v>
      </c>
      <c r="D1673" s="3">
        <f>IFERROR(__xludf.DUMMYFUNCTION("""COMPUTED_VALUE"""),3.4)</f>
        <v>3.4</v>
      </c>
    </row>
    <row r="1674">
      <c r="C1674" s="4">
        <f>IFERROR(__xludf.DUMMYFUNCTION("""COMPUTED_VALUE"""),42242.705555555556)</f>
        <v>42242.70556</v>
      </c>
      <c r="D1674" s="3">
        <f>IFERROR(__xludf.DUMMYFUNCTION("""COMPUTED_VALUE"""),3.62)</f>
        <v>3.62</v>
      </c>
    </row>
    <row r="1675">
      <c r="C1675" s="4">
        <f>IFERROR(__xludf.DUMMYFUNCTION("""COMPUTED_VALUE"""),42243.705555555556)</f>
        <v>42243.70556</v>
      </c>
      <c r="D1675" s="3">
        <f>IFERROR(__xludf.DUMMYFUNCTION("""COMPUTED_VALUE"""),3.72)</f>
        <v>3.72</v>
      </c>
    </row>
    <row r="1676">
      <c r="C1676" s="4">
        <f>IFERROR(__xludf.DUMMYFUNCTION("""COMPUTED_VALUE"""),42244.705555555556)</f>
        <v>42244.70556</v>
      </c>
      <c r="D1676" s="3">
        <f>IFERROR(__xludf.DUMMYFUNCTION("""COMPUTED_VALUE"""),3.65)</f>
        <v>3.65</v>
      </c>
    </row>
    <row r="1677">
      <c r="C1677" s="4">
        <f>IFERROR(__xludf.DUMMYFUNCTION("""COMPUTED_VALUE"""),42247.705555555556)</f>
        <v>42247.70556</v>
      </c>
      <c r="D1677" s="3">
        <f>IFERROR(__xludf.DUMMYFUNCTION("""COMPUTED_VALUE"""),3.59)</f>
        <v>3.59</v>
      </c>
    </row>
    <row r="1678">
      <c r="C1678" s="4">
        <f>IFERROR(__xludf.DUMMYFUNCTION("""COMPUTED_VALUE"""),42248.705555555556)</f>
        <v>42248.70556</v>
      </c>
      <c r="D1678" s="3">
        <f>IFERROR(__xludf.DUMMYFUNCTION("""COMPUTED_VALUE"""),3.45)</f>
        <v>3.45</v>
      </c>
    </row>
    <row r="1679">
      <c r="C1679" s="4">
        <f>IFERROR(__xludf.DUMMYFUNCTION("""COMPUTED_VALUE"""),42249.705555555556)</f>
        <v>42249.70556</v>
      </c>
      <c r="D1679" s="3">
        <f>IFERROR(__xludf.DUMMYFUNCTION("""COMPUTED_VALUE"""),3.47)</f>
        <v>3.47</v>
      </c>
    </row>
    <row r="1680">
      <c r="C1680" s="4">
        <f>IFERROR(__xludf.DUMMYFUNCTION("""COMPUTED_VALUE"""),42250.705555555556)</f>
        <v>42250.70556</v>
      </c>
      <c r="D1680" s="3">
        <f>IFERROR(__xludf.DUMMYFUNCTION("""COMPUTED_VALUE"""),3.51)</f>
        <v>3.51</v>
      </c>
    </row>
    <row r="1681">
      <c r="C1681" s="4">
        <f>IFERROR(__xludf.DUMMYFUNCTION("""COMPUTED_VALUE"""),42251.705555555556)</f>
        <v>42251.70556</v>
      </c>
      <c r="D1681" s="3">
        <f>IFERROR(__xludf.DUMMYFUNCTION("""COMPUTED_VALUE"""),3.4)</f>
        <v>3.4</v>
      </c>
    </row>
    <row r="1682">
      <c r="C1682" s="4">
        <f>IFERROR(__xludf.DUMMYFUNCTION("""COMPUTED_VALUE"""),42255.705555555556)</f>
        <v>42255.70556</v>
      </c>
      <c r="D1682" s="3">
        <f>IFERROR(__xludf.DUMMYFUNCTION("""COMPUTED_VALUE"""),3.41)</f>
        <v>3.41</v>
      </c>
    </row>
    <row r="1683">
      <c r="C1683" s="4">
        <f>IFERROR(__xludf.DUMMYFUNCTION("""COMPUTED_VALUE"""),42256.705555555556)</f>
        <v>42256.70556</v>
      </c>
      <c r="D1683" s="3">
        <f>IFERROR(__xludf.DUMMYFUNCTION("""COMPUTED_VALUE"""),3.54)</f>
        <v>3.54</v>
      </c>
    </row>
    <row r="1684">
      <c r="C1684" s="4">
        <f>IFERROR(__xludf.DUMMYFUNCTION("""COMPUTED_VALUE"""),42257.705555555556)</f>
        <v>42257.70556</v>
      </c>
      <c r="D1684" s="3">
        <f>IFERROR(__xludf.DUMMYFUNCTION("""COMPUTED_VALUE"""),3.6)</f>
        <v>3.6</v>
      </c>
    </row>
    <row r="1685">
      <c r="C1685" s="4">
        <f>IFERROR(__xludf.DUMMYFUNCTION("""COMPUTED_VALUE"""),42258.705555555556)</f>
        <v>42258.70556</v>
      </c>
      <c r="D1685" s="3">
        <f>IFERROR(__xludf.DUMMYFUNCTION("""COMPUTED_VALUE"""),3.55)</f>
        <v>3.55</v>
      </c>
    </row>
    <row r="1686">
      <c r="C1686" s="4">
        <f>IFERROR(__xludf.DUMMYFUNCTION("""COMPUTED_VALUE"""),42261.705555555556)</f>
        <v>42261.70556</v>
      </c>
      <c r="D1686" s="3">
        <f>IFERROR(__xludf.DUMMYFUNCTION("""COMPUTED_VALUE"""),3.68)</f>
        <v>3.68</v>
      </c>
    </row>
    <row r="1687">
      <c r="C1687" s="4">
        <f>IFERROR(__xludf.DUMMYFUNCTION("""COMPUTED_VALUE"""),42262.705555555556)</f>
        <v>42262.70556</v>
      </c>
      <c r="D1687" s="3">
        <f>IFERROR(__xludf.DUMMYFUNCTION("""COMPUTED_VALUE"""),3.8)</f>
        <v>3.8</v>
      </c>
    </row>
    <row r="1688">
      <c r="C1688" s="4">
        <f>IFERROR(__xludf.DUMMYFUNCTION("""COMPUTED_VALUE"""),42263.705555555556)</f>
        <v>42263.70556</v>
      </c>
      <c r="D1688" s="3">
        <f>IFERROR(__xludf.DUMMYFUNCTION("""COMPUTED_VALUE"""),3.96)</f>
        <v>3.96</v>
      </c>
    </row>
    <row r="1689">
      <c r="C1689" s="4">
        <f>IFERROR(__xludf.DUMMYFUNCTION("""COMPUTED_VALUE"""),42264.705555555556)</f>
        <v>42264.70556</v>
      </c>
      <c r="D1689" s="3">
        <f>IFERROR(__xludf.DUMMYFUNCTION("""COMPUTED_VALUE"""),3.79)</f>
        <v>3.79</v>
      </c>
    </row>
    <row r="1690">
      <c r="C1690" s="4">
        <f>IFERROR(__xludf.DUMMYFUNCTION("""COMPUTED_VALUE"""),42265.705555555556)</f>
        <v>42265.70556</v>
      </c>
      <c r="D1690" s="3">
        <f>IFERROR(__xludf.DUMMYFUNCTION("""COMPUTED_VALUE"""),3.72)</f>
        <v>3.72</v>
      </c>
    </row>
    <row r="1691">
      <c r="C1691" s="4">
        <f>IFERROR(__xludf.DUMMYFUNCTION("""COMPUTED_VALUE"""),42268.705555555556)</f>
        <v>42268.70556</v>
      </c>
      <c r="D1691" s="3">
        <f>IFERROR(__xludf.DUMMYFUNCTION("""COMPUTED_VALUE"""),3.65)</f>
        <v>3.65</v>
      </c>
    </row>
    <row r="1692">
      <c r="C1692" s="4">
        <f>IFERROR(__xludf.DUMMYFUNCTION("""COMPUTED_VALUE"""),42269.705555555556)</f>
        <v>42269.70556</v>
      </c>
      <c r="D1692" s="3">
        <f>IFERROR(__xludf.DUMMYFUNCTION("""COMPUTED_VALUE"""),3.7)</f>
        <v>3.7</v>
      </c>
    </row>
    <row r="1693">
      <c r="C1693" s="4">
        <f>IFERROR(__xludf.DUMMYFUNCTION("""COMPUTED_VALUE"""),42270.705555555556)</f>
        <v>42270.70556</v>
      </c>
      <c r="D1693" s="3">
        <f>IFERROR(__xludf.DUMMYFUNCTION("""COMPUTED_VALUE"""),3.65)</f>
        <v>3.65</v>
      </c>
    </row>
    <row r="1694">
      <c r="C1694" s="4">
        <f>IFERROR(__xludf.DUMMYFUNCTION("""COMPUTED_VALUE"""),42271.705555555556)</f>
        <v>42271.70556</v>
      </c>
      <c r="D1694" s="3">
        <f>IFERROR(__xludf.DUMMYFUNCTION("""COMPUTED_VALUE"""),3.7)</f>
        <v>3.7</v>
      </c>
    </row>
    <row r="1695">
      <c r="C1695" s="4">
        <f>IFERROR(__xludf.DUMMYFUNCTION("""COMPUTED_VALUE"""),42272.705555555556)</f>
        <v>42272.70556</v>
      </c>
      <c r="D1695" s="3">
        <f>IFERROR(__xludf.DUMMYFUNCTION("""COMPUTED_VALUE"""),3.66)</f>
        <v>3.66</v>
      </c>
    </row>
    <row r="1696">
      <c r="C1696" s="4">
        <f>IFERROR(__xludf.DUMMYFUNCTION("""COMPUTED_VALUE"""),42275.705555555556)</f>
        <v>42275.70556</v>
      </c>
      <c r="D1696" s="3">
        <f>IFERROR(__xludf.DUMMYFUNCTION("""COMPUTED_VALUE"""),3.59)</f>
        <v>3.59</v>
      </c>
    </row>
    <row r="1697">
      <c r="C1697" s="4">
        <f>IFERROR(__xludf.DUMMYFUNCTION("""COMPUTED_VALUE"""),42276.705555555556)</f>
        <v>42276.70556</v>
      </c>
      <c r="D1697" s="3">
        <f>IFERROR(__xludf.DUMMYFUNCTION("""COMPUTED_VALUE"""),3.58)</f>
        <v>3.58</v>
      </c>
    </row>
    <row r="1698">
      <c r="C1698" s="4">
        <f>IFERROR(__xludf.DUMMYFUNCTION("""COMPUTED_VALUE"""),42277.705555555556)</f>
        <v>42277.70556</v>
      </c>
      <c r="D1698" s="3">
        <f>IFERROR(__xludf.DUMMYFUNCTION("""COMPUTED_VALUE"""),3.69)</f>
        <v>3.69</v>
      </c>
    </row>
    <row r="1699">
      <c r="C1699" s="4">
        <f>IFERROR(__xludf.DUMMYFUNCTION("""COMPUTED_VALUE"""),42278.705555555556)</f>
        <v>42278.70556</v>
      </c>
      <c r="D1699" s="3">
        <f>IFERROR(__xludf.DUMMYFUNCTION("""COMPUTED_VALUE"""),3.79)</f>
        <v>3.79</v>
      </c>
    </row>
    <row r="1700">
      <c r="C1700" s="4">
        <f>IFERROR(__xludf.DUMMYFUNCTION("""COMPUTED_VALUE"""),42279.705555555556)</f>
        <v>42279.70556</v>
      </c>
      <c r="D1700" s="3">
        <f>IFERROR(__xludf.DUMMYFUNCTION("""COMPUTED_VALUE"""),3.93)</f>
        <v>3.93</v>
      </c>
    </row>
    <row r="1701">
      <c r="C1701" s="4">
        <f>IFERROR(__xludf.DUMMYFUNCTION("""COMPUTED_VALUE"""),42282.705555555556)</f>
        <v>42282.70556</v>
      </c>
      <c r="D1701" s="3">
        <f>IFERROR(__xludf.DUMMYFUNCTION("""COMPUTED_VALUE"""),3.85)</f>
        <v>3.85</v>
      </c>
    </row>
    <row r="1702">
      <c r="C1702" s="4">
        <f>IFERROR(__xludf.DUMMYFUNCTION("""COMPUTED_VALUE"""),42283.705555555556)</f>
        <v>42283.70556</v>
      </c>
      <c r="D1702" s="3">
        <f>IFERROR(__xludf.DUMMYFUNCTION("""COMPUTED_VALUE"""),3.85)</f>
        <v>3.85</v>
      </c>
    </row>
    <row r="1703">
      <c r="C1703" s="4">
        <f>IFERROR(__xludf.DUMMYFUNCTION("""COMPUTED_VALUE"""),42284.705555555556)</f>
        <v>42284.70556</v>
      </c>
      <c r="D1703" s="3">
        <f>IFERROR(__xludf.DUMMYFUNCTION("""COMPUTED_VALUE"""),3.86)</f>
        <v>3.86</v>
      </c>
    </row>
    <row r="1704">
      <c r="C1704" s="4">
        <f>IFERROR(__xludf.DUMMYFUNCTION("""COMPUTED_VALUE"""),42285.705555555556)</f>
        <v>42285.70556</v>
      </c>
      <c r="D1704" s="3">
        <f>IFERROR(__xludf.DUMMYFUNCTION("""COMPUTED_VALUE"""),3.89)</f>
        <v>3.89</v>
      </c>
    </row>
    <row r="1705">
      <c r="C1705" s="4">
        <f>IFERROR(__xludf.DUMMYFUNCTION("""COMPUTED_VALUE"""),42286.705555555556)</f>
        <v>42286.70556</v>
      </c>
      <c r="D1705" s="3">
        <f>IFERROR(__xludf.DUMMYFUNCTION("""COMPUTED_VALUE"""),3.97)</f>
        <v>3.97</v>
      </c>
    </row>
    <row r="1706">
      <c r="C1706" s="4">
        <f>IFERROR(__xludf.DUMMYFUNCTION("""COMPUTED_VALUE"""),42290.705555555556)</f>
        <v>42290.70556</v>
      </c>
      <c r="D1706" s="3">
        <f>IFERROR(__xludf.DUMMYFUNCTION("""COMPUTED_VALUE"""),3.92)</f>
        <v>3.92</v>
      </c>
    </row>
    <row r="1707">
      <c r="C1707" s="4">
        <f>IFERROR(__xludf.DUMMYFUNCTION("""COMPUTED_VALUE"""),42291.705555555556)</f>
        <v>42291.70556</v>
      </c>
      <c r="D1707" s="3">
        <f>IFERROR(__xludf.DUMMYFUNCTION("""COMPUTED_VALUE"""),3.77)</f>
        <v>3.77</v>
      </c>
    </row>
    <row r="1708">
      <c r="C1708" s="4">
        <f>IFERROR(__xludf.DUMMYFUNCTION("""COMPUTED_VALUE"""),42292.705555555556)</f>
        <v>42292.70556</v>
      </c>
      <c r="D1708" s="3">
        <f>IFERROR(__xludf.DUMMYFUNCTION("""COMPUTED_VALUE"""),3.84)</f>
        <v>3.84</v>
      </c>
    </row>
    <row r="1709">
      <c r="C1709" s="4">
        <f>IFERROR(__xludf.DUMMYFUNCTION("""COMPUTED_VALUE"""),42293.705555555556)</f>
        <v>42293.70556</v>
      </c>
      <c r="D1709" s="3">
        <f>IFERROR(__xludf.DUMMYFUNCTION("""COMPUTED_VALUE"""),3.81)</f>
        <v>3.81</v>
      </c>
    </row>
    <row r="1710">
      <c r="C1710" s="4">
        <f>IFERROR(__xludf.DUMMYFUNCTION("""COMPUTED_VALUE"""),42296.705555555556)</f>
        <v>42296.70556</v>
      </c>
      <c r="D1710" s="3">
        <f>IFERROR(__xludf.DUMMYFUNCTION("""COMPUTED_VALUE"""),3.82)</f>
        <v>3.82</v>
      </c>
    </row>
    <row r="1711">
      <c r="C1711" s="4">
        <f>IFERROR(__xludf.DUMMYFUNCTION("""COMPUTED_VALUE"""),42297.705555555556)</f>
        <v>42297.70556</v>
      </c>
      <c r="D1711" s="3">
        <f>IFERROR(__xludf.DUMMYFUNCTION("""COMPUTED_VALUE"""),3.79)</f>
        <v>3.79</v>
      </c>
    </row>
    <row r="1712">
      <c r="C1712" s="4">
        <f>IFERROR(__xludf.DUMMYFUNCTION("""COMPUTED_VALUE"""),42298.705555555556)</f>
        <v>42298.70556</v>
      </c>
      <c r="D1712" s="3">
        <f>IFERROR(__xludf.DUMMYFUNCTION("""COMPUTED_VALUE"""),3.79)</f>
        <v>3.79</v>
      </c>
    </row>
    <row r="1713">
      <c r="C1713" s="4">
        <f>IFERROR(__xludf.DUMMYFUNCTION("""COMPUTED_VALUE"""),42299.705555555556)</f>
        <v>42299.70556</v>
      </c>
      <c r="D1713" s="3">
        <f>IFERROR(__xludf.DUMMYFUNCTION("""COMPUTED_VALUE"""),3.95)</f>
        <v>3.95</v>
      </c>
    </row>
    <row r="1714">
      <c r="C1714" s="4">
        <f>IFERROR(__xludf.DUMMYFUNCTION("""COMPUTED_VALUE"""),42300.705555555556)</f>
        <v>42300.70556</v>
      </c>
      <c r="D1714" s="3">
        <f>IFERROR(__xludf.DUMMYFUNCTION("""COMPUTED_VALUE"""),4.02)</f>
        <v>4.02</v>
      </c>
    </row>
    <row r="1715">
      <c r="C1715" s="4">
        <f>IFERROR(__xludf.DUMMYFUNCTION("""COMPUTED_VALUE"""),42303.705555555556)</f>
        <v>42303.70556</v>
      </c>
      <c r="D1715" s="3">
        <f>IFERROR(__xludf.DUMMYFUNCTION("""COMPUTED_VALUE"""),4.02)</f>
        <v>4.02</v>
      </c>
    </row>
    <row r="1716">
      <c r="C1716" s="4">
        <f>IFERROR(__xludf.DUMMYFUNCTION("""COMPUTED_VALUE"""),42304.705555555556)</f>
        <v>42304.70556</v>
      </c>
      <c r="D1716" s="3">
        <f>IFERROR(__xludf.DUMMYFUNCTION("""COMPUTED_VALUE"""),3.98)</f>
        <v>3.98</v>
      </c>
    </row>
    <row r="1717">
      <c r="C1717" s="4">
        <f>IFERROR(__xludf.DUMMYFUNCTION("""COMPUTED_VALUE"""),42305.705555555556)</f>
        <v>42305.70556</v>
      </c>
      <c r="D1717" s="3">
        <f>IFERROR(__xludf.DUMMYFUNCTION("""COMPUTED_VALUE"""),3.99)</f>
        <v>3.99</v>
      </c>
    </row>
    <row r="1718">
      <c r="C1718" s="4">
        <f>IFERROR(__xludf.DUMMYFUNCTION("""COMPUTED_VALUE"""),42306.705555555556)</f>
        <v>42306.70556</v>
      </c>
      <c r="D1718" s="3">
        <f>IFERROR(__xludf.DUMMYFUNCTION("""COMPUTED_VALUE"""),3.84)</f>
        <v>3.84</v>
      </c>
    </row>
    <row r="1719">
      <c r="C1719" s="4">
        <f>IFERROR(__xludf.DUMMYFUNCTION("""COMPUTED_VALUE"""),42307.705555555556)</f>
        <v>42307.70556</v>
      </c>
      <c r="D1719" s="3">
        <f>IFERROR(__xludf.DUMMYFUNCTION("""COMPUTED_VALUE"""),3.8)</f>
        <v>3.8</v>
      </c>
    </row>
    <row r="1720">
      <c r="C1720" s="4">
        <f>IFERROR(__xludf.DUMMYFUNCTION("""COMPUTED_VALUE"""),42311.705555555556)</f>
        <v>42311.70556</v>
      </c>
      <c r="D1720" s="3">
        <f>IFERROR(__xludf.DUMMYFUNCTION("""COMPUTED_VALUE"""),4.13)</f>
        <v>4.13</v>
      </c>
    </row>
    <row r="1721">
      <c r="C1721" s="4">
        <f>IFERROR(__xludf.DUMMYFUNCTION("""COMPUTED_VALUE"""),42312.705555555556)</f>
        <v>42312.70556</v>
      </c>
      <c r="D1721" s="3">
        <f>IFERROR(__xludf.DUMMYFUNCTION("""COMPUTED_VALUE"""),4.1)</f>
        <v>4.1</v>
      </c>
    </row>
    <row r="1722">
      <c r="C1722" s="4">
        <f>IFERROR(__xludf.DUMMYFUNCTION("""COMPUTED_VALUE"""),42313.705555555556)</f>
        <v>42313.70556</v>
      </c>
      <c r="D1722" s="3">
        <f>IFERROR(__xludf.DUMMYFUNCTION("""COMPUTED_VALUE"""),4.08)</f>
        <v>4.08</v>
      </c>
    </row>
    <row r="1723">
      <c r="C1723" s="4">
        <f>IFERROR(__xludf.DUMMYFUNCTION("""COMPUTED_VALUE"""),42314.705555555556)</f>
        <v>42314.70556</v>
      </c>
      <c r="D1723" s="3">
        <f>IFERROR(__xludf.DUMMYFUNCTION("""COMPUTED_VALUE"""),4.0)</f>
        <v>4</v>
      </c>
    </row>
    <row r="1724">
      <c r="C1724" s="4">
        <f>IFERROR(__xludf.DUMMYFUNCTION("""COMPUTED_VALUE"""),42317.705555555556)</f>
        <v>42317.70556</v>
      </c>
      <c r="D1724" s="3">
        <f>IFERROR(__xludf.DUMMYFUNCTION("""COMPUTED_VALUE"""),4.03)</f>
        <v>4.03</v>
      </c>
    </row>
    <row r="1725">
      <c r="C1725" s="4">
        <f>IFERROR(__xludf.DUMMYFUNCTION("""COMPUTED_VALUE"""),42318.705555555556)</f>
        <v>42318.70556</v>
      </c>
      <c r="D1725" s="3">
        <f>IFERROR(__xludf.DUMMYFUNCTION("""COMPUTED_VALUE"""),4.08)</f>
        <v>4.08</v>
      </c>
    </row>
    <row r="1726">
      <c r="C1726" s="4">
        <f>IFERROR(__xludf.DUMMYFUNCTION("""COMPUTED_VALUE"""),42319.705555555556)</f>
        <v>42319.70556</v>
      </c>
      <c r="D1726" s="3">
        <f>IFERROR(__xludf.DUMMYFUNCTION("""COMPUTED_VALUE"""),4.17)</f>
        <v>4.17</v>
      </c>
    </row>
    <row r="1727">
      <c r="C1727" s="4">
        <f>IFERROR(__xludf.DUMMYFUNCTION("""COMPUTED_VALUE"""),42320.705555555556)</f>
        <v>42320.70556</v>
      </c>
      <c r="D1727" s="3">
        <f>IFERROR(__xludf.DUMMYFUNCTION("""COMPUTED_VALUE"""),4.07)</f>
        <v>4.07</v>
      </c>
    </row>
    <row r="1728">
      <c r="C1728" s="4">
        <f>IFERROR(__xludf.DUMMYFUNCTION("""COMPUTED_VALUE"""),42321.705555555556)</f>
        <v>42321.70556</v>
      </c>
      <c r="D1728" s="3">
        <f>IFERROR(__xludf.DUMMYFUNCTION("""COMPUTED_VALUE"""),4.0)</f>
        <v>4</v>
      </c>
    </row>
    <row r="1729">
      <c r="C1729" s="4">
        <f>IFERROR(__xludf.DUMMYFUNCTION("""COMPUTED_VALUE"""),42324.705555555556)</f>
        <v>42324.70556</v>
      </c>
      <c r="D1729" s="3">
        <f>IFERROR(__xludf.DUMMYFUNCTION("""COMPUTED_VALUE"""),4.0)</f>
        <v>4</v>
      </c>
    </row>
    <row r="1730">
      <c r="C1730" s="4">
        <f>IFERROR(__xludf.DUMMYFUNCTION("""COMPUTED_VALUE"""),42325.705555555556)</f>
        <v>42325.70556</v>
      </c>
      <c r="D1730" s="3">
        <f>IFERROR(__xludf.DUMMYFUNCTION("""COMPUTED_VALUE"""),4.03)</f>
        <v>4.03</v>
      </c>
    </row>
    <row r="1731">
      <c r="C1731" s="4">
        <f>IFERROR(__xludf.DUMMYFUNCTION("""COMPUTED_VALUE"""),42326.705555555556)</f>
        <v>42326.70556</v>
      </c>
      <c r="D1731" s="3">
        <f>IFERROR(__xludf.DUMMYFUNCTION("""COMPUTED_VALUE"""),4.13)</f>
        <v>4.13</v>
      </c>
    </row>
    <row r="1732">
      <c r="C1732" s="4">
        <f>IFERROR(__xludf.DUMMYFUNCTION("""COMPUTED_VALUE"""),42327.705555555556)</f>
        <v>42327.70556</v>
      </c>
      <c r="D1732" s="3">
        <f>IFERROR(__xludf.DUMMYFUNCTION("""COMPUTED_VALUE"""),4.07)</f>
        <v>4.07</v>
      </c>
    </row>
    <row r="1733">
      <c r="C1733" s="4">
        <f>IFERROR(__xludf.DUMMYFUNCTION("""COMPUTED_VALUE"""),42331.705555555556)</f>
        <v>42331.70556</v>
      </c>
      <c r="D1733" s="3">
        <f>IFERROR(__xludf.DUMMYFUNCTION("""COMPUTED_VALUE"""),4.15)</f>
        <v>4.15</v>
      </c>
    </row>
    <row r="1734">
      <c r="C1734" s="4">
        <f>IFERROR(__xludf.DUMMYFUNCTION("""COMPUTED_VALUE"""),42332.705555555556)</f>
        <v>42332.70556</v>
      </c>
      <c r="D1734" s="3">
        <f>IFERROR(__xludf.DUMMYFUNCTION("""COMPUTED_VALUE"""),4.05)</f>
        <v>4.05</v>
      </c>
    </row>
    <row r="1735">
      <c r="C1735" s="4">
        <f>IFERROR(__xludf.DUMMYFUNCTION("""COMPUTED_VALUE"""),42333.705555555556)</f>
        <v>42333.70556</v>
      </c>
      <c r="D1735" s="3">
        <f>IFERROR(__xludf.DUMMYFUNCTION("""COMPUTED_VALUE"""),4.05)</f>
        <v>4.05</v>
      </c>
    </row>
    <row r="1736">
      <c r="C1736" s="4">
        <f>IFERROR(__xludf.DUMMYFUNCTION("""COMPUTED_VALUE"""),42334.705555555556)</f>
        <v>42334.70556</v>
      </c>
      <c r="D1736" s="3">
        <f>IFERROR(__xludf.DUMMYFUNCTION("""COMPUTED_VALUE"""),4.01)</f>
        <v>4.01</v>
      </c>
    </row>
    <row r="1737">
      <c r="C1737" s="4">
        <f>IFERROR(__xludf.DUMMYFUNCTION("""COMPUTED_VALUE"""),42335.705555555556)</f>
        <v>42335.70556</v>
      </c>
      <c r="D1737" s="3">
        <f>IFERROR(__xludf.DUMMYFUNCTION("""COMPUTED_VALUE"""),3.92)</f>
        <v>3.92</v>
      </c>
    </row>
    <row r="1738">
      <c r="C1738" s="4">
        <f>IFERROR(__xludf.DUMMYFUNCTION("""COMPUTED_VALUE"""),42338.705555555556)</f>
        <v>42338.70556</v>
      </c>
      <c r="D1738" s="3">
        <f>IFERROR(__xludf.DUMMYFUNCTION("""COMPUTED_VALUE"""),3.79)</f>
        <v>3.79</v>
      </c>
    </row>
    <row r="1739">
      <c r="C1739" s="4">
        <f>IFERROR(__xludf.DUMMYFUNCTION("""COMPUTED_VALUE"""),42339.705555555556)</f>
        <v>42339.70556</v>
      </c>
      <c r="D1739" s="3">
        <f>IFERROR(__xludf.DUMMYFUNCTION("""COMPUTED_VALUE"""),3.87)</f>
        <v>3.87</v>
      </c>
    </row>
    <row r="1740">
      <c r="C1740" s="4">
        <f>IFERROR(__xludf.DUMMYFUNCTION("""COMPUTED_VALUE"""),42340.705555555556)</f>
        <v>42340.70556</v>
      </c>
      <c r="D1740" s="3">
        <f>IFERROR(__xludf.DUMMYFUNCTION("""COMPUTED_VALUE"""),3.84)</f>
        <v>3.84</v>
      </c>
    </row>
    <row r="1741">
      <c r="C1741" s="4">
        <f>IFERROR(__xludf.DUMMYFUNCTION("""COMPUTED_VALUE"""),42341.705555555556)</f>
        <v>42341.70556</v>
      </c>
      <c r="D1741" s="3">
        <f>IFERROR(__xludf.DUMMYFUNCTION("""COMPUTED_VALUE"""),3.93)</f>
        <v>3.93</v>
      </c>
    </row>
    <row r="1742">
      <c r="C1742" s="4">
        <f>IFERROR(__xludf.DUMMYFUNCTION("""COMPUTED_VALUE"""),42342.705555555556)</f>
        <v>42342.70556</v>
      </c>
      <c r="D1742" s="3">
        <f>IFERROR(__xludf.DUMMYFUNCTION("""COMPUTED_VALUE"""),3.85)</f>
        <v>3.85</v>
      </c>
    </row>
    <row r="1743">
      <c r="C1743" s="4">
        <f>IFERROR(__xludf.DUMMYFUNCTION("""COMPUTED_VALUE"""),42345.705555555556)</f>
        <v>42345.70556</v>
      </c>
      <c r="D1743" s="3">
        <f>IFERROR(__xludf.DUMMYFUNCTION("""COMPUTED_VALUE"""),3.85)</f>
        <v>3.85</v>
      </c>
    </row>
    <row r="1744">
      <c r="C1744" s="4">
        <f>IFERROR(__xludf.DUMMYFUNCTION("""COMPUTED_VALUE"""),42346.705555555556)</f>
        <v>42346.70556</v>
      </c>
      <c r="D1744" s="3">
        <f>IFERROR(__xludf.DUMMYFUNCTION("""COMPUTED_VALUE"""),3.78)</f>
        <v>3.78</v>
      </c>
    </row>
    <row r="1745">
      <c r="C1745" s="4">
        <f>IFERROR(__xludf.DUMMYFUNCTION("""COMPUTED_VALUE"""),42347.705555555556)</f>
        <v>42347.70556</v>
      </c>
      <c r="D1745" s="3">
        <f>IFERROR(__xludf.DUMMYFUNCTION("""COMPUTED_VALUE"""),3.99)</f>
        <v>3.99</v>
      </c>
    </row>
    <row r="1746">
      <c r="C1746" s="4">
        <f>IFERROR(__xludf.DUMMYFUNCTION("""COMPUTED_VALUE"""),42348.705555555556)</f>
        <v>42348.70556</v>
      </c>
      <c r="D1746" s="3">
        <f>IFERROR(__xludf.DUMMYFUNCTION("""COMPUTED_VALUE"""),3.99)</f>
        <v>3.99</v>
      </c>
    </row>
    <row r="1747">
      <c r="C1747" s="4">
        <f>IFERROR(__xludf.DUMMYFUNCTION("""COMPUTED_VALUE"""),42349.705555555556)</f>
        <v>42349.70556</v>
      </c>
      <c r="D1747" s="3">
        <f>IFERROR(__xludf.DUMMYFUNCTION("""COMPUTED_VALUE"""),4.0)</f>
        <v>4</v>
      </c>
    </row>
    <row r="1748">
      <c r="C1748" s="4">
        <f>IFERROR(__xludf.DUMMYFUNCTION("""COMPUTED_VALUE"""),42352.705555555556)</f>
        <v>42352.70556</v>
      </c>
      <c r="D1748" s="3">
        <f>IFERROR(__xludf.DUMMYFUNCTION("""COMPUTED_VALUE"""),3.91)</f>
        <v>3.91</v>
      </c>
    </row>
    <row r="1749">
      <c r="C1749" s="4">
        <f>IFERROR(__xludf.DUMMYFUNCTION("""COMPUTED_VALUE"""),42353.705555555556)</f>
        <v>42353.70556</v>
      </c>
      <c r="D1749" s="3">
        <f>IFERROR(__xludf.DUMMYFUNCTION("""COMPUTED_VALUE"""),3.86)</f>
        <v>3.86</v>
      </c>
    </row>
    <row r="1750">
      <c r="C1750" s="4">
        <f>IFERROR(__xludf.DUMMYFUNCTION("""COMPUTED_VALUE"""),42354.705555555556)</f>
        <v>42354.70556</v>
      </c>
      <c r="D1750" s="3">
        <f>IFERROR(__xludf.DUMMYFUNCTION("""COMPUTED_VALUE"""),3.87)</f>
        <v>3.87</v>
      </c>
    </row>
    <row r="1751">
      <c r="C1751" s="4">
        <f>IFERROR(__xludf.DUMMYFUNCTION("""COMPUTED_VALUE"""),42355.705555555556)</f>
        <v>42355.70556</v>
      </c>
      <c r="D1751" s="3">
        <f>IFERROR(__xludf.DUMMYFUNCTION("""COMPUTED_VALUE"""),3.9)</f>
        <v>3.9</v>
      </c>
    </row>
    <row r="1752">
      <c r="C1752" s="4">
        <f>IFERROR(__xludf.DUMMYFUNCTION("""COMPUTED_VALUE"""),42356.705555555556)</f>
        <v>42356.70556</v>
      </c>
      <c r="D1752" s="3">
        <f>IFERROR(__xludf.DUMMYFUNCTION("""COMPUTED_VALUE"""),3.74)</f>
        <v>3.74</v>
      </c>
    </row>
    <row r="1753">
      <c r="C1753" s="4">
        <f>IFERROR(__xludf.DUMMYFUNCTION("""COMPUTED_VALUE"""),42359.705555555556)</f>
        <v>42359.70556</v>
      </c>
      <c r="D1753" s="3">
        <f>IFERROR(__xludf.DUMMYFUNCTION("""COMPUTED_VALUE"""),3.69)</f>
        <v>3.69</v>
      </c>
    </row>
    <row r="1754">
      <c r="C1754" s="4">
        <f>IFERROR(__xludf.DUMMYFUNCTION("""COMPUTED_VALUE"""),42360.705555555556)</f>
        <v>42360.70556</v>
      </c>
      <c r="D1754" s="3">
        <f>IFERROR(__xludf.DUMMYFUNCTION("""COMPUTED_VALUE"""),3.7)</f>
        <v>3.7</v>
      </c>
    </row>
    <row r="1755">
      <c r="C1755" s="4">
        <f>IFERROR(__xludf.DUMMYFUNCTION("""COMPUTED_VALUE"""),42361.705555555556)</f>
        <v>42361.70556</v>
      </c>
      <c r="D1755" s="3">
        <f>IFERROR(__xludf.DUMMYFUNCTION("""COMPUTED_VALUE"""),3.68)</f>
        <v>3.68</v>
      </c>
    </row>
    <row r="1756">
      <c r="C1756" s="4">
        <f>IFERROR(__xludf.DUMMYFUNCTION("""COMPUTED_VALUE"""),42366.705555555556)</f>
        <v>42366.70556</v>
      </c>
      <c r="D1756" s="3">
        <f>IFERROR(__xludf.DUMMYFUNCTION("""COMPUTED_VALUE"""),3.64)</f>
        <v>3.64</v>
      </c>
    </row>
    <row r="1757">
      <c r="C1757" s="4">
        <f>IFERROR(__xludf.DUMMYFUNCTION("""COMPUTED_VALUE"""),42367.705555555556)</f>
        <v>42367.70556</v>
      </c>
      <c r="D1757" s="3">
        <f>IFERROR(__xludf.DUMMYFUNCTION("""COMPUTED_VALUE"""),3.64)</f>
        <v>3.64</v>
      </c>
    </row>
    <row r="1758">
      <c r="C1758" s="4">
        <f>IFERROR(__xludf.DUMMYFUNCTION("""COMPUTED_VALUE"""),42368.705555555556)</f>
        <v>42368.70556</v>
      </c>
      <c r="D1758" s="3">
        <f>IFERROR(__xludf.DUMMYFUNCTION("""COMPUTED_VALUE"""),3.63)</f>
        <v>3.63</v>
      </c>
    </row>
    <row r="1759">
      <c r="C1759" s="4">
        <f>IFERROR(__xludf.DUMMYFUNCTION("""COMPUTED_VALUE"""),42373.705555555556)</f>
        <v>42373.70556</v>
      </c>
      <c r="D1759" s="3">
        <f>IFERROR(__xludf.DUMMYFUNCTION("""COMPUTED_VALUE"""),3.48)</f>
        <v>3.48</v>
      </c>
    </row>
    <row r="1760">
      <c r="C1760" s="4">
        <f>IFERROR(__xludf.DUMMYFUNCTION("""COMPUTED_VALUE"""),42374.705555555556)</f>
        <v>42374.70556</v>
      </c>
      <c r="D1760" s="3">
        <f>IFERROR(__xludf.DUMMYFUNCTION("""COMPUTED_VALUE"""),3.62)</f>
        <v>3.62</v>
      </c>
    </row>
    <row r="1761">
      <c r="C1761" s="4">
        <f>IFERROR(__xludf.DUMMYFUNCTION("""COMPUTED_VALUE"""),42375.705555555556)</f>
        <v>42375.70556</v>
      </c>
      <c r="D1761" s="3">
        <f>IFERROR(__xludf.DUMMYFUNCTION("""COMPUTED_VALUE"""),3.61)</f>
        <v>3.61</v>
      </c>
    </row>
    <row r="1762">
      <c r="C1762" s="4">
        <f>IFERROR(__xludf.DUMMYFUNCTION("""COMPUTED_VALUE"""),42376.705555555556)</f>
        <v>42376.70556</v>
      </c>
      <c r="D1762" s="3">
        <f>IFERROR(__xludf.DUMMYFUNCTION("""COMPUTED_VALUE"""),3.46)</f>
        <v>3.46</v>
      </c>
    </row>
    <row r="1763">
      <c r="C1763" s="4">
        <f>IFERROR(__xludf.DUMMYFUNCTION("""COMPUTED_VALUE"""),42377.705555555556)</f>
        <v>42377.70556</v>
      </c>
      <c r="D1763" s="3">
        <f>IFERROR(__xludf.DUMMYFUNCTION("""COMPUTED_VALUE"""),3.51)</f>
        <v>3.51</v>
      </c>
    </row>
    <row r="1764">
      <c r="C1764" s="4">
        <f>IFERROR(__xludf.DUMMYFUNCTION("""COMPUTED_VALUE"""),42380.705555555556)</f>
        <v>42380.70556</v>
      </c>
      <c r="D1764" s="3">
        <f>IFERROR(__xludf.DUMMYFUNCTION("""COMPUTED_VALUE"""),3.5)</f>
        <v>3.5</v>
      </c>
    </row>
    <row r="1765">
      <c r="C1765" s="4">
        <f>IFERROR(__xludf.DUMMYFUNCTION("""COMPUTED_VALUE"""),42381.705555555556)</f>
        <v>42381.70556</v>
      </c>
      <c r="D1765" s="3">
        <f>IFERROR(__xludf.DUMMYFUNCTION("""COMPUTED_VALUE"""),3.48)</f>
        <v>3.48</v>
      </c>
    </row>
    <row r="1766">
      <c r="C1766" s="4">
        <f>IFERROR(__xludf.DUMMYFUNCTION("""COMPUTED_VALUE"""),42382.705555555556)</f>
        <v>42382.70556</v>
      </c>
      <c r="D1766" s="3">
        <f>IFERROR(__xludf.DUMMYFUNCTION("""COMPUTED_VALUE"""),3.47)</f>
        <v>3.47</v>
      </c>
    </row>
    <row r="1767">
      <c r="C1767" s="4">
        <f>IFERROR(__xludf.DUMMYFUNCTION("""COMPUTED_VALUE"""),42383.705555555556)</f>
        <v>42383.70556</v>
      </c>
      <c r="D1767" s="3">
        <f>IFERROR(__xludf.DUMMYFUNCTION("""COMPUTED_VALUE"""),3.54)</f>
        <v>3.54</v>
      </c>
    </row>
    <row r="1768">
      <c r="C1768" s="4">
        <f>IFERROR(__xludf.DUMMYFUNCTION("""COMPUTED_VALUE"""),42384.705555555556)</f>
        <v>42384.70556</v>
      </c>
      <c r="D1768" s="3">
        <f>IFERROR(__xludf.DUMMYFUNCTION("""COMPUTED_VALUE"""),3.47)</f>
        <v>3.47</v>
      </c>
    </row>
    <row r="1769">
      <c r="C1769" s="4">
        <f>IFERROR(__xludf.DUMMYFUNCTION("""COMPUTED_VALUE"""),42387.705555555556)</f>
        <v>42387.70556</v>
      </c>
      <c r="D1769" s="3">
        <f>IFERROR(__xludf.DUMMYFUNCTION("""COMPUTED_VALUE"""),3.47)</f>
        <v>3.47</v>
      </c>
    </row>
    <row r="1770">
      <c r="C1770" s="4">
        <f>IFERROR(__xludf.DUMMYFUNCTION("""COMPUTED_VALUE"""),42388.705555555556)</f>
        <v>42388.70556</v>
      </c>
      <c r="D1770" s="3">
        <f>IFERROR(__xludf.DUMMYFUNCTION("""COMPUTED_VALUE"""),3.51)</f>
        <v>3.51</v>
      </c>
    </row>
    <row r="1771">
      <c r="C1771" s="4">
        <f>IFERROR(__xludf.DUMMYFUNCTION("""COMPUTED_VALUE"""),42389.705555555556)</f>
        <v>42389.70556</v>
      </c>
      <c r="D1771" s="3">
        <f>IFERROR(__xludf.DUMMYFUNCTION("""COMPUTED_VALUE"""),3.42)</f>
        <v>3.42</v>
      </c>
    </row>
    <row r="1772">
      <c r="C1772" s="4">
        <f>IFERROR(__xludf.DUMMYFUNCTION("""COMPUTED_VALUE"""),42390.705555555556)</f>
        <v>42390.70556</v>
      </c>
      <c r="D1772" s="3">
        <f>IFERROR(__xludf.DUMMYFUNCTION("""COMPUTED_VALUE"""),3.36)</f>
        <v>3.36</v>
      </c>
    </row>
    <row r="1773">
      <c r="C1773" s="4">
        <f>IFERROR(__xludf.DUMMYFUNCTION("""COMPUTED_VALUE"""),42391.705555555556)</f>
        <v>42391.70556</v>
      </c>
      <c r="D1773" s="3">
        <f>IFERROR(__xludf.DUMMYFUNCTION("""COMPUTED_VALUE"""),3.35)</f>
        <v>3.35</v>
      </c>
    </row>
    <row r="1774">
      <c r="C1774" s="4">
        <f>IFERROR(__xludf.DUMMYFUNCTION("""COMPUTED_VALUE"""),42395.705555555556)</f>
        <v>42395.70556</v>
      </c>
      <c r="D1774" s="3">
        <f>IFERROR(__xludf.DUMMYFUNCTION("""COMPUTED_VALUE"""),3.32)</f>
        <v>3.32</v>
      </c>
    </row>
    <row r="1775">
      <c r="C1775" s="4">
        <f>IFERROR(__xludf.DUMMYFUNCTION("""COMPUTED_VALUE"""),42396.705555555556)</f>
        <v>42396.70556</v>
      </c>
      <c r="D1775" s="3">
        <f>IFERROR(__xludf.DUMMYFUNCTION("""COMPUTED_VALUE"""),3.42)</f>
        <v>3.42</v>
      </c>
    </row>
    <row r="1776">
      <c r="C1776" s="4">
        <f>IFERROR(__xludf.DUMMYFUNCTION("""COMPUTED_VALUE"""),42397.705555555556)</f>
        <v>42397.70556</v>
      </c>
      <c r="D1776" s="3">
        <f>IFERROR(__xludf.DUMMYFUNCTION("""COMPUTED_VALUE"""),3.46)</f>
        <v>3.46</v>
      </c>
    </row>
    <row r="1777">
      <c r="C1777" s="4">
        <f>IFERROR(__xludf.DUMMYFUNCTION("""COMPUTED_VALUE"""),42398.705555555556)</f>
        <v>42398.70556</v>
      </c>
      <c r="D1777" s="3">
        <f>IFERROR(__xludf.DUMMYFUNCTION("""COMPUTED_VALUE"""),3.42)</f>
        <v>3.42</v>
      </c>
    </row>
    <row r="1778">
      <c r="C1778" s="4">
        <f>IFERROR(__xludf.DUMMYFUNCTION("""COMPUTED_VALUE"""),42401.705555555556)</f>
        <v>42401.70556</v>
      </c>
      <c r="D1778" s="3">
        <f>IFERROR(__xludf.DUMMYFUNCTION("""COMPUTED_VALUE"""),3.49)</f>
        <v>3.49</v>
      </c>
    </row>
    <row r="1779">
      <c r="C1779" s="4">
        <f>IFERROR(__xludf.DUMMYFUNCTION("""COMPUTED_VALUE"""),42402.705555555556)</f>
        <v>42402.70556</v>
      </c>
      <c r="D1779" s="3">
        <f>IFERROR(__xludf.DUMMYFUNCTION("""COMPUTED_VALUE"""),3.4)</f>
        <v>3.4</v>
      </c>
    </row>
    <row r="1780">
      <c r="C1780" s="4">
        <f>IFERROR(__xludf.DUMMYFUNCTION("""COMPUTED_VALUE"""),42403.705555555556)</f>
        <v>42403.70556</v>
      </c>
      <c r="D1780" s="3">
        <f>IFERROR(__xludf.DUMMYFUNCTION("""COMPUTED_VALUE"""),3.46)</f>
        <v>3.46</v>
      </c>
    </row>
    <row r="1781">
      <c r="C1781" s="4">
        <f>IFERROR(__xludf.DUMMYFUNCTION("""COMPUTED_VALUE"""),42404.705555555556)</f>
        <v>42404.70556</v>
      </c>
      <c r="D1781" s="3">
        <f>IFERROR(__xludf.DUMMYFUNCTION("""COMPUTED_VALUE"""),3.5)</f>
        <v>3.5</v>
      </c>
    </row>
    <row r="1782">
      <c r="C1782" s="4">
        <f>IFERROR(__xludf.DUMMYFUNCTION("""COMPUTED_VALUE"""),42405.705555555556)</f>
        <v>42405.70556</v>
      </c>
      <c r="D1782" s="3">
        <f>IFERROR(__xludf.DUMMYFUNCTION("""COMPUTED_VALUE"""),3.44)</f>
        <v>3.44</v>
      </c>
    </row>
    <row r="1783">
      <c r="C1783" s="4">
        <f>IFERROR(__xludf.DUMMYFUNCTION("""COMPUTED_VALUE"""),42410.705555555556)</f>
        <v>42410.70556</v>
      </c>
      <c r="D1783" s="3">
        <f>IFERROR(__xludf.DUMMYFUNCTION("""COMPUTED_VALUE"""),3.44)</f>
        <v>3.44</v>
      </c>
    </row>
    <row r="1784">
      <c r="C1784" s="4">
        <f>IFERROR(__xludf.DUMMYFUNCTION("""COMPUTED_VALUE"""),42411.705555555556)</f>
        <v>42411.70556</v>
      </c>
      <c r="D1784" s="3">
        <f>IFERROR(__xludf.DUMMYFUNCTION("""COMPUTED_VALUE"""),3.4)</f>
        <v>3.4</v>
      </c>
    </row>
    <row r="1785">
      <c r="C1785" s="4">
        <f>IFERROR(__xludf.DUMMYFUNCTION("""COMPUTED_VALUE"""),42412.705555555556)</f>
        <v>42412.70556</v>
      </c>
      <c r="D1785" s="3">
        <f>IFERROR(__xludf.DUMMYFUNCTION("""COMPUTED_VALUE"""),3.38)</f>
        <v>3.38</v>
      </c>
    </row>
    <row r="1786">
      <c r="C1786" s="4">
        <f>IFERROR(__xludf.DUMMYFUNCTION("""COMPUTED_VALUE"""),42415.705555555556)</f>
        <v>42415.70556</v>
      </c>
      <c r="D1786" s="3">
        <f>IFERROR(__xludf.DUMMYFUNCTION("""COMPUTED_VALUE"""),3.46)</f>
        <v>3.46</v>
      </c>
    </row>
    <row r="1787">
      <c r="C1787" s="4">
        <f>IFERROR(__xludf.DUMMYFUNCTION("""COMPUTED_VALUE"""),42416.705555555556)</f>
        <v>42416.70556</v>
      </c>
      <c r="D1787" s="3">
        <f>IFERROR(__xludf.DUMMYFUNCTION("""COMPUTED_VALUE"""),3.48)</f>
        <v>3.48</v>
      </c>
    </row>
    <row r="1788">
      <c r="C1788" s="4">
        <f>IFERROR(__xludf.DUMMYFUNCTION("""COMPUTED_VALUE"""),42417.705555555556)</f>
        <v>42417.70556</v>
      </c>
      <c r="D1788" s="3">
        <f>IFERROR(__xludf.DUMMYFUNCTION("""COMPUTED_VALUE"""),3.51)</f>
        <v>3.51</v>
      </c>
    </row>
    <row r="1789">
      <c r="C1789" s="4">
        <f>IFERROR(__xludf.DUMMYFUNCTION("""COMPUTED_VALUE"""),42418.705555555556)</f>
        <v>42418.70556</v>
      </c>
      <c r="D1789" s="3">
        <f>IFERROR(__xludf.DUMMYFUNCTION("""COMPUTED_VALUE"""),3.52)</f>
        <v>3.52</v>
      </c>
    </row>
    <row r="1790">
      <c r="C1790" s="4">
        <f>IFERROR(__xludf.DUMMYFUNCTION("""COMPUTED_VALUE"""),42419.705555555556)</f>
        <v>42419.70556</v>
      </c>
      <c r="D1790" s="3">
        <f>IFERROR(__xludf.DUMMYFUNCTION("""COMPUTED_VALUE"""),3.52)</f>
        <v>3.52</v>
      </c>
    </row>
    <row r="1791">
      <c r="C1791" s="4">
        <f>IFERROR(__xludf.DUMMYFUNCTION("""COMPUTED_VALUE"""),42422.705555555556)</f>
        <v>42422.70556</v>
      </c>
      <c r="D1791" s="3">
        <f>IFERROR(__xludf.DUMMYFUNCTION("""COMPUTED_VALUE"""),3.74)</f>
        <v>3.74</v>
      </c>
    </row>
    <row r="1792">
      <c r="C1792" s="4">
        <f>IFERROR(__xludf.DUMMYFUNCTION("""COMPUTED_VALUE"""),42423.705555555556)</f>
        <v>42423.70556</v>
      </c>
      <c r="D1792" s="3">
        <f>IFERROR(__xludf.DUMMYFUNCTION("""COMPUTED_VALUE"""),3.72)</f>
        <v>3.72</v>
      </c>
    </row>
    <row r="1793">
      <c r="C1793" s="4">
        <f>IFERROR(__xludf.DUMMYFUNCTION("""COMPUTED_VALUE"""),42424.705555555556)</f>
        <v>42424.70556</v>
      </c>
      <c r="D1793" s="3">
        <f>IFERROR(__xludf.DUMMYFUNCTION("""COMPUTED_VALUE"""),3.73)</f>
        <v>3.73</v>
      </c>
    </row>
    <row r="1794">
      <c r="C1794" s="4">
        <f>IFERROR(__xludf.DUMMYFUNCTION("""COMPUTED_VALUE"""),42425.705555555556)</f>
        <v>42425.70556</v>
      </c>
      <c r="D1794" s="3">
        <f>IFERROR(__xludf.DUMMYFUNCTION("""COMPUTED_VALUE"""),3.7)</f>
        <v>3.7</v>
      </c>
    </row>
    <row r="1795">
      <c r="C1795" s="4">
        <f>IFERROR(__xludf.DUMMYFUNCTION("""COMPUTED_VALUE"""),42426.705555555556)</f>
        <v>42426.70556</v>
      </c>
      <c r="D1795" s="3">
        <f>IFERROR(__xludf.DUMMYFUNCTION("""COMPUTED_VALUE"""),3.73)</f>
        <v>3.73</v>
      </c>
    </row>
    <row r="1796">
      <c r="C1796" s="4">
        <f>IFERROR(__xludf.DUMMYFUNCTION("""COMPUTED_VALUE"""),42429.705555555556)</f>
        <v>42429.70556</v>
      </c>
      <c r="D1796" s="3">
        <f>IFERROR(__xludf.DUMMYFUNCTION("""COMPUTED_VALUE"""),3.87)</f>
        <v>3.87</v>
      </c>
    </row>
    <row r="1797">
      <c r="C1797" s="4">
        <f>IFERROR(__xludf.DUMMYFUNCTION("""COMPUTED_VALUE"""),42430.705555555556)</f>
        <v>42430.70556</v>
      </c>
      <c r="D1797" s="3">
        <f>IFERROR(__xludf.DUMMYFUNCTION("""COMPUTED_VALUE"""),4.06)</f>
        <v>4.06</v>
      </c>
    </row>
    <row r="1798">
      <c r="C1798" s="4">
        <f>IFERROR(__xludf.DUMMYFUNCTION("""COMPUTED_VALUE"""),42431.705555555556)</f>
        <v>42431.70556</v>
      </c>
      <c r="D1798" s="3">
        <f>IFERROR(__xludf.DUMMYFUNCTION("""COMPUTED_VALUE"""),4.18)</f>
        <v>4.18</v>
      </c>
    </row>
    <row r="1799">
      <c r="C1799" s="4">
        <f>IFERROR(__xludf.DUMMYFUNCTION("""COMPUTED_VALUE"""),42432.705555555556)</f>
        <v>42432.70556</v>
      </c>
      <c r="D1799" s="3">
        <f>IFERROR(__xludf.DUMMYFUNCTION("""COMPUTED_VALUE"""),4.48)</f>
        <v>4.48</v>
      </c>
    </row>
    <row r="1800">
      <c r="C1800" s="4">
        <f>IFERROR(__xludf.DUMMYFUNCTION("""COMPUTED_VALUE"""),42436.705555555556)</f>
        <v>42436.70556</v>
      </c>
      <c r="D1800" s="3">
        <f>IFERROR(__xludf.DUMMYFUNCTION("""COMPUTED_VALUE"""),4.67)</f>
        <v>4.67</v>
      </c>
    </row>
    <row r="1801">
      <c r="C1801" s="4">
        <f>IFERROR(__xludf.DUMMYFUNCTION("""COMPUTED_VALUE"""),42437.705555555556)</f>
        <v>42437.70556</v>
      </c>
      <c r="D1801" s="3">
        <f>IFERROR(__xludf.DUMMYFUNCTION("""COMPUTED_VALUE"""),4.69)</f>
        <v>4.69</v>
      </c>
    </row>
    <row r="1802">
      <c r="C1802" s="4">
        <f>IFERROR(__xludf.DUMMYFUNCTION("""COMPUTED_VALUE"""),42438.705555555556)</f>
        <v>42438.70556</v>
      </c>
      <c r="D1802" s="3">
        <f>IFERROR(__xludf.DUMMYFUNCTION("""COMPUTED_VALUE"""),4.93)</f>
        <v>4.93</v>
      </c>
    </row>
    <row r="1803">
      <c r="C1803" s="4">
        <f>IFERROR(__xludf.DUMMYFUNCTION("""COMPUTED_VALUE"""),42439.705555555556)</f>
        <v>42439.70556</v>
      </c>
      <c r="D1803" s="3">
        <f>IFERROR(__xludf.DUMMYFUNCTION("""COMPUTED_VALUE"""),5.15)</f>
        <v>5.15</v>
      </c>
    </row>
    <row r="1804">
      <c r="C1804" s="4">
        <f>IFERROR(__xludf.DUMMYFUNCTION("""COMPUTED_VALUE"""),42440.705555555556)</f>
        <v>42440.70556</v>
      </c>
      <c r="D1804" s="3">
        <f>IFERROR(__xludf.DUMMYFUNCTION("""COMPUTED_VALUE"""),5.27)</f>
        <v>5.27</v>
      </c>
    </row>
    <row r="1805">
      <c r="C1805" s="4">
        <f>IFERROR(__xludf.DUMMYFUNCTION("""COMPUTED_VALUE"""),42443.705555555556)</f>
        <v>42443.70556</v>
      </c>
      <c r="D1805" s="3">
        <f>IFERROR(__xludf.DUMMYFUNCTION("""COMPUTED_VALUE"""),5.1)</f>
        <v>5.1</v>
      </c>
    </row>
    <row r="1806">
      <c r="C1806" s="4">
        <f>IFERROR(__xludf.DUMMYFUNCTION("""COMPUTED_VALUE"""),42444.705555555556)</f>
        <v>42444.70556</v>
      </c>
      <c r="D1806" s="3">
        <f>IFERROR(__xludf.DUMMYFUNCTION("""COMPUTED_VALUE"""),4.84)</f>
        <v>4.84</v>
      </c>
    </row>
    <row r="1807">
      <c r="C1807" s="4">
        <f>IFERROR(__xludf.DUMMYFUNCTION("""COMPUTED_VALUE"""),42445.705555555556)</f>
        <v>42445.70556</v>
      </c>
      <c r="D1807" s="3">
        <f>IFERROR(__xludf.DUMMYFUNCTION("""COMPUTED_VALUE"""),4.96)</f>
        <v>4.96</v>
      </c>
    </row>
    <row r="1808">
      <c r="C1808" s="4">
        <f>IFERROR(__xludf.DUMMYFUNCTION("""COMPUTED_VALUE"""),42446.705555555556)</f>
        <v>42446.70556</v>
      </c>
      <c r="D1808" s="3">
        <f>IFERROR(__xludf.DUMMYFUNCTION("""COMPUTED_VALUE"""),5.28)</f>
        <v>5.28</v>
      </c>
    </row>
    <row r="1809">
      <c r="C1809" s="4">
        <f>IFERROR(__xludf.DUMMYFUNCTION("""COMPUTED_VALUE"""),42447.705555555556)</f>
        <v>42447.70556</v>
      </c>
      <c r="D1809" s="3">
        <f>IFERROR(__xludf.DUMMYFUNCTION("""COMPUTED_VALUE"""),5.17)</f>
        <v>5.17</v>
      </c>
    </row>
    <row r="1810">
      <c r="C1810" s="4">
        <f>IFERROR(__xludf.DUMMYFUNCTION("""COMPUTED_VALUE"""),42450.705555555556)</f>
        <v>42450.70556</v>
      </c>
      <c r="D1810" s="3">
        <f>IFERROR(__xludf.DUMMYFUNCTION("""COMPUTED_VALUE"""),5.2)</f>
        <v>5.2</v>
      </c>
    </row>
    <row r="1811">
      <c r="C1811" s="4">
        <f>IFERROR(__xludf.DUMMYFUNCTION("""COMPUTED_VALUE"""),42451.705555555556)</f>
        <v>42451.70556</v>
      </c>
      <c r="D1811" s="3">
        <f>IFERROR(__xludf.DUMMYFUNCTION("""COMPUTED_VALUE"""),5.16)</f>
        <v>5.16</v>
      </c>
    </row>
    <row r="1812">
      <c r="C1812" s="4">
        <f>IFERROR(__xludf.DUMMYFUNCTION("""COMPUTED_VALUE"""),42452.705555555556)</f>
        <v>42452.70556</v>
      </c>
      <c r="D1812" s="3">
        <f>IFERROR(__xludf.DUMMYFUNCTION("""COMPUTED_VALUE"""),5.1)</f>
        <v>5.1</v>
      </c>
    </row>
    <row r="1813">
      <c r="C1813" s="4">
        <f>IFERROR(__xludf.DUMMYFUNCTION("""COMPUTED_VALUE"""),42453.705555555556)</f>
        <v>42453.70556</v>
      </c>
      <c r="D1813" s="3">
        <f>IFERROR(__xludf.DUMMYFUNCTION("""COMPUTED_VALUE"""),5.11)</f>
        <v>5.11</v>
      </c>
    </row>
    <row r="1814">
      <c r="C1814" s="4">
        <f>IFERROR(__xludf.DUMMYFUNCTION("""COMPUTED_VALUE"""),42457.705555555556)</f>
        <v>42457.70556</v>
      </c>
      <c r="D1814" s="3">
        <f>IFERROR(__xludf.DUMMYFUNCTION("""COMPUTED_VALUE"""),5.25)</f>
        <v>5.25</v>
      </c>
    </row>
    <row r="1815">
      <c r="C1815" s="4">
        <f>IFERROR(__xludf.DUMMYFUNCTION("""COMPUTED_VALUE"""),42458.705555555556)</f>
        <v>42458.70556</v>
      </c>
      <c r="D1815" s="3">
        <f>IFERROR(__xludf.DUMMYFUNCTION("""COMPUTED_VALUE"""),5.19)</f>
        <v>5.19</v>
      </c>
    </row>
    <row r="1816">
      <c r="C1816" s="4">
        <f>IFERROR(__xludf.DUMMYFUNCTION("""COMPUTED_VALUE"""),42459.705555555556)</f>
        <v>42459.70556</v>
      </c>
      <c r="D1816" s="3">
        <f>IFERROR(__xludf.DUMMYFUNCTION("""COMPUTED_VALUE"""),5.23)</f>
        <v>5.23</v>
      </c>
    </row>
    <row r="1817">
      <c r="C1817" s="4">
        <f>IFERROR(__xludf.DUMMYFUNCTION("""COMPUTED_VALUE"""),42460.705555555556)</f>
        <v>42460.70556</v>
      </c>
      <c r="D1817" s="3">
        <f>IFERROR(__xludf.DUMMYFUNCTION("""COMPUTED_VALUE"""),5.12)</f>
        <v>5.12</v>
      </c>
    </row>
    <row r="1818">
      <c r="C1818" s="4">
        <f>IFERROR(__xludf.DUMMYFUNCTION("""COMPUTED_VALUE"""),42461.705555555556)</f>
        <v>42461.70556</v>
      </c>
      <c r="D1818" s="3">
        <f>IFERROR(__xludf.DUMMYFUNCTION("""COMPUTED_VALUE"""),5.2)</f>
        <v>5.2</v>
      </c>
    </row>
    <row r="1819">
      <c r="C1819" s="4">
        <f>IFERROR(__xludf.DUMMYFUNCTION("""COMPUTED_VALUE"""),42464.705555555556)</f>
        <v>42464.70556</v>
      </c>
      <c r="D1819" s="3">
        <f>IFERROR(__xludf.DUMMYFUNCTION("""COMPUTED_VALUE"""),5.1)</f>
        <v>5.1</v>
      </c>
    </row>
    <row r="1820">
      <c r="C1820" s="4">
        <f>IFERROR(__xludf.DUMMYFUNCTION("""COMPUTED_VALUE"""),42465.705555555556)</f>
        <v>42465.70556</v>
      </c>
      <c r="D1820" s="3">
        <f>IFERROR(__xludf.DUMMYFUNCTION("""COMPUTED_VALUE"""),5.19)</f>
        <v>5.19</v>
      </c>
    </row>
    <row r="1821">
      <c r="C1821" s="4">
        <f>IFERROR(__xludf.DUMMYFUNCTION("""COMPUTED_VALUE"""),42466.705555555556)</f>
        <v>42466.70556</v>
      </c>
      <c r="D1821" s="3">
        <f>IFERROR(__xludf.DUMMYFUNCTION("""COMPUTED_VALUE"""),4.93)</f>
        <v>4.93</v>
      </c>
    </row>
    <row r="1822">
      <c r="C1822" s="4">
        <f>IFERROR(__xludf.DUMMYFUNCTION("""COMPUTED_VALUE"""),42467.705555555556)</f>
        <v>42467.70556</v>
      </c>
      <c r="D1822" s="3">
        <f>IFERROR(__xludf.DUMMYFUNCTION("""COMPUTED_VALUE"""),5.04)</f>
        <v>5.04</v>
      </c>
    </row>
    <row r="1823">
      <c r="C1823" s="4">
        <f>IFERROR(__xludf.DUMMYFUNCTION("""COMPUTED_VALUE"""),42468.705555555556)</f>
        <v>42468.70556</v>
      </c>
      <c r="D1823" s="3">
        <f>IFERROR(__xludf.DUMMYFUNCTION("""COMPUTED_VALUE"""),5.3)</f>
        <v>5.3</v>
      </c>
    </row>
    <row r="1824">
      <c r="C1824" s="4">
        <f>IFERROR(__xludf.DUMMYFUNCTION("""COMPUTED_VALUE"""),42471.705555555556)</f>
        <v>42471.70556</v>
      </c>
      <c r="D1824" s="3">
        <f>IFERROR(__xludf.DUMMYFUNCTION("""COMPUTED_VALUE"""),5.23)</f>
        <v>5.23</v>
      </c>
    </row>
    <row r="1825">
      <c r="C1825" s="4">
        <f>IFERROR(__xludf.DUMMYFUNCTION("""COMPUTED_VALUE"""),42472.705555555556)</f>
        <v>42472.70556</v>
      </c>
      <c r="D1825" s="3">
        <f>IFERROR(__xludf.DUMMYFUNCTION("""COMPUTED_VALUE"""),5.35)</f>
        <v>5.35</v>
      </c>
    </row>
    <row r="1826">
      <c r="C1826" s="4">
        <f>IFERROR(__xludf.DUMMYFUNCTION("""COMPUTED_VALUE"""),42473.705555555556)</f>
        <v>42473.70556</v>
      </c>
      <c r="D1826" s="3">
        <f>IFERROR(__xludf.DUMMYFUNCTION("""COMPUTED_VALUE"""),5.53)</f>
        <v>5.53</v>
      </c>
    </row>
    <row r="1827">
      <c r="C1827" s="4">
        <f>IFERROR(__xludf.DUMMYFUNCTION("""COMPUTED_VALUE"""),42474.705555555556)</f>
        <v>42474.70556</v>
      </c>
      <c r="D1827" s="3">
        <f>IFERROR(__xludf.DUMMYFUNCTION("""COMPUTED_VALUE"""),5.67)</f>
        <v>5.67</v>
      </c>
    </row>
    <row r="1828">
      <c r="C1828" s="4">
        <f>IFERROR(__xludf.DUMMYFUNCTION("""COMPUTED_VALUE"""),42475.705555555556)</f>
        <v>42475.70556</v>
      </c>
      <c r="D1828" s="3">
        <f>IFERROR(__xludf.DUMMYFUNCTION("""COMPUTED_VALUE"""),5.7)</f>
        <v>5.7</v>
      </c>
    </row>
    <row r="1829">
      <c r="C1829" s="4">
        <f>IFERROR(__xludf.DUMMYFUNCTION("""COMPUTED_VALUE"""),42478.705555555556)</f>
        <v>42478.70556</v>
      </c>
      <c r="D1829" s="3">
        <f>IFERROR(__xludf.DUMMYFUNCTION("""COMPUTED_VALUE"""),5.49)</f>
        <v>5.49</v>
      </c>
    </row>
    <row r="1830">
      <c r="C1830" s="4">
        <f>IFERROR(__xludf.DUMMYFUNCTION("""COMPUTED_VALUE"""),42479.705555555556)</f>
        <v>42479.70556</v>
      </c>
      <c r="D1830" s="3">
        <f>IFERROR(__xludf.DUMMYFUNCTION("""COMPUTED_VALUE"""),5.57)</f>
        <v>5.57</v>
      </c>
    </row>
    <row r="1831">
      <c r="C1831" s="4">
        <f>IFERROR(__xludf.DUMMYFUNCTION("""COMPUTED_VALUE"""),42480.705555555556)</f>
        <v>42480.70556</v>
      </c>
      <c r="D1831" s="3">
        <f>IFERROR(__xludf.DUMMYFUNCTION("""COMPUTED_VALUE"""),5.72)</f>
        <v>5.72</v>
      </c>
    </row>
    <row r="1832">
      <c r="C1832" s="4">
        <f>IFERROR(__xludf.DUMMYFUNCTION("""COMPUTED_VALUE"""),42481.705555555556)</f>
        <v>42481.70556</v>
      </c>
      <c r="D1832" s="3">
        <f>IFERROR(__xludf.DUMMYFUNCTION("""COMPUTED_VALUE"""),5.72)</f>
        <v>5.72</v>
      </c>
    </row>
    <row r="1833">
      <c r="C1833" s="4">
        <f>IFERROR(__xludf.DUMMYFUNCTION("""COMPUTED_VALUE"""),42482.705555555556)</f>
        <v>42482.70556</v>
      </c>
      <c r="D1833" s="3">
        <f>IFERROR(__xludf.DUMMYFUNCTION("""COMPUTED_VALUE"""),5.64)</f>
        <v>5.64</v>
      </c>
    </row>
    <row r="1834">
      <c r="C1834" s="4">
        <f>IFERROR(__xludf.DUMMYFUNCTION("""COMPUTED_VALUE"""),42485.705555555556)</f>
        <v>42485.70556</v>
      </c>
      <c r="D1834" s="3">
        <f>IFERROR(__xludf.DUMMYFUNCTION("""COMPUTED_VALUE"""),5.56)</f>
        <v>5.56</v>
      </c>
    </row>
    <row r="1835">
      <c r="C1835" s="4">
        <f>IFERROR(__xludf.DUMMYFUNCTION("""COMPUTED_VALUE"""),42486.705555555556)</f>
        <v>42486.70556</v>
      </c>
      <c r="D1835" s="3">
        <f>IFERROR(__xludf.DUMMYFUNCTION("""COMPUTED_VALUE"""),5.58)</f>
        <v>5.58</v>
      </c>
    </row>
    <row r="1836">
      <c r="C1836" s="4">
        <f>IFERROR(__xludf.DUMMYFUNCTION("""COMPUTED_VALUE"""),42487.705555555556)</f>
        <v>42487.70556</v>
      </c>
      <c r="D1836" s="3">
        <f>IFERROR(__xludf.DUMMYFUNCTION("""COMPUTED_VALUE"""),5.88)</f>
        <v>5.88</v>
      </c>
    </row>
    <row r="1837">
      <c r="C1837" s="4">
        <f>IFERROR(__xludf.DUMMYFUNCTION("""COMPUTED_VALUE"""),42488.705555555556)</f>
        <v>42488.70556</v>
      </c>
      <c r="D1837" s="3">
        <f>IFERROR(__xludf.DUMMYFUNCTION("""COMPUTED_VALUE"""),6.0)</f>
        <v>6</v>
      </c>
    </row>
    <row r="1838">
      <c r="C1838" s="4">
        <f>IFERROR(__xludf.DUMMYFUNCTION("""COMPUTED_VALUE"""),42489.705555555556)</f>
        <v>42489.70556</v>
      </c>
      <c r="D1838" s="3">
        <f>IFERROR(__xludf.DUMMYFUNCTION("""COMPUTED_VALUE"""),5.73)</f>
        <v>5.73</v>
      </c>
    </row>
    <row r="1839">
      <c r="C1839" s="4">
        <f>IFERROR(__xludf.DUMMYFUNCTION("""COMPUTED_VALUE"""),42492.705555555556)</f>
        <v>42492.70556</v>
      </c>
      <c r="D1839" s="3">
        <f>IFERROR(__xludf.DUMMYFUNCTION("""COMPUTED_VALUE"""),5.71)</f>
        <v>5.71</v>
      </c>
    </row>
    <row r="1840">
      <c r="C1840" s="4">
        <f>IFERROR(__xludf.DUMMYFUNCTION("""COMPUTED_VALUE"""),42493.705555555556)</f>
        <v>42493.70556</v>
      </c>
      <c r="D1840" s="3">
        <f>IFERROR(__xludf.DUMMYFUNCTION("""COMPUTED_VALUE"""),5.58)</f>
        <v>5.58</v>
      </c>
    </row>
    <row r="1841">
      <c r="C1841" s="4">
        <f>IFERROR(__xludf.DUMMYFUNCTION("""COMPUTED_VALUE"""),42494.705555555556)</f>
        <v>42494.70556</v>
      </c>
      <c r="D1841" s="3">
        <f>IFERROR(__xludf.DUMMYFUNCTION("""COMPUTED_VALUE"""),5.58)</f>
        <v>5.58</v>
      </c>
    </row>
    <row r="1842">
      <c r="C1842" s="4">
        <f>IFERROR(__xludf.DUMMYFUNCTION("""COMPUTED_VALUE"""),42495.705555555556)</f>
        <v>42495.70556</v>
      </c>
      <c r="D1842" s="3">
        <f>IFERROR(__xludf.DUMMYFUNCTION("""COMPUTED_VALUE"""),5.52)</f>
        <v>5.52</v>
      </c>
    </row>
    <row r="1843">
      <c r="C1843" s="4">
        <f>IFERROR(__xludf.DUMMYFUNCTION("""COMPUTED_VALUE"""),42496.705555555556)</f>
        <v>42496.70556</v>
      </c>
      <c r="D1843" s="3">
        <f>IFERROR(__xludf.DUMMYFUNCTION("""COMPUTED_VALUE"""),5.49)</f>
        <v>5.49</v>
      </c>
    </row>
    <row r="1844">
      <c r="C1844" s="4">
        <f>IFERROR(__xludf.DUMMYFUNCTION("""COMPUTED_VALUE"""),42499.705555555556)</f>
        <v>42499.70556</v>
      </c>
      <c r="D1844" s="3">
        <f>IFERROR(__xludf.DUMMYFUNCTION("""COMPUTED_VALUE"""),5.51)</f>
        <v>5.51</v>
      </c>
    </row>
    <row r="1845">
      <c r="C1845" s="4">
        <f>IFERROR(__xludf.DUMMYFUNCTION("""COMPUTED_VALUE"""),42500.705555555556)</f>
        <v>42500.70556</v>
      </c>
      <c r="D1845" s="3">
        <f>IFERROR(__xludf.DUMMYFUNCTION("""COMPUTED_VALUE"""),5.83)</f>
        <v>5.83</v>
      </c>
    </row>
    <row r="1846">
      <c r="C1846" s="4">
        <f>IFERROR(__xludf.DUMMYFUNCTION("""COMPUTED_VALUE"""),42501.705555555556)</f>
        <v>42501.70556</v>
      </c>
      <c r="D1846" s="3">
        <f>IFERROR(__xludf.DUMMYFUNCTION("""COMPUTED_VALUE"""),5.86)</f>
        <v>5.86</v>
      </c>
    </row>
    <row r="1847">
      <c r="C1847" s="4">
        <f>IFERROR(__xludf.DUMMYFUNCTION("""COMPUTED_VALUE"""),42502.705555555556)</f>
        <v>42502.70556</v>
      </c>
      <c r="D1847" s="3">
        <f>IFERROR(__xludf.DUMMYFUNCTION("""COMPUTED_VALUE"""),6.03)</f>
        <v>6.03</v>
      </c>
    </row>
    <row r="1848">
      <c r="C1848" s="4">
        <f>IFERROR(__xludf.DUMMYFUNCTION("""COMPUTED_VALUE"""),42503.705555555556)</f>
        <v>42503.70556</v>
      </c>
      <c r="D1848" s="3">
        <f>IFERROR(__xludf.DUMMYFUNCTION("""COMPUTED_VALUE"""),5.91)</f>
        <v>5.91</v>
      </c>
    </row>
    <row r="1849">
      <c r="C1849" s="4">
        <f>IFERROR(__xludf.DUMMYFUNCTION("""COMPUTED_VALUE"""),42506.705555555556)</f>
        <v>42506.70556</v>
      </c>
      <c r="D1849" s="3">
        <f>IFERROR(__xludf.DUMMYFUNCTION("""COMPUTED_VALUE"""),5.85)</f>
        <v>5.85</v>
      </c>
    </row>
    <row r="1850">
      <c r="C1850" s="4">
        <f>IFERROR(__xludf.DUMMYFUNCTION("""COMPUTED_VALUE"""),42507.705555555556)</f>
        <v>42507.70556</v>
      </c>
      <c r="D1850" s="3">
        <f>IFERROR(__xludf.DUMMYFUNCTION("""COMPUTED_VALUE"""),5.57)</f>
        <v>5.57</v>
      </c>
    </row>
    <row r="1851">
      <c r="C1851" s="4">
        <f>IFERROR(__xludf.DUMMYFUNCTION("""COMPUTED_VALUE"""),42508.705555555556)</f>
        <v>42508.70556</v>
      </c>
      <c r="D1851" s="3">
        <f>IFERROR(__xludf.DUMMYFUNCTION("""COMPUTED_VALUE"""),5.5)</f>
        <v>5.5</v>
      </c>
    </row>
    <row r="1852">
      <c r="C1852" s="4">
        <f>IFERROR(__xludf.DUMMYFUNCTION("""COMPUTED_VALUE"""),42509.705555555556)</f>
        <v>42509.70556</v>
      </c>
      <c r="D1852" s="3">
        <f>IFERROR(__xludf.DUMMYFUNCTION("""COMPUTED_VALUE"""),5.5)</f>
        <v>5.5</v>
      </c>
    </row>
    <row r="1853">
      <c r="C1853" s="4">
        <f>IFERROR(__xludf.DUMMYFUNCTION("""COMPUTED_VALUE"""),42510.705555555556)</f>
        <v>42510.70556</v>
      </c>
      <c r="D1853" s="3">
        <f>IFERROR(__xludf.DUMMYFUNCTION("""COMPUTED_VALUE"""),5.47)</f>
        <v>5.47</v>
      </c>
    </row>
    <row r="1854">
      <c r="C1854" s="4">
        <f>IFERROR(__xludf.DUMMYFUNCTION("""COMPUTED_VALUE"""),42513.705555555556)</f>
        <v>42513.70556</v>
      </c>
      <c r="D1854" s="3">
        <f>IFERROR(__xludf.DUMMYFUNCTION("""COMPUTED_VALUE"""),5.42)</f>
        <v>5.42</v>
      </c>
    </row>
    <row r="1855">
      <c r="C1855" s="4">
        <f>IFERROR(__xludf.DUMMYFUNCTION("""COMPUTED_VALUE"""),42514.705555555556)</f>
        <v>42514.70556</v>
      </c>
      <c r="D1855" s="3">
        <f>IFERROR(__xludf.DUMMYFUNCTION("""COMPUTED_VALUE"""),5.39)</f>
        <v>5.39</v>
      </c>
    </row>
    <row r="1856">
      <c r="C1856" s="4">
        <f>IFERROR(__xludf.DUMMYFUNCTION("""COMPUTED_VALUE"""),42515.705555555556)</f>
        <v>42515.70556</v>
      </c>
      <c r="D1856" s="3">
        <f>IFERROR(__xludf.DUMMYFUNCTION("""COMPUTED_VALUE"""),5.36)</f>
        <v>5.36</v>
      </c>
    </row>
    <row r="1857">
      <c r="C1857" s="4">
        <f>IFERROR(__xludf.DUMMYFUNCTION("""COMPUTED_VALUE"""),42517.705555555556)</f>
        <v>42517.70556</v>
      </c>
      <c r="D1857" s="3">
        <f>IFERROR(__xludf.DUMMYFUNCTION("""COMPUTED_VALUE"""),5.4)</f>
        <v>5.4</v>
      </c>
    </row>
    <row r="1858">
      <c r="C1858" s="4">
        <f>IFERROR(__xludf.DUMMYFUNCTION("""COMPUTED_VALUE"""),42520.705555555556)</f>
        <v>42520.70556</v>
      </c>
      <c r="D1858" s="3">
        <f>IFERROR(__xludf.DUMMYFUNCTION("""COMPUTED_VALUE"""),5.33)</f>
        <v>5.33</v>
      </c>
    </row>
    <row r="1859">
      <c r="C1859" s="4">
        <f>IFERROR(__xludf.DUMMYFUNCTION("""COMPUTED_VALUE"""),42521.705555555556)</f>
        <v>42521.70556</v>
      </c>
      <c r="D1859" s="3">
        <f>IFERROR(__xludf.DUMMYFUNCTION("""COMPUTED_VALUE"""),5.31)</f>
        <v>5.31</v>
      </c>
    </row>
    <row r="1860">
      <c r="C1860" s="4">
        <f>IFERROR(__xludf.DUMMYFUNCTION("""COMPUTED_VALUE"""),42522.705555555556)</f>
        <v>42522.70556</v>
      </c>
      <c r="D1860" s="3">
        <f>IFERROR(__xludf.DUMMYFUNCTION("""COMPUTED_VALUE"""),5.35)</f>
        <v>5.35</v>
      </c>
    </row>
    <row r="1861">
      <c r="C1861" s="4">
        <f>IFERROR(__xludf.DUMMYFUNCTION("""COMPUTED_VALUE"""),42523.705555555556)</f>
        <v>42523.70556</v>
      </c>
      <c r="D1861" s="3">
        <f>IFERROR(__xludf.DUMMYFUNCTION("""COMPUTED_VALUE"""),5.4)</f>
        <v>5.4</v>
      </c>
    </row>
    <row r="1862">
      <c r="C1862" s="4">
        <f>IFERROR(__xludf.DUMMYFUNCTION("""COMPUTED_VALUE"""),42524.705555555556)</f>
        <v>42524.70556</v>
      </c>
      <c r="D1862" s="3">
        <f>IFERROR(__xludf.DUMMYFUNCTION("""COMPUTED_VALUE"""),5.55)</f>
        <v>5.55</v>
      </c>
    </row>
    <row r="1863">
      <c r="C1863" s="4">
        <f>IFERROR(__xludf.DUMMYFUNCTION("""COMPUTED_VALUE"""),42527.705555555556)</f>
        <v>42527.70556</v>
      </c>
      <c r="D1863" s="3">
        <f>IFERROR(__xludf.DUMMYFUNCTION("""COMPUTED_VALUE"""),5.48)</f>
        <v>5.48</v>
      </c>
    </row>
    <row r="1864">
      <c r="C1864" s="4">
        <f>IFERROR(__xludf.DUMMYFUNCTION("""COMPUTED_VALUE"""),42528.705555555556)</f>
        <v>42528.70556</v>
      </c>
      <c r="D1864" s="3">
        <f>IFERROR(__xludf.DUMMYFUNCTION("""COMPUTED_VALUE"""),5.41)</f>
        <v>5.41</v>
      </c>
    </row>
    <row r="1865">
      <c r="C1865" s="4">
        <f>IFERROR(__xludf.DUMMYFUNCTION("""COMPUTED_VALUE"""),42529.705555555556)</f>
        <v>42529.70556</v>
      </c>
      <c r="D1865" s="3">
        <f>IFERROR(__xludf.DUMMYFUNCTION("""COMPUTED_VALUE"""),5.6)</f>
        <v>5.6</v>
      </c>
    </row>
    <row r="1866">
      <c r="C1866" s="4">
        <f>IFERROR(__xludf.DUMMYFUNCTION("""COMPUTED_VALUE"""),42530.705555555556)</f>
        <v>42530.70556</v>
      </c>
      <c r="D1866" s="3">
        <f>IFERROR(__xludf.DUMMYFUNCTION("""COMPUTED_VALUE"""),5.6)</f>
        <v>5.6</v>
      </c>
    </row>
    <row r="1867">
      <c r="C1867" s="4">
        <f>IFERROR(__xludf.DUMMYFUNCTION("""COMPUTED_VALUE"""),42531.705555555556)</f>
        <v>42531.70556</v>
      </c>
      <c r="D1867" s="3">
        <f>IFERROR(__xludf.DUMMYFUNCTION("""COMPUTED_VALUE"""),5.38)</f>
        <v>5.38</v>
      </c>
    </row>
    <row r="1868">
      <c r="C1868" s="4">
        <f>IFERROR(__xludf.DUMMYFUNCTION("""COMPUTED_VALUE"""),42534.705555555556)</f>
        <v>42534.70556</v>
      </c>
      <c r="D1868" s="3">
        <f>IFERROR(__xludf.DUMMYFUNCTION("""COMPUTED_VALUE"""),5.3)</f>
        <v>5.3</v>
      </c>
    </row>
    <row r="1869">
      <c r="C1869" s="4">
        <f>IFERROR(__xludf.DUMMYFUNCTION("""COMPUTED_VALUE"""),42535.705555555556)</f>
        <v>42535.70556</v>
      </c>
      <c r="D1869" s="3">
        <f>IFERROR(__xludf.DUMMYFUNCTION("""COMPUTED_VALUE"""),5.27)</f>
        <v>5.27</v>
      </c>
    </row>
    <row r="1870">
      <c r="C1870" s="4">
        <f>IFERROR(__xludf.DUMMYFUNCTION("""COMPUTED_VALUE"""),42536.705555555556)</f>
        <v>42536.70556</v>
      </c>
      <c r="D1870" s="3">
        <f>IFERROR(__xludf.DUMMYFUNCTION("""COMPUTED_VALUE"""),5.4)</f>
        <v>5.4</v>
      </c>
    </row>
    <row r="1871">
      <c r="C1871" s="4">
        <f>IFERROR(__xludf.DUMMYFUNCTION("""COMPUTED_VALUE"""),42537.705555555556)</f>
        <v>42537.70556</v>
      </c>
      <c r="D1871" s="3">
        <f>IFERROR(__xludf.DUMMYFUNCTION("""COMPUTED_VALUE"""),5.38)</f>
        <v>5.38</v>
      </c>
    </row>
    <row r="1872">
      <c r="C1872" s="4">
        <f>IFERROR(__xludf.DUMMYFUNCTION("""COMPUTED_VALUE"""),42538.705555555556)</f>
        <v>42538.70556</v>
      </c>
      <c r="D1872" s="3">
        <f>IFERROR(__xludf.DUMMYFUNCTION("""COMPUTED_VALUE"""),5.36)</f>
        <v>5.36</v>
      </c>
    </row>
    <row r="1873">
      <c r="C1873" s="4">
        <f>IFERROR(__xludf.DUMMYFUNCTION("""COMPUTED_VALUE"""),42541.705555555556)</f>
        <v>42541.70556</v>
      </c>
      <c r="D1873" s="3">
        <f>IFERROR(__xludf.DUMMYFUNCTION("""COMPUTED_VALUE"""),5.55)</f>
        <v>5.55</v>
      </c>
    </row>
    <row r="1874">
      <c r="C1874" s="4">
        <f>IFERROR(__xludf.DUMMYFUNCTION("""COMPUTED_VALUE"""),42542.705555555556)</f>
        <v>42542.70556</v>
      </c>
      <c r="D1874" s="3">
        <f>IFERROR(__xludf.DUMMYFUNCTION("""COMPUTED_VALUE"""),5.64)</f>
        <v>5.64</v>
      </c>
    </row>
    <row r="1875">
      <c r="C1875" s="4">
        <f>IFERROR(__xludf.DUMMYFUNCTION("""COMPUTED_VALUE"""),42543.705555555556)</f>
        <v>42543.70556</v>
      </c>
      <c r="D1875" s="3">
        <f>IFERROR(__xludf.DUMMYFUNCTION("""COMPUTED_VALUE"""),5.66)</f>
        <v>5.66</v>
      </c>
    </row>
    <row r="1876">
      <c r="C1876" s="4">
        <f>IFERROR(__xludf.DUMMYFUNCTION("""COMPUTED_VALUE"""),42544.705555555556)</f>
        <v>42544.70556</v>
      </c>
      <c r="D1876" s="3">
        <f>IFERROR(__xludf.DUMMYFUNCTION("""COMPUTED_VALUE"""),5.74)</f>
        <v>5.74</v>
      </c>
    </row>
    <row r="1877">
      <c r="C1877" s="4">
        <f>IFERROR(__xludf.DUMMYFUNCTION("""COMPUTED_VALUE"""),42545.705555555556)</f>
        <v>42545.70556</v>
      </c>
      <c r="D1877" s="3">
        <f>IFERROR(__xludf.DUMMYFUNCTION("""COMPUTED_VALUE"""),5.64)</f>
        <v>5.64</v>
      </c>
    </row>
    <row r="1878">
      <c r="C1878" s="4">
        <f>IFERROR(__xludf.DUMMYFUNCTION("""COMPUTED_VALUE"""),42548.705555555556)</f>
        <v>42548.70556</v>
      </c>
      <c r="D1878" s="3">
        <f>IFERROR(__xludf.DUMMYFUNCTION("""COMPUTED_VALUE"""),5.57)</f>
        <v>5.57</v>
      </c>
    </row>
    <row r="1879">
      <c r="C1879" s="4">
        <f>IFERROR(__xludf.DUMMYFUNCTION("""COMPUTED_VALUE"""),42549.705555555556)</f>
        <v>42549.70556</v>
      </c>
      <c r="D1879" s="3">
        <f>IFERROR(__xludf.DUMMYFUNCTION("""COMPUTED_VALUE"""),5.72)</f>
        <v>5.72</v>
      </c>
    </row>
    <row r="1880">
      <c r="C1880" s="4">
        <f>IFERROR(__xludf.DUMMYFUNCTION("""COMPUTED_VALUE"""),42550.705555555556)</f>
        <v>42550.70556</v>
      </c>
      <c r="D1880" s="3">
        <f>IFERROR(__xludf.DUMMYFUNCTION("""COMPUTED_VALUE"""),5.73)</f>
        <v>5.73</v>
      </c>
    </row>
    <row r="1881">
      <c r="C1881" s="4">
        <f>IFERROR(__xludf.DUMMYFUNCTION("""COMPUTED_VALUE"""),42551.705555555556)</f>
        <v>42551.70556</v>
      </c>
      <c r="D1881" s="3">
        <f>IFERROR(__xludf.DUMMYFUNCTION("""COMPUTED_VALUE"""),6.0)</f>
        <v>6</v>
      </c>
    </row>
    <row r="1882">
      <c r="C1882" s="4">
        <f>IFERROR(__xludf.DUMMYFUNCTION("""COMPUTED_VALUE"""),42552.705555555556)</f>
        <v>42552.70556</v>
      </c>
      <c r="D1882" s="3">
        <f>IFERROR(__xludf.DUMMYFUNCTION("""COMPUTED_VALUE"""),5.97)</f>
        <v>5.97</v>
      </c>
    </row>
    <row r="1883">
      <c r="C1883" s="4">
        <f>IFERROR(__xludf.DUMMYFUNCTION("""COMPUTED_VALUE"""),42555.705555555556)</f>
        <v>42555.70556</v>
      </c>
      <c r="D1883" s="3">
        <f>IFERROR(__xludf.DUMMYFUNCTION("""COMPUTED_VALUE"""),6.0)</f>
        <v>6</v>
      </c>
    </row>
    <row r="1884">
      <c r="C1884" s="4">
        <f>IFERROR(__xludf.DUMMYFUNCTION("""COMPUTED_VALUE"""),42556.705555555556)</f>
        <v>42556.70556</v>
      </c>
      <c r="D1884" s="3">
        <f>IFERROR(__xludf.DUMMYFUNCTION("""COMPUTED_VALUE"""),5.88)</f>
        <v>5.88</v>
      </c>
    </row>
    <row r="1885">
      <c r="C1885" s="4">
        <f>IFERROR(__xludf.DUMMYFUNCTION("""COMPUTED_VALUE"""),42557.705555555556)</f>
        <v>42557.70556</v>
      </c>
      <c r="D1885" s="3">
        <f>IFERROR(__xludf.DUMMYFUNCTION("""COMPUTED_VALUE"""),5.83)</f>
        <v>5.83</v>
      </c>
    </row>
    <row r="1886">
      <c r="C1886" s="4">
        <f>IFERROR(__xludf.DUMMYFUNCTION("""COMPUTED_VALUE"""),42558.705555555556)</f>
        <v>42558.70556</v>
      </c>
      <c r="D1886" s="3">
        <f>IFERROR(__xludf.DUMMYFUNCTION("""COMPUTED_VALUE"""),5.88)</f>
        <v>5.88</v>
      </c>
    </row>
    <row r="1887">
      <c r="C1887" s="4">
        <f>IFERROR(__xludf.DUMMYFUNCTION("""COMPUTED_VALUE"""),42559.705555555556)</f>
        <v>42559.70556</v>
      </c>
      <c r="D1887" s="3">
        <f>IFERROR(__xludf.DUMMYFUNCTION("""COMPUTED_VALUE"""),6.05)</f>
        <v>6.05</v>
      </c>
    </row>
    <row r="1888">
      <c r="C1888" s="4">
        <f>IFERROR(__xludf.DUMMYFUNCTION("""COMPUTED_VALUE"""),42562.705555555556)</f>
        <v>42562.70556</v>
      </c>
      <c r="D1888" s="3">
        <f>IFERROR(__xludf.DUMMYFUNCTION("""COMPUTED_VALUE"""),6.14)</f>
        <v>6.14</v>
      </c>
    </row>
    <row r="1889">
      <c r="C1889" s="4">
        <f>IFERROR(__xludf.DUMMYFUNCTION("""COMPUTED_VALUE"""),42563.705555555556)</f>
        <v>42563.70556</v>
      </c>
      <c r="D1889" s="3">
        <f>IFERROR(__xludf.DUMMYFUNCTION("""COMPUTED_VALUE"""),6.23)</f>
        <v>6.23</v>
      </c>
    </row>
    <row r="1890">
      <c r="C1890" s="4">
        <f>IFERROR(__xludf.DUMMYFUNCTION("""COMPUTED_VALUE"""),42564.705555555556)</f>
        <v>42564.70556</v>
      </c>
      <c r="D1890" s="3">
        <f>IFERROR(__xludf.DUMMYFUNCTION("""COMPUTED_VALUE"""),6.37)</f>
        <v>6.37</v>
      </c>
    </row>
    <row r="1891">
      <c r="C1891" s="4">
        <f>IFERROR(__xludf.DUMMYFUNCTION("""COMPUTED_VALUE"""),42565.705555555556)</f>
        <v>42565.70556</v>
      </c>
      <c r="D1891" s="3">
        <f>IFERROR(__xludf.DUMMYFUNCTION("""COMPUTED_VALUE"""),6.61)</f>
        <v>6.61</v>
      </c>
    </row>
    <row r="1892">
      <c r="C1892" s="4">
        <f>IFERROR(__xludf.DUMMYFUNCTION("""COMPUTED_VALUE"""),42566.705555555556)</f>
        <v>42566.70556</v>
      </c>
      <c r="D1892" s="3">
        <f>IFERROR(__xludf.DUMMYFUNCTION("""COMPUTED_VALUE"""),6.7)</f>
        <v>6.7</v>
      </c>
    </row>
    <row r="1893">
      <c r="C1893" s="4">
        <f>IFERROR(__xludf.DUMMYFUNCTION("""COMPUTED_VALUE"""),42569.705555555556)</f>
        <v>42569.70556</v>
      </c>
      <c r="D1893" s="3">
        <f>IFERROR(__xludf.DUMMYFUNCTION("""COMPUTED_VALUE"""),6.79)</f>
        <v>6.79</v>
      </c>
    </row>
    <row r="1894">
      <c r="C1894" s="4">
        <f>IFERROR(__xludf.DUMMYFUNCTION("""COMPUTED_VALUE"""),42570.705555555556)</f>
        <v>42570.70556</v>
      </c>
      <c r="D1894" s="3">
        <f>IFERROR(__xludf.DUMMYFUNCTION("""COMPUTED_VALUE"""),6.73)</f>
        <v>6.73</v>
      </c>
    </row>
    <row r="1895">
      <c r="C1895" s="4">
        <f>IFERROR(__xludf.DUMMYFUNCTION("""COMPUTED_VALUE"""),42571.705555555556)</f>
        <v>42571.70556</v>
      </c>
      <c r="D1895" s="3">
        <f>IFERROR(__xludf.DUMMYFUNCTION("""COMPUTED_VALUE"""),6.45)</f>
        <v>6.45</v>
      </c>
    </row>
    <row r="1896">
      <c r="C1896" s="4">
        <f>IFERROR(__xludf.DUMMYFUNCTION("""COMPUTED_VALUE"""),42572.705555555556)</f>
        <v>42572.70556</v>
      </c>
      <c r="D1896" s="3">
        <f>IFERROR(__xludf.DUMMYFUNCTION("""COMPUTED_VALUE"""),6.45)</f>
        <v>6.45</v>
      </c>
    </row>
    <row r="1897">
      <c r="C1897" s="4">
        <f>IFERROR(__xludf.DUMMYFUNCTION("""COMPUTED_VALUE"""),42573.705555555556)</f>
        <v>42573.70556</v>
      </c>
      <c r="D1897" s="3">
        <f>IFERROR(__xludf.DUMMYFUNCTION("""COMPUTED_VALUE"""),6.44)</f>
        <v>6.44</v>
      </c>
    </row>
    <row r="1898">
      <c r="C1898" s="4">
        <f>IFERROR(__xludf.DUMMYFUNCTION("""COMPUTED_VALUE"""),42576.705555555556)</f>
        <v>42576.70556</v>
      </c>
      <c r="D1898" s="3">
        <f>IFERROR(__xludf.DUMMYFUNCTION("""COMPUTED_VALUE"""),6.4)</f>
        <v>6.4</v>
      </c>
    </row>
    <row r="1899">
      <c r="C1899" s="4">
        <f>IFERROR(__xludf.DUMMYFUNCTION("""COMPUTED_VALUE"""),42577.705555555556)</f>
        <v>42577.70556</v>
      </c>
      <c r="D1899" s="3">
        <f>IFERROR(__xludf.DUMMYFUNCTION("""COMPUTED_VALUE"""),6.36)</f>
        <v>6.36</v>
      </c>
    </row>
    <row r="1900">
      <c r="C1900" s="4">
        <f>IFERROR(__xludf.DUMMYFUNCTION("""COMPUTED_VALUE"""),42578.705555555556)</f>
        <v>42578.70556</v>
      </c>
      <c r="D1900" s="3">
        <f>IFERROR(__xludf.DUMMYFUNCTION("""COMPUTED_VALUE"""),6.29)</f>
        <v>6.29</v>
      </c>
    </row>
    <row r="1901">
      <c r="C1901" s="4">
        <f>IFERROR(__xludf.DUMMYFUNCTION("""COMPUTED_VALUE"""),42579.705555555556)</f>
        <v>42579.70556</v>
      </c>
      <c r="D1901" s="3">
        <f>IFERROR(__xludf.DUMMYFUNCTION("""COMPUTED_VALUE"""),6.4)</f>
        <v>6.4</v>
      </c>
    </row>
    <row r="1902">
      <c r="C1902" s="4">
        <f>IFERROR(__xludf.DUMMYFUNCTION("""COMPUTED_VALUE"""),42580.705555555556)</f>
        <v>42580.70556</v>
      </c>
      <c r="D1902" s="3">
        <f>IFERROR(__xludf.DUMMYFUNCTION("""COMPUTED_VALUE"""),6.36)</f>
        <v>6.36</v>
      </c>
    </row>
    <row r="1903">
      <c r="C1903" s="4">
        <f>IFERROR(__xludf.DUMMYFUNCTION("""COMPUTED_VALUE"""),42583.705555555556)</f>
        <v>42583.70556</v>
      </c>
      <c r="D1903" s="3">
        <f>IFERROR(__xludf.DUMMYFUNCTION("""COMPUTED_VALUE"""),6.26)</f>
        <v>6.26</v>
      </c>
    </row>
    <row r="1904">
      <c r="C1904" s="4">
        <f>IFERROR(__xludf.DUMMYFUNCTION("""COMPUTED_VALUE"""),42584.705555555556)</f>
        <v>42584.70556</v>
      </c>
      <c r="D1904" s="3">
        <f>IFERROR(__xludf.DUMMYFUNCTION("""COMPUTED_VALUE"""),6.09)</f>
        <v>6.09</v>
      </c>
    </row>
    <row r="1905">
      <c r="C1905" s="4">
        <f>IFERROR(__xludf.DUMMYFUNCTION("""COMPUTED_VALUE"""),42585.705555555556)</f>
        <v>42585.70556</v>
      </c>
      <c r="D1905" s="3">
        <f>IFERROR(__xludf.DUMMYFUNCTION("""COMPUTED_VALUE"""),6.07)</f>
        <v>6.07</v>
      </c>
    </row>
    <row r="1906">
      <c r="C1906" s="4">
        <f>IFERROR(__xludf.DUMMYFUNCTION("""COMPUTED_VALUE"""),42586.705555555556)</f>
        <v>42586.70556</v>
      </c>
      <c r="D1906" s="3">
        <f>IFERROR(__xludf.DUMMYFUNCTION("""COMPUTED_VALUE"""),6.33)</f>
        <v>6.33</v>
      </c>
    </row>
    <row r="1907">
      <c r="C1907" s="4">
        <f>IFERROR(__xludf.DUMMYFUNCTION("""COMPUTED_VALUE"""),42587.705555555556)</f>
        <v>42587.70556</v>
      </c>
      <c r="D1907" s="3">
        <f>IFERROR(__xludf.DUMMYFUNCTION("""COMPUTED_VALUE"""),6.37)</f>
        <v>6.37</v>
      </c>
    </row>
    <row r="1908">
      <c r="C1908" s="4">
        <f>IFERROR(__xludf.DUMMYFUNCTION("""COMPUTED_VALUE"""),42590.705555555556)</f>
        <v>42590.70556</v>
      </c>
      <c r="D1908" s="3">
        <f>IFERROR(__xludf.DUMMYFUNCTION("""COMPUTED_VALUE"""),6.25)</f>
        <v>6.25</v>
      </c>
    </row>
    <row r="1909">
      <c r="C1909" s="4">
        <f>IFERROR(__xludf.DUMMYFUNCTION("""COMPUTED_VALUE"""),42591.705555555556)</f>
        <v>42591.70556</v>
      </c>
      <c r="D1909" s="3">
        <f>IFERROR(__xludf.DUMMYFUNCTION("""COMPUTED_VALUE"""),6.34)</f>
        <v>6.34</v>
      </c>
    </row>
    <row r="1910">
      <c r="C1910" s="4">
        <f>IFERROR(__xludf.DUMMYFUNCTION("""COMPUTED_VALUE"""),42592.705555555556)</f>
        <v>42592.70556</v>
      </c>
      <c r="D1910" s="3">
        <f>IFERROR(__xludf.DUMMYFUNCTION("""COMPUTED_VALUE"""),6.22)</f>
        <v>6.22</v>
      </c>
    </row>
    <row r="1911">
      <c r="C1911" s="4">
        <f>IFERROR(__xludf.DUMMYFUNCTION("""COMPUTED_VALUE"""),42593.705555555556)</f>
        <v>42593.70556</v>
      </c>
      <c r="D1911" s="3">
        <f>IFERROR(__xludf.DUMMYFUNCTION("""COMPUTED_VALUE"""),6.38)</f>
        <v>6.38</v>
      </c>
    </row>
    <row r="1912">
      <c r="C1912" s="4">
        <f>IFERROR(__xludf.DUMMYFUNCTION("""COMPUTED_VALUE"""),42594.705555555556)</f>
        <v>42594.70556</v>
      </c>
      <c r="D1912" s="3">
        <f>IFERROR(__xludf.DUMMYFUNCTION("""COMPUTED_VALUE"""),6.45)</f>
        <v>6.45</v>
      </c>
    </row>
    <row r="1913">
      <c r="C1913" s="4">
        <f>IFERROR(__xludf.DUMMYFUNCTION("""COMPUTED_VALUE"""),42597.705555555556)</f>
        <v>42597.70556</v>
      </c>
      <c r="D1913" s="3">
        <f>IFERROR(__xludf.DUMMYFUNCTION("""COMPUTED_VALUE"""),6.25)</f>
        <v>6.25</v>
      </c>
    </row>
    <row r="1914">
      <c r="C1914" s="4">
        <f>IFERROR(__xludf.DUMMYFUNCTION("""COMPUTED_VALUE"""),42598.705555555556)</f>
        <v>42598.70556</v>
      </c>
      <c r="D1914" s="3">
        <f>IFERROR(__xludf.DUMMYFUNCTION("""COMPUTED_VALUE"""),6.16)</f>
        <v>6.16</v>
      </c>
    </row>
    <row r="1915">
      <c r="C1915" s="4">
        <f>IFERROR(__xludf.DUMMYFUNCTION("""COMPUTED_VALUE"""),42599.705555555556)</f>
        <v>42599.70556</v>
      </c>
      <c r="D1915" s="3">
        <f>IFERROR(__xludf.DUMMYFUNCTION("""COMPUTED_VALUE"""),6.25)</f>
        <v>6.25</v>
      </c>
    </row>
    <row r="1916">
      <c r="C1916" s="4">
        <f>IFERROR(__xludf.DUMMYFUNCTION("""COMPUTED_VALUE"""),42600.705555555556)</f>
        <v>42600.70556</v>
      </c>
      <c r="D1916" s="3">
        <f>IFERROR(__xludf.DUMMYFUNCTION("""COMPUTED_VALUE"""),6.12)</f>
        <v>6.12</v>
      </c>
    </row>
    <row r="1917">
      <c r="C1917" s="4">
        <f>IFERROR(__xludf.DUMMYFUNCTION("""COMPUTED_VALUE"""),42601.705555555556)</f>
        <v>42601.70556</v>
      </c>
      <c r="D1917" s="3">
        <f>IFERROR(__xludf.DUMMYFUNCTION("""COMPUTED_VALUE"""),6.1)</f>
        <v>6.1</v>
      </c>
    </row>
    <row r="1918">
      <c r="C1918" s="4">
        <f>IFERROR(__xludf.DUMMYFUNCTION("""COMPUTED_VALUE"""),42604.705555555556)</f>
        <v>42604.70556</v>
      </c>
      <c r="D1918" s="3">
        <f>IFERROR(__xludf.DUMMYFUNCTION("""COMPUTED_VALUE"""),5.98)</f>
        <v>5.98</v>
      </c>
    </row>
    <row r="1919">
      <c r="C1919" s="4">
        <f>IFERROR(__xludf.DUMMYFUNCTION("""COMPUTED_VALUE"""),42605.705555555556)</f>
        <v>42605.70556</v>
      </c>
      <c r="D1919" s="3">
        <f>IFERROR(__xludf.DUMMYFUNCTION("""COMPUTED_VALUE"""),6.0)</f>
        <v>6</v>
      </c>
    </row>
    <row r="1920">
      <c r="C1920" s="4">
        <f>IFERROR(__xludf.DUMMYFUNCTION("""COMPUTED_VALUE"""),42606.705555555556)</f>
        <v>42606.70556</v>
      </c>
      <c r="D1920" s="3">
        <f>IFERROR(__xludf.DUMMYFUNCTION("""COMPUTED_VALUE"""),5.99)</f>
        <v>5.99</v>
      </c>
    </row>
    <row r="1921">
      <c r="C1921" s="4">
        <f>IFERROR(__xludf.DUMMYFUNCTION("""COMPUTED_VALUE"""),42607.705555555556)</f>
        <v>42607.70556</v>
      </c>
      <c r="D1921" s="3">
        <f>IFERROR(__xludf.DUMMYFUNCTION("""COMPUTED_VALUE"""),6.02)</f>
        <v>6.02</v>
      </c>
    </row>
    <row r="1922">
      <c r="C1922" s="4">
        <f>IFERROR(__xludf.DUMMYFUNCTION("""COMPUTED_VALUE"""),42608.705555555556)</f>
        <v>42608.70556</v>
      </c>
      <c r="D1922" s="3">
        <f>IFERROR(__xludf.DUMMYFUNCTION("""COMPUTED_VALUE"""),5.99)</f>
        <v>5.99</v>
      </c>
    </row>
    <row r="1923">
      <c r="C1923" s="4">
        <f>IFERROR(__xludf.DUMMYFUNCTION("""COMPUTED_VALUE"""),42611.705555555556)</f>
        <v>42611.70556</v>
      </c>
      <c r="D1923" s="3">
        <f>IFERROR(__xludf.DUMMYFUNCTION("""COMPUTED_VALUE"""),5.95)</f>
        <v>5.95</v>
      </c>
    </row>
    <row r="1924">
      <c r="C1924" s="4">
        <f>IFERROR(__xludf.DUMMYFUNCTION("""COMPUTED_VALUE"""),42612.705555555556)</f>
        <v>42612.70556</v>
      </c>
      <c r="D1924" s="3">
        <f>IFERROR(__xludf.DUMMYFUNCTION("""COMPUTED_VALUE"""),6.03)</f>
        <v>6.03</v>
      </c>
    </row>
    <row r="1925">
      <c r="C1925" s="4">
        <f>IFERROR(__xludf.DUMMYFUNCTION("""COMPUTED_VALUE"""),42613.705555555556)</f>
        <v>42613.70556</v>
      </c>
      <c r="D1925" s="3">
        <f>IFERROR(__xludf.DUMMYFUNCTION("""COMPUTED_VALUE"""),5.97)</f>
        <v>5.97</v>
      </c>
    </row>
    <row r="1926">
      <c r="C1926" s="4">
        <f>IFERROR(__xludf.DUMMYFUNCTION("""COMPUTED_VALUE"""),42614.705555555556)</f>
        <v>42614.70556</v>
      </c>
      <c r="D1926" s="3">
        <f>IFERROR(__xludf.DUMMYFUNCTION("""COMPUTED_VALUE"""),5.79)</f>
        <v>5.79</v>
      </c>
    </row>
    <row r="1927">
      <c r="C1927" s="4">
        <f>IFERROR(__xludf.DUMMYFUNCTION("""COMPUTED_VALUE"""),42615.705555555556)</f>
        <v>42615.70556</v>
      </c>
      <c r="D1927" s="3">
        <f>IFERROR(__xludf.DUMMYFUNCTION("""COMPUTED_VALUE"""),5.99)</f>
        <v>5.99</v>
      </c>
    </row>
    <row r="1928">
      <c r="C1928" s="4">
        <f>IFERROR(__xludf.DUMMYFUNCTION("""COMPUTED_VALUE"""),42618.705555555556)</f>
        <v>42618.70556</v>
      </c>
      <c r="D1928" s="3">
        <f>IFERROR(__xludf.DUMMYFUNCTION("""COMPUTED_VALUE"""),5.97)</f>
        <v>5.97</v>
      </c>
    </row>
    <row r="1929">
      <c r="C1929" s="4">
        <f>IFERROR(__xludf.DUMMYFUNCTION("""COMPUTED_VALUE"""),42619.705555555556)</f>
        <v>42619.70556</v>
      </c>
      <c r="D1929" s="3">
        <f>IFERROR(__xludf.DUMMYFUNCTION("""COMPUTED_VALUE"""),5.99)</f>
        <v>5.99</v>
      </c>
    </row>
    <row r="1930">
      <c r="C1930" s="4">
        <f>IFERROR(__xludf.DUMMYFUNCTION("""COMPUTED_VALUE"""),42621.705555555556)</f>
        <v>42621.70556</v>
      </c>
      <c r="D1930" s="3">
        <f>IFERROR(__xludf.DUMMYFUNCTION("""COMPUTED_VALUE"""),5.91)</f>
        <v>5.91</v>
      </c>
    </row>
    <row r="1931">
      <c r="C1931" s="4">
        <f>IFERROR(__xludf.DUMMYFUNCTION("""COMPUTED_VALUE"""),42622.705555555556)</f>
        <v>42622.70556</v>
      </c>
      <c r="D1931" s="3">
        <f>IFERROR(__xludf.DUMMYFUNCTION("""COMPUTED_VALUE"""),5.64)</f>
        <v>5.64</v>
      </c>
    </row>
    <row r="1932">
      <c r="C1932" s="4">
        <f>IFERROR(__xludf.DUMMYFUNCTION("""COMPUTED_VALUE"""),42625.705555555556)</f>
        <v>42625.70556</v>
      </c>
      <c r="D1932" s="3">
        <f>IFERROR(__xludf.DUMMYFUNCTION("""COMPUTED_VALUE"""),5.66)</f>
        <v>5.66</v>
      </c>
    </row>
    <row r="1933">
      <c r="C1933" s="4">
        <f>IFERROR(__xludf.DUMMYFUNCTION("""COMPUTED_VALUE"""),42626.705555555556)</f>
        <v>42626.70556</v>
      </c>
      <c r="D1933" s="3">
        <f>IFERROR(__xludf.DUMMYFUNCTION("""COMPUTED_VALUE"""),5.47)</f>
        <v>5.47</v>
      </c>
    </row>
    <row r="1934">
      <c r="C1934" s="4">
        <f>IFERROR(__xludf.DUMMYFUNCTION("""COMPUTED_VALUE"""),42627.705555555556)</f>
        <v>42627.70556</v>
      </c>
      <c r="D1934" s="3">
        <f>IFERROR(__xludf.DUMMYFUNCTION("""COMPUTED_VALUE"""),5.52)</f>
        <v>5.52</v>
      </c>
    </row>
    <row r="1935">
      <c r="C1935" s="4">
        <f>IFERROR(__xludf.DUMMYFUNCTION("""COMPUTED_VALUE"""),42628.705555555556)</f>
        <v>42628.70556</v>
      </c>
      <c r="D1935" s="3">
        <f>IFERROR(__xludf.DUMMYFUNCTION("""COMPUTED_VALUE"""),5.72)</f>
        <v>5.72</v>
      </c>
    </row>
    <row r="1936">
      <c r="C1936" s="4">
        <f>IFERROR(__xludf.DUMMYFUNCTION("""COMPUTED_VALUE"""),42629.705555555556)</f>
        <v>42629.70556</v>
      </c>
      <c r="D1936" s="3">
        <f>IFERROR(__xludf.DUMMYFUNCTION("""COMPUTED_VALUE"""),5.67)</f>
        <v>5.67</v>
      </c>
    </row>
    <row r="1937">
      <c r="C1937" s="4">
        <f>IFERROR(__xludf.DUMMYFUNCTION("""COMPUTED_VALUE"""),42632.705555555556)</f>
        <v>42632.70556</v>
      </c>
      <c r="D1937" s="3">
        <f>IFERROR(__xludf.DUMMYFUNCTION("""COMPUTED_VALUE"""),5.7)</f>
        <v>5.7</v>
      </c>
    </row>
    <row r="1938">
      <c r="C1938" s="4">
        <f>IFERROR(__xludf.DUMMYFUNCTION("""COMPUTED_VALUE"""),42633.705555555556)</f>
        <v>42633.70556</v>
      </c>
      <c r="D1938" s="3">
        <f>IFERROR(__xludf.DUMMYFUNCTION("""COMPUTED_VALUE"""),5.68)</f>
        <v>5.68</v>
      </c>
    </row>
    <row r="1939">
      <c r="C1939" s="4">
        <f>IFERROR(__xludf.DUMMYFUNCTION("""COMPUTED_VALUE"""),42634.705555555556)</f>
        <v>42634.70556</v>
      </c>
      <c r="D1939" s="3">
        <f>IFERROR(__xludf.DUMMYFUNCTION("""COMPUTED_VALUE"""),5.73)</f>
        <v>5.73</v>
      </c>
    </row>
    <row r="1940">
      <c r="C1940" s="4">
        <f>IFERROR(__xludf.DUMMYFUNCTION("""COMPUTED_VALUE"""),42635.705555555556)</f>
        <v>42635.70556</v>
      </c>
      <c r="D1940" s="3">
        <f>IFERROR(__xludf.DUMMYFUNCTION("""COMPUTED_VALUE"""),5.76)</f>
        <v>5.76</v>
      </c>
    </row>
    <row r="1941">
      <c r="C1941" s="4">
        <f>IFERROR(__xludf.DUMMYFUNCTION("""COMPUTED_VALUE"""),42636.705555555556)</f>
        <v>42636.70556</v>
      </c>
      <c r="D1941" s="3">
        <f>IFERROR(__xludf.DUMMYFUNCTION("""COMPUTED_VALUE"""),5.66)</f>
        <v>5.66</v>
      </c>
    </row>
    <row r="1942">
      <c r="C1942" s="4">
        <f>IFERROR(__xludf.DUMMYFUNCTION("""COMPUTED_VALUE"""),42639.705555555556)</f>
        <v>42639.70556</v>
      </c>
      <c r="D1942" s="3">
        <f>IFERROR(__xludf.DUMMYFUNCTION("""COMPUTED_VALUE"""),5.57)</f>
        <v>5.57</v>
      </c>
    </row>
    <row r="1943">
      <c r="C1943" s="4">
        <f>IFERROR(__xludf.DUMMYFUNCTION("""COMPUTED_VALUE"""),42640.705555555556)</f>
        <v>42640.70556</v>
      </c>
      <c r="D1943" s="3">
        <f>IFERROR(__xludf.DUMMYFUNCTION("""COMPUTED_VALUE"""),5.61)</f>
        <v>5.61</v>
      </c>
    </row>
    <row r="1944">
      <c r="C1944" s="4">
        <f>IFERROR(__xludf.DUMMYFUNCTION("""COMPUTED_VALUE"""),42641.705555555556)</f>
        <v>42641.70556</v>
      </c>
      <c r="D1944" s="3">
        <f>IFERROR(__xludf.DUMMYFUNCTION("""COMPUTED_VALUE"""),5.66)</f>
        <v>5.66</v>
      </c>
    </row>
    <row r="1945">
      <c r="C1945" s="4">
        <f>IFERROR(__xludf.DUMMYFUNCTION("""COMPUTED_VALUE"""),42642.705555555556)</f>
        <v>42642.70556</v>
      </c>
      <c r="D1945" s="3">
        <f>IFERROR(__xludf.DUMMYFUNCTION("""COMPUTED_VALUE"""),5.54)</f>
        <v>5.54</v>
      </c>
    </row>
    <row r="1946">
      <c r="C1946" s="4">
        <f>IFERROR(__xludf.DUMMYFUNCTION("""COMPUTED_VALUE"""),42643.705555555556)</f>
        <v>42643.70556</v>
      </c>
      <c r="D1946" s="3">
        <f>IFERROR(__xludf.DUMMYFUNCTION("""COMPUTED_VALUE"""),5.6)</f>
        <v>5.6</v>
      </c>
    </row>
    <row r="1947">
      <c r="C1947" s="4">
        <f>IFERROR(__xludf.DUMMYFUNCTION("""COMPUTED_VALUE"""),42646.705555555556)</f>
        <v>42646.70556</v>
      </c>
      <c r="D1947" s="3">
        <f>IFERROR(__xludf.DUMMYFUNCTION("""COMPUTED_VALUE"""),5.8)</f>
        <v>5.8</v>
      </c>
    </row>
    <row r="1948">
      <c r="C1948" s="4">
        <f>IFERROR(__xludf.DUMMYFUNCTION("""COMPUTED_VALUE"""),42647.705555555556)</f>
        <v>42647.70556</v>
      </c>
      <c r="D1948" s="3">
        <f>IFERROR(__xludf.DUMMYFUNCTION("""COMPUTED_VALUE"""),5.75)</f>
        <v>5.75</v>
      </c>
    </row>
    <row r="1949">
      <c r="C1949" s="4">
        <f>IFERROR(__xludf.DUMMYFUNCTION("""COMPUTED_VALUE"""),42648.705555555556)</f>
        <v>42648.70556</v>
      </c>
      <c r="D1949" s="3">
        <f>IFERROR(__xludf.DUMMYFUNCTION("""COMPUTED_VALUE"""),5.81)</f>
        <v>5.81</v>
      </c>
    </row>
    <row r="1950">
      <c r="C1950" s="4">
        <f>IFERROR(__xludf.DUMMYFUNCTION("""COMPUTED_VALUE"""),42649.705555555556)</f>
        <v>42649.70556</v>
      </c>
      <c r="D1950" s="3">
        <f>IFERROR(__xludf.DUMMYFUNCTION("""COMPUTED_VALUE"""),5.83)</f>
        <v>5.83</v>
      </c>
    </row>
    <row r="1951">
      <c r="C1951" s="4">
        <f>IFERROR(__xludf.DUMMYFUNCTION("""COMPUTED_VALUE"""),42650.705555555556)</f>
        <v>42650.70556</v>
      </c>
      <c r="D1951" s="3">
        <f>IFERROR(__xludf.DUMMYFUNCTION("""COMPUTED_VALUE"""),5.94)</f>
        <v>5.94</v>
      </c>
    </row>
    <row r="1952">
      <c r="C1952" s="4">
        <f>IFERROR(__xludf.DUMMYFUNCTION("""COMPUTED_VALUE"""),42653.705555555556)</f>
        <v>42653.70556</v>
      </c>
      <c r="D1952" s="3">
        <f>IFERROR(__xludf.DUMMYFUNCTION("""COMPUTED_VALUE"""),5.97)</f>
        <v>5.97</v>
      </c>
    </row>
    <row r="1953">
      <c r="C1953" s="4">
        <f>IFERROR(__xludf.DUMMYFUNCTION("""COMPUTED_VALUE"""),42654.705555555556)</f>
        <v>42654.70556</v>
      </c>
      <c r="D1953" s="3">
        <f>IFERROR(__xludf.DUMMYFUNCTION("""COMPUTED_VALUE"""),5.83)</f>
        <v>5.83</v>
      </c>
    </row>
    <row r="1954">
      <c r="C1954" s="4">
        <f>IFERROR(__xludf.DUMMYFUNCTION("""COMPUTED_VALUE"""),42656.705555555556)</f>
        <v>42656.70556</v>
      </c>
      <c r="D1954" s="3">
        <f>IFERROR(__xludf.DUMMYFUNCTION("""COMPUTED_VALUE"""),5.86)</f>
        <v>5.86</v>
      </c>
    </row>
    <row r="1955">
      <c r="C1955" s="4">
        <f>IFERROR(__xludf.DUMMYFUNCTION("""COMPUTED_VALUE"""),42657.705555555556)</f>
        <v>42657.70556</v>
      </c>
      <c r="D1955" s="3">
        <f>IFERROR(__xludf.DUMMYFUNCTION("""COMPUTED_VALUE"""),5.9)</f>
        <v>5.9</v>
      </c>
    </row>
    <row r="1956">
      <c r="C1956" s="4">
        <f>IFERROR(__xludf.DUMMYFUNCTION("""COMPUTED_VALUE"""),42660.705555555556)</f>
        <v>42660.70556</v>
      </c>
      <c r="D1956" s="3">
        <f>IFERROR(__xludf.DUMMYFUNCTION("""COMPUTED_VALUE"""),5.93)</f>
        <v>5.93</v>
      </c>
    </row>
    <row r="1957">
      <c r="C1957" s="4">
        <f>IFERROR(__xludf.DUMMYFUNCTION("""COMPUTED_VALUE"""),42661.705555555556)</f>
        <v>42661.70556</v>
      </c>
      <c r="D1957" s="3">
        <f>IFERROR(__xludf.DUMMYFUNCTION("""COMPUTED_VALUE"""),5.94)</f>
        <v>5.94</v>
      </c>
    </row>
    <row r="1958">
      <c r="C1958" s="4">
        <f>IFERROR(__xludf.DUMMYFUNCTION("""COMPUTED_VALUE"""),42662.705555555556)</f>
        <v>42662.70556</v>
      </c>
      <c r="D1958" s="3">
        <f>IFERROR(__xludf.DUMMYFUNCTION("""COMPUTED_VALUE"""),6.08)</f>
        <v>6.08</v>
      </c>
    </row>
    <row r="1959">
      <c r="C1959" s="4">
        <f>IFERROR(__xludf.DUMMYFUNCTION("""COMPUTED_VALUE"""),42663.705555555556)</f>
        <v>42663.70556</v>
      </c>
      <c r="D1959" s="3">
        <f>IFERROR(__xludf.DUMMYFUNCTION("""COMPUTED_VALUE"""),6.2)</f>
        <v>6.2</v>
      </c>
    </row>
    <row r="1960">
      <c r="C1960" s="4">
        <f>IFERROR(__xludf.DUMMYFUNCTION("""COMPUTED_VALUE"""),42664.705555555556)</f>
        <v>42664.70556</v>
      </c>
      <c r="D1960" s="3">
        <f>IFERROR(__xludf.DUMMYFUNCTION("""COMPUTED_VALUE"""),6.2)</f>
        <v>6.2</v>
      </c>
    </row>
    <row r="1961">
      <c r="C1961" s="4">
        <f>IFERROR(__xludf.DUMMYFUNCTION("""COMPUTED_VALUE"""),42667.705555555556)</f>
        <v>42667.70556</v>
      </c>
      <c r="D1961" s="3">
        <f>IFERROR(__xludf.DUMMYFUNCTION("""COMPUTED_VALUE"""),6.22)</f>
        <v>6.22</v>
      </c>
    </row>
    <row r="1962">
      <c r="C1962" s="4">
        <f>IFERROR(__xludf.DUMMYFUNCTION("""COMPUTED_VALUE"""),42668.705555555556)</f>
        <v>42668.70556</v>
      </c>
      <c r="D1962" s="3">
        <f>IFERROR(__xludf.DUMMYFUNCTION("""COMPUTED_VALUE"""),6.13)</f>
        <v>6.13</v>
      </c>
    </row>
    <row r="1963">
      <c r="C1963" s="4">
        <f>IFERROR(__xludf.DUMMYFUNCTION("""COMPUTED_VALUE"""),42669.705555555556)</f>
        <v>42669.70556</v>
      </c>
      <c r="D1963" s="3">
        <f>IFERROR(__xludf.DUMMYFUNCTION("""COMPUTED_VALUE"""),6.15)</f>
        <v>6.15</v>
      </c>
    </row>
    <row r="1964">
      <c r="C1964" s="4">
        <f>IFERROR(__xludf.DUMMYFUNCTION("""COMPUTED_VALUE"""),42670.705555555556)</f>
        <v>42670.70556</v>
      </c>
      <c r="D1964" s="3">
        <f>IFERROR(__xludf.DUMMYFUNCTION("""COMPUTED_VALUE"""),6.17)</f>
        <v>6.17</v>
      </c>
    </row>
    <row r="1965">
      <c r="C1965" s="4">
        <f>IFERROR(__xludf.DUMMYFUNCTION("""COMPUTED_VALUE"""),42671.705555555556)</f>
        <v>42671.70556</v>
      </c>
      <c r="D1965" s="3">
        <f>IFERROR(__xludf.DUMMYFUNCTION("""COMPUTED_VALUE"""),6.1)</f>
        <v>6.1</v>
      </c>
    </row>
    <row r="1966">
      <c r="C1966" s="4">
        <f>IFERROR(__xludf.DUMMYFUNCTION("""COMPUTED_VALUE"""),42674.705555555556)</f>
        <v>42674.70556</v>
      </c>
      <c r="D1966" s="3">
        <f>IFERROR(__xludf.DUMMYFUNCTION("""COMPUTED_VALUE"""),6.27)</f>
        <v>6.27</v>
      </c>
    </row>
    <row r="1967">
      <c r="C1967" s="4">
        <f>IFERROR(__xludf.DUMMYFUNCTION("""COMPUTED_VALUE"""),42675.705555555556)</f>
        <v>42675.70556</v>
      </c>
      <c r="D1967" s="3">
        <f>IFERROR(__xludf.DUMMYFUNCTION("""COMPUTED_VALUE"""),6.08)</f>
        <v>6.08</v>
      </c>
    </row>
    <row r="1968">
      <c r="C1968" s="4">
        <f>IFERROR(__xludf.DUMMYFUNCTION("""COMPUTED_VALUE"""),42677.705555555556)</f>
        <v>42677.70556</v>
      </c>
      <c r="D1968" s="3">
        <f>IFERROR(__xludf.DUMMYFUNCTION("""COMPUTED_VALUE"""),5.91)</f>
        <v>5.91</v>
      </c>
    </row>
    <row r="1969">
      <c r="C1969" s="4">
        <f>IFERROR(__xludf.DUMMYFUNCTION("""COMPUTED_VALUE"""),42678.705555555556)</f>
        <v>42678.70556</v>
      </c>
      <c r="D1969" s="3">
        <f>IFERROR(__xludf.DUMMYFUNCTION("""COMPUTED_VALUE"""),5.86)</f>
        <v>5.86</v>
      </c>
    </row>
    <row r="1970">
      <c r="C1970" s="4">
        <f>IFERROR(__xludf.DUMMYFUNCTION("""COMPUTED_VALUE"""),42681.705555555556)</f>
        <v>42681.70556</v>
      </c>
      <c r="D1970" s="3">
        <f>IFERROR(__xludf.DUMMYFUNCTION("""COMPUTED_VALUE"""),6.19)</f>
        <v>6.19</v>
      </c>
    </row>
    <row r="1971">
      <c r="C1971" s="4">
        <f>IFERROR(__xludf.DUMMYFUNCTION("""COMPUTED_VALUE"""),42682.705555555556)</f>
        <v>42682.70556</v>
      </c>
      <c r="D1971" s="3">
        <f>IFERROR(__xludf.DUMMYFUNCTION("""COMPUTED_VALUE"""),6.13)</f>
        <v>6.13</v>
      </c>
    </row>
    <row r="1972">
      <c r="C1972" s="4">
        <f>IFERROR(__xludf.DUMMYFUNCTION("""COMPUTED_VALUE"""),42683.705555555556)</f>
        <v>42683.70556</v>
      </c>
      <c r="D1972" s="3">
        <f>IFERROR(__xludf.DUMMYFUNCTION("""COMPUTED_VALUE"""),5.99)</f>
        <v>5.99</v>
      </c>
    </row>
    <row r="1973">
      <c r="C1973" s="4">
        <f>IFERROR(__xludf.DUMMYFUNCTION("""COMPUTED_VALUE"""),42684.705555555556)</f>
        <v>42684.70556</v>
      </c>
      <c r="D1973" s="3">
        <f>IFERROR(__xludf.DUMMYFUNCTION("""COMPUTED_VALUE"""),5.79)</f>
        <v>5.79</v>
      </c>
    </row>
    <row r="1974">
      <c r="C1974" s="4">
        <f>IFERROR(__xludf.DUMMYFUNCTION("""COMPUTED_VALUE"""),42685.705555555556)</f>
        <v>42685.70556</v>
      </c>
      <c r="D1974" s="3">
        <f>IFERROR(__xludf.DUMMYFUNCTION("""COMPUTED_VALUE"""),5.67)</f>
        <v>5.67</v>
      </c>
    </row>
    <row r="1975">
      <c r="C1975" s="4">
        <f>IFERROR(__xludf.DUMMYFUNCTION("""COMPUTED_VALUE"""),42688.705555555556)</f>
        <v>42688.70556</v>
      </c>
      <c r="D1975" s="3">
        <f>IFERROR(__xludf.DUMMYFUNCTION("""COMPUTED_VALUE"""),5.58)</f>
        <v>5.58</v>
      </c>
    </row>
    <row r="1976">
      <c r="C1976" s="4">
        <f>IFERROR(__xludf.DUMMYFUNCTION("""COMPUTED_VALUE"""),42690.705555555556)</f>
        <v>42690.70556</v>
      </c>
      <c r="D1976" s="3">
        <f>IFERROR(__xludf.DUMMYFUNCTION("""COMPUTED_VALUE"""),5.59)</f>
        <v>5.59</v>
      </c>
    </row>
    <row r="1977">
      <c r="C1977" s="4">
        <f>IFERROR(__xludf.DUMMYFUNCTION("""COMPUTED_VALUE"""),42691.705555555556)</f>
        <v>42691.70556</v>
      </c>
      <c r="D1977" s="3">
        <f>IFERROR(__xludf.DUMMYFUNCTION("""COMPUTED_VALUE"""),5.49)</f>
        <v>5.49</v>
      </c>
    </row>
    <row r="1978">
      <c r="C1978" s="4">
        <f>IFERROR(__xludf.DUMMYFUNCTION("""COMPUTED_VALUE"""),42692.705555555556)</f>
        <v>42692.70556</v>
      </c>
      <c r="D1978" s="3">
        <f>IFERROR(__xludf.DUMMYFUNCTION("""COMPUTED_VALUE"""),5.52)</f>
        <v>5.52</v>
      </c>
    </row>
    <row r="1979">
      <c r="C1979" s="4">
        <f>IFERROR(__xludf.DUMMYFUNCTION("""COMPUTED_VALUE"""),42695.705555555556)</f>
        <v>42695.70556</v>
      </c>
      <c r="D1979" s="3">
        <f>IFERROR(__xludf.DUMMYFUNCTION("""COMPUTED_VALUE"""),5.48)</f>
        <v>5.48</v>
      </c>
    </row>
    <row r="1980">
      <c r="C1980" s="4">
        <f>IFERROR(__xludf.DUMMYFUNCTION("""COMPUTED_VALUE"""),42696.705555555556)</f>
        <v>42696.70556</v>
      </c>
      <c r="D1980" s="3">
        <f>IFERROR(__xludf.DUMMYFUNCTION("""COMPUTED_VALUE"""),5.5)</f>
        <v>5.5</v>
      </c>
    </row>
    <row r="1981">
      <c r="C1981" s="4">
        <f>IFERROR(__xludf.DUMMYFUNCTION("""COMPUTED_VALUE"""),42697.705555555556)</f>
        <v>42697.70556</v>
      </c>
      <c r="D1981" s="3">
        <f>IFERROR(__xludf.DUMMYFUNCTION("""COMPUTED_VALUE"""),5.43)</f>
        <v>5.43</v>
      </c>
    </row>
    <row r="1982">
      <c r="C1982" s="4">
        <f>IFERROR(__xludf.DUMMYFUNCTION("""COMPUTED_VALUE"""),42698.705555555556)</f>
        <v>42698.70556</v>
      </c>
      <c r="D1982" s="3">
        <f>IFERROR(__xludf.DUMMYFUNCTION("""COMPUTED_VALUE"""),5.45)</f>
        <v>5.45</v>
      </c>
    </row>
    <row r="1983">
      <c r="C1983" s="4">
        <f>IFERROR(__xludf.DUMMYFUNCTION("""COMPUTED_VALUE"""),42699.705555555556)</f>
        <v>42699.70556</v>
      </c>
      <c r="D1983" s="3">
        <f>IFERROR(__xludf.DUMMYFUNCTION("""COMPUTED_VALUE"""),5.47)</f>
        <v>5.47</v>
      </c>
    </row>
    <row r="1984">
      <c r="C1984" s="4">
        <f>IFERROR(__xludf.DUMMYFUNCTION("""COMPUTED_VALUE"""),42702.705555555556)</f>
        <v>42702.70556</v>
      </c>
      <c r="D1984" s="3">
        <f>IFERROR(__xludf.DUMMYFUNCTION("""COMPUTED_VALUE"""),5.55)</f>
        <v>5.55</v>
      </c>
    </row>
    <row r="1985">
      <c r="C1985" s="4">
        <f>IFERROR(__xludf.DUMMYFUNCTION("""COMPUTED_VALUE"""),42703.705555555556)</f>
        <v>42703.70556</v>
      </c>
      <c r="D1985" s="3">
        <f>IFERROR(__xludf.DUMMYFUNCTION("""COMPUTED_VALUE"""),5.5)</f>
        <v>5.5</v>
      </c>
    </row>
    <row r="1986">
      <c r="C1986" s="4">
        <f>IFERROR(__xludf.DUMMYFUNCTION("""COMPUTED_VALUE"""),42704.705555555556)</f>
        <v>42704.70556</v>
      </c>
      <c r="D1986" s="3">
        <f>IFERROR(__xludf.DUMMYFUNCTION("""COMPUTED_VALUE"""),5.54)</f>
        <v>5.54</v>
      </c>
    </row>
    <row r="1987">
      <c r="C1987" s="4">
        <f>IFERROR(__xludf.DUMMYFUNCTION("""COMPUTED_VALUE"""),42705.705555555556)</f>
        <v>42705.70556</v>
      </c>
      <c r="D1987" s="3">
        <f>IFERROR(__xludf.DUMMYFUNCTION("""COMPUTED_VALUE"""),5.24)</f>
        <v>5.24</v>
      </c>
    </row>
    <row r="1988">
      <c r="C1988" s="4">
        <f>IFERROR(__xludf.DUMMYFUNCTION("""COMPUTED_VALUE"""),42706.705555555556)</f>
        <v>42706.70556</v>
      </c>
      <c r="D1988" s="3">
        <f>IFERROR(__xludf.DUMMYFUNCTION("""COMPUTED_VALUE"""),5.33)</f>
        <v>5.33</v>
      </c>
    </row>
    <row r="1989">
      <c r="C1989" s="4">
        <f>IFERROR(__xludf.DUMMYFUNCTION("""COMPUTED_VALUE"""),42709.705555555556)</f>
        <v>42709.70556</v>
      </c>
      <c r="D1989" s="3">
        <f>IFERROR(__xludf.DUMMYFUNCTION("""COMPUTED_VALUE"""),5.21)</f>
        <v>5.21</v>
      </c>
    </row>
    <row r="1990">
      <c r="C1990" s="4">
        <f>IFERROR(__xludf.DUMMYFUNCTION("""COMPUTED_VALUE"""),42710.705555555556)</f>
        <v>42710.70556</v>
      </c>
      <c r="D1990" s="3">
        <f>IFERROR(__xludf.DUMMYFUNCTION("""COMPUTED_VALUE"""),5.35)</f>
        <v>5.35</v>
      </c>
    </row>
    <row r="1991">
      <c r="C1991" s="4">
        <f>IFERROR(__xludf.DUMMYFUNCTION("""COMPUTED_VALUE"""),42711.705555555556)</f>
        <v>42711.70556</v>
      </c>
      <c r="D1991" s="3">
        <f>IFERROR(__xludf.DUMMYFUNCTION("""COMPUTED_VALUE"""),5.41)</f>
        <v>5.41</v>
      </c>
    </row>
    <row r="1992">
      <c r="C1992" s="4">
        <f>IFERROR(__xludf.DUMMYFUNCTION("""COMPUTED_VALUE"""),42712.705555555556)</f>
        <v>42712.70556</v>
      </c>
      <c r="D1992" s="3">
        <f>IFERROR(__xludf.DUMMYFUNCTION("""COMPUTED_VALUE"""),5.38)</f>
        <v>5.38</v>
      </c>
    </row>
    <row r="1993">
      <c r="C1993" s="4">
        <f>IFERROR(__xludf.DUMMYFUNCTION("""COMPUTED_VALUE"""),42713.705555555556)</f>
        <v>42713.70556</v>
      </c>
      <c r="D1993" s="3">
        <f>IFERROR(__xludf.DUMMYFUNCTION("""COMPUTED_VALUE"""),5.25)</f>
        <v>5.25</v>
      </c>
    </row>
    <row r="1994">
      <c r="C1994" s="4">
        <f>IFERROR(__xludf.DUMMYFUNCTION("""COMPUTED_VALUE"""),42716.705555555556)</f>
        <v>42716.70556</v>
      </c>
      <c r="D1994" s="3">
        <f>IFERROR(__xludf.DUMMYFUNCTION("""COMPUTED_VALUE"""),5.16)</f>
        <v>5.16</v>
      </c>
    </row>
    <row r="1995">
      <c r="C1995" s="4">
        <f>IFERROR(__xludf.DUMMYFUNCTION("""COMPUTED_VALUE"""),42717.705555555556)</f>
        <v>42717.70556</v>
      </c>
      <c r="D1995" s="3">
        <f>IFERROR(__xludf.DUMMYFUNCTION("""COMPUTED_VALUE"""),5.24)</f>
        <v>5.24</v>
      </c>
    </row>
    <row r="1996">
      <c r="C1996" s="4">
        <f>IFERROR(__xludf.DUMMYFUNCTION("""COMPUTED_VALUE"""),42718.705555555556)</f>
        <v>42718.70556</v>
      </c>
      <c r="D1996" s="3">
        <f>IFERROR(__xludf.DUMMYFUNCTION("""COMPUTED_VALUE"""),5.07)</f>
        <v>5.07</v>
      </c>
    </row>
    <row r="1997">
      <c r="C1997" s="4">
        <f>IFERROR(__xludf.DUMMYFUNCTION("""COMPUTED_VALUE"""),42719.705555555556)</f>
        <v>42719.70556</v>
      </c>
      <c r="D1997" s="3">
        <f>IFERROR(__xludf.DUMMYFUNCTION("""COMPUTED_VALUE"""),5.0)</f>
        <v>5</v>
      </c>
    </row>
    <row r="1998">
      <c r="C1998" s="4">
        <f>IFERROR(__xludf.DUMMYFUNCTION("""COMPUTED_VALUE"""),42720.705555555556)</f>
        <v>42720.70556</v>
      </c>
      <c r="D1998" s="3">
        <f>IFERROR(__xludf.DUMMYFUNCTION("""COMPUTED_VALUE"""),5.13)</f>
        <v>5.13</v>
      </c>
    </row>
    <row r="1999">
      <c r="C1999" s="4">
        <f>IFERROR(__xludf.DUMMYFUNCTION("""COMPUTED_VALUE"""),42723.705555555556)</f>
        <v>42723.70556</v>
      </c>
      <c r="D1999" s="3">
        <f>IFERROR(__xludf.DUMMYFUNCTION("""COMPUTED_VALUE"""),5.17)</f>
        <v>5.17</v>
      </c>
    </row>
    <row r="2000">
      <c r="C2000" s="4">
        <f>IFERROR(__xludf.DUMMYFUNCTION("""COMPUTED_VALUE"""),42724.705555555556)</f>
        <v>42724.70556</v>
      </c>
      <c r="D2000" s="3">
        <f>IFERROR(__xludf.DUMMYFUNCTION("""COMPUTED_VALUE"""),5.22)</f>
        <v>5.22</v>
      </c>
    </row>
    <row r="2001">
      <c r="C2001" s="4">
        <f>IFERROR(__xludf.DUMMYFUNCTION("""COMPUTED_VALUE"""),42725.705555555556)</f>
        <v>42725.70556</v>
      </c>
      <c r="D2001" s="3">
        <f>IFERROR(__xludf.DUMMYFUNCTION("""COMPUTED_VALUE"""),5.19)</f>
        <v>5.19</v>
      </c>
    </row>
    <row r="2002">
      <c r="C2002" s="4">
        <f>IFERROR(__xludf.DUMMYFUNCTION("""COMPUTED_VALUE"""),42726.705555555556)</f>
        <v>42726.70556</v>
      </c>
      <c r="D2002" s="3">
        <f>IFERROR(__xludf.DUMMYFUNCTION("""COMPUTED_VALUE"""),5.1)</f>
        <v>5.1</v>
      </c>
    </row>
    <row r="2003">
      <c r="C2003" s="4">
        <f>IFERROR(__xludf.DUMMYFUNCTION("""COMPUTED_VALUE"""),42727.705555555556)</f>
        <v>42727.70556</v>
      </c>
      <c r="D2003" s="3">
        <f>IFERROR(__xludf.DUMMYFUNCTION("""COMPUTED_VALUE"""),5.25)</f>
        <v>5.25</v>
      </c>
    </row>
    <row r="2004">
      <c r="C2004" s="4">
        <f>IFERROR(__xludf.DUMMYFUNCTION("""COMPUTED_VALUE"""),42730.705555555556)</f>
        <v>42730.70556</v>
      </c>
      <c r="D2004" s="3">
        <f>IFERROR(__xludf.DUMMYFUNCTION("""COMPUTED_VALUE"""),5.29)</f>
        <v>5.29</v>
      </c>
    </row>
    <row r="2005">
      <c r="C2005" s="4">
        <f>IFERROR(__xludf.DUMMYFUNCTION("""COMPUTED_VALUE"""),42731.705555555556)</f>
        <v>42731.70556</v>
      </c>
      <c r="D2005" s="3">
        <f>IFERROR(__xludf.DUMMYFUNCTION("""COMPUTED_VALUE"""),5.37)</f>
        <v>5.37</v>
      </c>
    </row>
    <row r="2006">
      <c r="C2006" s="4">
        <f>IFERROR(__xludf.DUMMYFUNCTION("""COMPUTED_VALUE"""),42732.705555555556)</f>
        <v>42732.70556</v>
      </c>
      <c r="D2006" s="3">
        <f>IFERROR(__xludf.DUMMYFUNCTION("""COMPUTED_VALUE"""),5.5)</f>
        <v>5.5</v>
      </c>
    </row>
    <row r="2007">
      <c r="C2007" s="4">
        <f>IFERROR(__xludf.DUMMYFUNCTION("""COMPUTED_VALUE"""),42733.705555555556)</f>
        <v>42733.70556</v>
      </c>
      <c r="D2007" s="3">
        <f>IFERROR(__xludf.DUMMYFUNCTION("""COMPUTED_VALUE"""),5.5)</f>
        <v>5.5</v>
      </c>
    </row>
    <row r="2008">
      <c r="C2008" s="4">
        <f>IFERROR(__xludf.DUMMYFUNCTION("""COMPUTED_VALUE"""),42737.705555555556)</f>
        <v>42737.70556</v>
      </c>
      <c r="D2008" s="3">
        <f>IFERROR(__xludf.DUMMYFUNCTION("""COMPUTED_VALUE"""),5.43)</f>
        <v>5.43</v>
      </c>
    </row>
    <row r="2009">
      <c r="C2009" s="4">
        <f>IFERROR(__xludf.DUMMYFUNCTION("""COMPUTED_VALUE"""),42738.705555555556)</f>
        <v>42738.70556</v>
      </c>
      <c r="D2009" s="3">
        <f>IFERROR(__xludf.DUMMYFUNCTION("""COMPUTED_VALUE"""),5.65)</f>
        <v>5.65</v>
      </c>
    </row>
    <row r="2010">
      <c r="C2010" s="4">
        <f>IFERROR(__xludf.DUMMYFUNCTION("""COMPUTED_VALUE"""),42739.705555555556)</f>
        <v>42739.70556</v>
      </c>
      <c r="D2010" s="3">
        <f>IFERROR(__xludf.DUMMYFUNCTION("""COMPUTED_VALUE"""),5.76)</f>
        <v>5.76</v>
      </c>
    </row>
    <row r="2011">
      <c r="C2011" s="4">
        <f>IFERROR(__xludf.DUMMYFUNCTION("""COMPUTED_VALUE"""),42740.705555555556)</f>
        <v>42740.70556</v>
      </c>
      <c r="D2011" s="3">
        <f>IFERROR(__xludf.DUMMYFUNCTION("""COMPUTED_VALUE"""),5.69)</f>
        <v>5.69</v>
      </c>
    </row>
    <row r="2012">
      <c r="C2012" s="4">
        <f>IFERROR(__xludf.DUMMYFUNCTION("""COMPUTED_VALUE"""),42741.705555555556)</f>
        <v>42741.70556</v>
      </c>
      <c r="D2012" s="3">
        <f>IFERROR(__xludf.DUMMYFUNCTION("""COMPUTED_VALUE"""),5.68)</f>
        <v>5.68</v>
      </c>
    </row>
    <row r="2013">
      <c r="C2013" s="4">
        <f>IFERROR(__xludf.DUMMYFUNCTION("""COMPUTED_VALUE"""),42744.705555555556)</f>
        <v>42744.70556</v>
      </c>
      <c r="D2013" s="3">
        <f>IFERROR(__xludf.DUMMYFUNCTION("""COMPUTED_VALUE"""),5.68)</f>
        <v>5.68</v>
      </c>
    </row>
    <row r="2014">
      <c r="C2014" s="4">
        <f>IFERROR(__xludf.DUMMYFUNCTION("""COMPUTED_VALUE"""),42745.705555555556)</f>
        <v>42745.70556</v>
      </c>
      <c r="D2014" s="3">
        <f>IFERROR(__xludf.DUMMYFUNCTION("""COMPUTED_VALUE"""),5.79)</f>
        <v>5.79</v>
      </c>
    </row>
    <row r="2015">
      <c r="C2015" s="4">
        <f>IFERROR(__xludf.DUMMYFUNCTION("""COMPUTED_VALUE"""),42746.705555555556)</f>
        <v>42746.70556</v>
      </c>
      <c r="D2015" s="3">
        <f>IFERROR(__xludf.DUMMYFUNCTION("""COMPUTED_VALUE"""),5.82)</f>
        <v>5.82</v>
      </c>
    </row>
    <row r="2016">
      <c r="C2016" s="4">
        <f>IFERROR(__xludf.DUMMYFUNCTION("""COMPUTED_VALUE"""),42747.705555555556)</f>
        <v>42747.70556</v>
      </c>
      <c r="D2016" s="3">
        <f>IFERROR(__xludf.DUMMYFUNCTION("""COMPUTED_VALUE"""),5.97)</f>
        <v>5.97</v>
      </c>
    </row>
    <row r="2017">
      <c r="C2017" s="4">
        <f>IFERROR(__xludf.DUMMYFUNCTION("""COMPUTED_VALUE"""),42748.705555555556)</f>
        <v>42748.70556</v>
      </c>
      <c r="D2017" s="3">
        <f>IFERROR(__xludf.DUMMYFUNCTION("""COMPUTED_VALUE"""),5.96)</f>
        <v>5.96</v>
      </c>
    </row>
    <row r="2018">
      <c r="C2018" s="4">
        <f>IFERROR(__xludf.DUMMYFUNCTION("""COMPUTED_VALUE"""),42751.705555555556)</f>
        <v>42751.70556</v>
      </c>
      <c r="D2018" s="3">
        <f>IFERROR(__xludf.DUMMYFUNCTION("""COMPUTED_VALUE"""),5.92)</f>
        <v>5.92</v>
      </c>
    </row>
    <row r="2019">
      <c r="C2019" s="4">
        <f>IFERROR(__xludf.DUMMYFUNCTION("""COMPUTED_VALUE"""),42752.705555555556)</f>
        <v>42752.70556</v>
      </c>
      <c r="D2019" s="3">
        <f>IFERROR(__xludf.DUMMYFUNCTION("""COMPUTED_VALUE"""),5.96)</f>
        <v>5.96</v>
      </c>
    </row>
    <row r="2020">
      <c r="C2020" s="4">
        <f>IFERROR(__xludf.DUMMYFUNCTION("""COMPUTED_VALUE"""),42753.705555555556)</f>
        <v>42753.70556</v>
      </c>
      <c r="D2020" s="3">
        <f>IFERROR(__xludf.DUMMYFUNCTION("""COMPUTED_VALUE"""),5.92)</f>
        <v>5.92</v>
      </c>
    </row>
    <row r="2021">
      <c r="C2021" s="4">
        <f>IFERROR(__xludf.DUMMYFUNCTION("""COMPUTED_VALUE"""),42754.705555555556)</f>
        <v>42754.70556</v>
      </c>
      <c r="D2021" s="3">
        <f>IFERROR(__xludf.DUMMYFUNCTION("""COMPUTED_VALUE"""),5.95)</f>
        <v>5.95</v>
      </c>
    </row>
    <row r="2022">
      <c r="C2022" s="4">
        <f>IFERROR(__xludf.DUMMYFUNCTION("""COMPUTED_VALUE"""),42755.705555555556)</f>
        <v>42755.70556</v>
      </c>
      <c r="D2022" s="3">
        <f>IFERROR(__xludf.DUMMYFUNCTION("""COMPUTED_VALUE"""),6.07)</f>
        <v>6.07</v>
      </c>
    </row>
    <row r="2023">
      <c r="C2023" s="4">
        <f>IFERROR(__xludf.DUMMYFUNCTION("""COMPUTED_VALUE"""),42758.705555555556)</f>
        <v>42758.70556</v>
      </c>
      <c r="D2023" s="3">
        <f>IFERROR(__xludf.DUMMYFUNCTION("""COMPUTED_VALUE"""),6.18)</f>
        <v>6.18</v>
      </c>
    </row>
    <row r="2024">
      <c r="C2024" s="4">
        <f>IFERROR(__xludf.DUMMYFUNCTION("""COMPUTED_VALUE"""),42759.705555555556)</f>
        <v>42759.70556</v>
      </c>
      <c r="D2024" s="3">
        <f>IFERROR(__xludf.DUMMYFUNCTION("""COMPUTED_VALUE"""),6.04)</f>
        <v>6.04</v>
      </c>
    </row>
    <row r="2025">
      <c r="C2025" s="4">
        <f>IFERROR(__xludf.DUMMYFUNCTION("""COMPUTED_VALUE"""),42761.705555555556)</f>
        <v>42761.70556</v>
      </c>
      <c r="D2025" s="3">
        <f>IFERROR(__xludf.DUMMYFUNCTION("""COMPUTED_VALUE"""),6.1)</f>
        <v>6.1</v>
      </c>
    </row>
    <row r="2026">
      <c r="C2026" s="4">
        <f>IFERROR(__xludf.DUMMYFUNCTION("""COMPUTED_VALUE"""),42762.705555555556)</f>
        <v>42762.70556</v>
      </c>
      <c r="D2026" s="3">
        <f>IFERROR(__xludf.DUMMYFUNCTION("""COMPUTED_VALUE"""),6.12)</f>
        <v>6.12</v>
      </c>
    </row>
    <row r="2027">
      <c r="C2027" s="4">
        <f>IFERROR(__xludf.DUMMYFUNCTION("""COMPUTED_VALUE"""),42765.705555555556)</f>
        <v>42765.70556</v>
      </c>
      <c r="D2027" s="3">
        <f>IFERROR(__xludf.DUMMYFUNCTION("""COMPUTED_VALUE"""),6.06)</f>
        <v>6.06</v>
      </c>
    </row>
    <row r="2028">
      <c r="C2028" s="4">
        <f>IFERROR(__xludf.DUMMYFUNCTION("""COMPUTED_VALUE"""),42766.705555555556)</f>
        <v>42766.70556</v>
      </c>
      <c r="D2028" s="3">
        <f>IFERROR(__xludf.DUMMYFUNCTION("""COMPUTED_VALUE"""),6.16)</f>
        <v>6.16</v>
      </c>
    </row>
    <row r="2029">
      <c r="C2029" s="4">
        <f>IFERROR(__xludf.DUMMYFUNCTION("""COMPUTED_VALUE"""),42767.705555555556)</f>
        <v>42767.70556</v>
      </c>
      <c r="D2029" s="3">
        <f>IFERROR(__xludf.DUMMYFUNCTION("""COMPUTED_VALUE"""),6.18)</f>
        <v>6.18</v>
      </c>
    </row>
    <row r="2030">
      <c r="C2030" s="4">
        <f>IFERROR(__xludf.DUMMYFUNCTION("""COMPUTED_VALUE"""),42768.705555555556)</f>
        <v>42768.70556</v>
      </c>
      <c r="D2030" s="3">
        <f>IFERROR(__xludf.DUMMYFUNCTION("""COMPUTED_VALUE"""),6.18)</f>
        <v>6.18</v>
      </c>
    </row>
    <row r="2031">
      <c r="C2031" s="4">
        <f>IFERROR(__xludf.DUMMYFUNCTION("""COMPUTED_VALUE"""),42769.705555555556)</f>
        <v>42769.70556</v>
      </c>
      <c r="D2031" s="3">
        <f>IFERROR(__xludf.DUMMYFUNCTION("""COMPUTED_VALUE"""),6.24)</f>
        <v>6.24</v>
      </c>
    </row>
    <row r="2032">
      <c r="C2032" s="4">
        <f>IFERROR(__xludf.DUMMYFUNCTION("""COMPUTED_VALUE"""),42772.705555555556)</f>
        <v>42772.70556</v>
      </c>
      <c r="D2032" s="3">
        <f>IFERROR(__xludf.DUMMYFUNCTION("""COMPUTED_VALUE"""),6.22)</f>
        <v>6.22</v>
      </c>
    </row>
    <row r="2033">
      <c r="C2033" s="4">
        <f>IFERROR(__xludf.DUMMYFUNCTION("""COMPUTED_VALUE"""),42773.705555555556)</f>
        <v>42773.70556</v>
      </c>
      <c r="D2033" s="3">
        <f>IFERROR(__xludf.DUMMYFUNCTION("""COMPUTED_VALUE"""),6.25)</f>
        <v>6.25</v>
      </c>
    </row>
    <row r="2034">
      <c r="C2034" s="4">
        <f>IFERROR(__xludf.DUMMYFUNCTION("""COMPUTED_VALUE"""),42774.705555555556)</f>
        <v>42774.70556</v>
      </c>
      <c r="D2034" s="3">
        <f>IFERROR(__xludf.DUMMYFUNCTION("""COMPUTED_VALUE"""),6.28)</f>
        <v>6.28</v>
      </c>
    </row>
    <row r="2035">
      <c r="C2035" s="4">
        <f>IFERROR(__xludf.DUMMYFUNCTION("""COMPUTED_VALUE"""),42775.705555555556)</f>
        <v>42775.70556</v>
      </c>
      <c r="D2035" s="3">
        <f>IFERROR(__xludf.DUMMYFUNCTION("""COMPUTED_VALUE"""),6.26)</f>
        <v>6.26</v>
      </c>
    </row>
    <row r="2036">
      <c r="C2036" s="4">
        <f>IFERROR(__xludf.DUMMYFUNCTION("""COMPUTED_VALUE"""),42776.705555555556)</f>
        <v>42776.70556</v>
      </c>
      <c r="D2036" s="3">
        <f>IFERROR(__xludf.DUMMYFUNCTION("""COMPUTED_VALUE"""),6.27)</f>
        <v>6.27</v>
      </c>
    </row>
    <row r="2037">
      <c r="C2037" s="4">
        <f>IFERROR(__xludf.DUMMYFUNCTION("""COMPUTED_VALUE"""),42779.705555555556)</f>
        <v>42779.70556</v>
      </c>
      <c r="D2037" s="3">
        <f>IFERROR(__xludf.DUMMYFUNCTION("""COMPUTED_VALUE"""),6.3)</f>
        <v>6.3</v>
      </c>
    </row>
    <row r="2038">
      <c r="C2038" s="4">
        <f>IFERROR(__xludf.DUMMYFUNCTION("""COMPUTED_VALUE"""),42780.705555555556)</f>
        <v>42780.70556</v>
      </c>
      <c r="D2038" s="3">
        <f>IFERROR(__xludf.DUMMYFUNCTION("""COMPUTED_VALUE"""),6.27)</f>
        <v>6.27</v>
      </c>
    </row>
    <row r="2039">
      <c r="C2039" s="4">
        <f>IFERROR(__xludf.DUMMYFUNCTION("""COMPUTED_VALUE"""),42781.705555555556)</f>
        <v>42781.70556</v>
      </c>
      <c r="D2039" s="3">
        <f>IFERROR(__xludf.DUMMYFUNCTION("""COMPUTED_VALUE"""),6.52)</f>
        <v>6.52</v>
      </c>
    </row>
    <row r="2040">
      <c r="C2040" s="4">
        <f>IFERROR(__xludf.DUMMYFUNCTION("""COMPUTED_VALUE"""),42782.705555555556)</f>
        <v>42782.70556</v>
      </c>
      <c r="D2040" s="3">
        <f>IFERROR(__xludf.DUMMYFUNCTION("""COMPUTED_VALUE"""),6.53)</f>
        <v>6.53</v>
      </c>
    </row>
    <row r="2041">
      <c r="C2041" s="4">
        <f>IFERROR(__xludf.DUMMYFUNCTION("""COMPUTED_VALUE"""),42783.705555555556)</f>
        <v>42783.70556</v>
      </c>
      <c r="D2041" s="3">
        <f>IFERROR(__xludf.DUMMYFUNCTION("""COMPUTED_VALUE"""),6.57)</f>
        <v>6.57</v>
      </c>
    </row>
    <row r="2042">
      <c r="C2042" s="4">
        <f>IFERROR(__xludf.DUMMYFUNCTION("""COMPUTED_VALUE"""),42786.705555555556)</f>
        <v>42786.70556</v>
      </c>
      <c r="D2042" s="3">
        <f>IFERROR(__xludf.DUMMYFUNCTION("""COMPUTED_VALUE"""),6.5)</f>
        <v>6.5</v>
      </c>
    </row>
    <row r="2043">
      <c r="C2043" s="4">
        <f>IFERROR(__xludf.DUMMYFUNCTION("""COMPUTED_VALUE"""),42787.705555555556)</f>
        <v>42787.70556</v>
      </c>
      <c r="D2043" s="3">
        <f>IFERROR(__xludf.DUMMYFUNCTION("""COMPUTED_VALUE"""),6.67)</f>
        <v>6.67</v>
      </c>
    </row>
    <row r="2044">
      <c r="C2044" s="4">
        <f>IFERROR(__xludf.DUMMYFUNCTION("""COMPUTED_VALUE"""),42788.705555555556)</f>
        <v>42788.70556</v>
      </c>
      <c r="D2044" s="3">
        <f>IFERROR(__xludf.DUMMYFUNCTION("""COMPUTED_VALUE"""),6.68)</f>
        <v>6.68</v>
      </c>
    </row>
    <row r="2045">
      <c r="C2045" s="4">
        <f>IFERROR(__xludf.DUMMYFUNCTION("""COMPUTED_VALUE"""),42789.705555555556)</f>
        <v>42789.70556</v>
      </c>
      <c r="D2045" s="3">
        <f>IFERROR(__xludf.DUMMYFUNCTION("""COMPUTED_VALUE"""),6.5)</f>
        <v>6.5</v>
      </c>
    </row>
    <row r="2046">
      <c r="C2046" s="4">
        <f>IFERROR(__xludf.DUMMYFUNCTION("""COMPUTED_VALUE"""),42790.705555555556)</f>
        <v>42790.70556</v>
      </c>
      <c r="D2046" s="3">
        <f>IFERROR(__xludf.DUMMYFUNCTION("""COMPUTED_VALUE"""),6.34)</f>
        <v>6.34</v>
      </c>
    </row>
    <row r="2047">
      <c r="C2047" s="4">
        <f>IFERROR(__xludf.DUMMYFUNCTION("""COMPUTED_VALUE"""),42795.705555555556)</f>
        <v>42795.70556</v>
      </c>
      <c r="D2047" s="3">
        <f>IFERROR(__xludf.DUMMYFUNCTION("""COMPUTED_VALUE"""),6.37)</f>
        <v>6.37</v>
      </c>
    </row>
    <row r="2048">
      <c r="C2048" s="4">
        <f>IFERROR(__xludf.DUMMYFUNCTION("""COMPUTED_VALUE"""),42796.705555555556)</f>
        <v>42796.70556</v>
      </c>
      <c r="D2048" s="3">
        <f>IFERROR(__xludf.DUMMYFUNCTION("""COMPUTED_VALUE"""),6.23)</f>
        <v>6.23</v>
      </c>
    </row>
    <row r="2049">
      <c r="C2049" s="4">
        <f>IFERROR(__xludf.DUMMYFUNCTION("""COMPUTED_VALUE"""),42797.705555555556)</f>
        <v>42797.70556</v>
      </c>
      <c r="D2049" s="3">
        <f>IFERROR(__xludf.DUMMYFUNCTION("""COMPUTED_VALUE"""),6.27)</f>
        <v>6.27</v>
      </c>
    </row>
    <row r="2050">
      <c r="C2050" s="4">
        <f>IFERROR(__xludf.DUMMYFUNCTION("""COMPUTED_VALUE"""),42800.705555555556)</f>
        <v>42800.70556</v>
      </c>
      <c r="D2050" s="3">
        <f>IFERROR(__xludf.DUMMYFUNCTION("""COMPUTED_VALUE"""),6.23)</f>
        <v>6.23</v>
      </c>
    </row>
    <row r="2051">
      <c r="C2051" s="4">
        <f>IFERROR(__xludf.DUMMYFUNCTION("""COMPUTED_VALUE"""),42801.705555555556)</f>
        <v>42801.70556</v>
      </c>
      <c r="D2051" s="3">
        <f>IFERROR(__xludf.DUMMYFUNCTION("""COMPUTED_VALUE"""),6.16)</f>
        <v>6.16</v>
      </c>
    </row>
    <row r="2052">
      <c r="C2052" s="4">
        <f>IFERROR(__xludf.DUMMYFUNCTION("""COMPUTED_VALUE"""),42802.705555555556)</f>
        <v>42802.70556</v>
      </c>
      <c r="D2052" s="3">
        <f>IFERROR(__xludf.DUMMYFUNCTION("""COMPUTED_VALUE"""),6.11)</f>
        <v>6.11</v>
      </c>
    </row>
    <row r="2053">
      <c r="C2053" s="4">
        <f>IFERROR(__xludf.DUMMYFUNCTION("""COMPUTED_VALUE"""),42803.705555555556)</f>
        <v>42803.70556</v>
      </c>
      <c r="D2053" s="3">
        <f>IFERROR(__xludf.DUMMYFUNCTION("""COMPUTED_VALUE"""),6.07)</f>
        <v>6.07</v>
      </c>
    </row>
    <row r="2054">
      <c r="C2054" s="4">
        <f>IFERROR(__xludf.DUMMYFUNCTION("""COMPUTED_VALUE"""),42804.705555555556)</f>
        <v>42804.70556</v>
      </c>
      <c r="D2054" s="3">
        <f>IFERROR(__xludf.DUMMYFUNCTION("""COMPUTED_VALUE"""),6.23)</f>
        <v>6.23</v>
      </c>
    </row>
    <row r="2055">
      <c r="C2055" s="4">
        <f>IFERROR(__xludf.DUMMYFUNCTION("""COMPUTED_VALUE"""),42807.705555555556)</f>
        <v>42807.70556</v>
      </c>
      <c r="D2055" s="3">
        <f>IFERROR(__xludf.DUMMYFUNCTION("""COMPUTED_VALUE"""),6.3)</f>
        <v>6.3</v>
      </c>
    </row>
    <row r="2056">
      <c r="C2056" s="4">
        <f>IFERROR(__xludf.DUMMYFUNCTION("""COMPUTED_VALUE"""),42808.705555555556)</f>
        <v>42808.70556</v>
      </c>
      <c r="D2056" s="3">
        <f>IFERROR(__xludf.DUMMYFUNCTION("""COMPUTED_VALUE"""),6.27)</f>
        <v>6.27</v>
      </c>
    </row>
    <row r="2057">
      <c r="C2057" s="4">
        <f>IFERROR(__xludf.DUMMYFUNCTION("""COMPUTED_VALUE"""),42809.705555555556)</f>
        <v>42809.70556</v>
      </c>
      <c r="D2057" s="3">
        <f>IFERROR(__xludf.DUMMYFUNCTION("""COMPUTED_VALUE"""),6.43)</f>
        <v>6.43</v>
      </c>
    </row>
    <row r="2058">
      <c r="C2058" s="4">
        <f>IFERROR(__xludf.DUMMYFUNCTION("""COMPUTED_VALUE"""),42810.705555555556)</f>
        <v>42810.70556</v>
      </c>
      <c r="D2058" s="3">
        <f>IFERROR(__xludf.DUMMYFUNCTION("""COMPUTED_VALUE"""),6.11)</f>
        <v>6.11</v>
      </c>
    </row>
    <row r="2059">
      <c r="C2059" s="4">
        <f>IFERROR(__xludf.DUMMYFUNCTION("""COMPUTED_VALUE"""),42811.705555555556)</f>
        <v>42811.70556</v>
      </c>
      <c r="D2059" s="3">
        <f>IFERROR(__xludf.DUMMYFUNCTION("""COMPUTED_VALUE"""),6.07)</f>
        <v>6.07</v>
      </c>
    </row>
    <row r="2060">
      <c r="C2060" s="4">
        <f>IFERROR(__xludf.DUMMYFUNCTION("""COMPUTED_VALUE"""),42814.705555555556)</f>
        <v>42814.70556</v>
      </c>
      <c r="D2060" s="3">
        <f>IFERROR(__xludf.DUMMYFUNCTION("""COMPUTED_VALUE"""),6.14)</f>
        <v>6.14</v>
      </c>
    </row>
    <row r="2061">
      <c r="C2061" s="4">
        <f>IFERROR(__xludf.DUMMYFUNCTION("""COMPUTED_VALUE"""),42815.705555555556)</f>
        <v>42815.70556</v>
      </c>
      <c r="D2061" s="3">
        <f>IFERROR(__xludf.DUMMYFUNCTION("""COMPUTED_VALUE"""),6.12)</f>
        <v>6.12</v>
      </c>
    </row>
    <row r="2062">
      <c r="C2062" s="4">
        <f>IFERROR(__xludf.DUMMYFUNCTION("""COMPUTED_VALUE"""),42816.705555555556)</f>
        <v>42816.70556</v>
      </c>
      <c r="D2062" s="3">
        <f>IFERROR(__xludf.DUMMYFUNCTION("""COMPUTED_VALUE"""),6.31)</f>
        <v>6.31</v>
      </c>
    </row>
    <row r="2063">
      <c r="C2063" s="4">
        <f>IFERROR(__xludf.DUMMYFUNCTION("""COMPUTED_VALUE"""),42817.705555555556)</f>
        <v>42817.70556</v>
      </c>
      <c r="D2063" s="3">
        <f>IFERROR(__xludf.DUMMYFUNCTION("""COMPUTED_VALUE"""),6.23)</f>
        <v>6.23</v>
      </c>
    </row>
    <row r="2064">
      <c r="C2064" s="4">
        <f>IFERROR(__xludf.DUMMYFUNCTION("""COMPUTED_VALUE"""),42818.705555555556)</f>
        <v>42818.70556</v>
      </c>
      <c r="D2064" s="3">
        <f>IFERROR(__xludf.DUMMYFUNCTION("""COMPUTED_VALUE"""),6.24)</f>
        <v>6.24</v>
      </c>
    </row>
    <row r="2065">
      <c r="C2065" s="4">
        <f>IFERROR(__xludf.DUMMYFUNCTION("""COMPUTED_VALUE"""),42821.705555555556)</f>
        <v>42821.70556</v>
      </c>
      <c r="D2065" s="3">
        <f>IFERROR(__xludf.DUMMYFUNCTION("""COMPUTED_VALUE"""),6.23)</f>
        <v>6.23</v>
      </c>
    </row>
    <row r="2066">
      <c r="C2066" s="4">
        <f>IFERROR(__xludf.DUMMYFUNCTION("""COMPUTED_VALUE"""),42822.705555555556)</f>
        <v>42822.70556</v>
      </c>
      <c r="D2066" s="3">
        <f>IFERROR(__xludf.DUMMYFUNCTION("""COMPUTED_VALUE"""),6.22)</f>
        <v>6.22</v>
      </c>
    </row>
    <row r="2067">
      <c r="C2067" s="4">
        <f>IFERROR(__xludf.DUMMYFUNCTION("""COMPUTED_VALUE"""),42823.705555555556)</f>
        <v>42823.70556</v>
      </c>
      <c r="D2067" s="3">
        <f>IFERROR(__xludf.DUMMYFUNCTION("""COMPUTED_VALUE"""),6.45)</f>
        <v>6.45</v>
      </c>
    </row>
    <row r="2068">
      <c r="C2068" s="4">
        <f>IFERROR(__xludf.DUMMYFUNCTION("""COMPUTED_VALUE"""),42824.705555555556)</f>
        <v>42824.70556</v>
      </c>
      <c r="D2068" s="3">
        <f>IFERROR(__xludf.DUMMYFUNCTION("""COMPUTED_VALUE"""),6.46)</f>
        <v>6.46</v>
      </c>
    </row>
    <row r="2069">
      <c r="C2069" s="4">
        <f>IFERROR(__xludf.DUMMYFUNCTION("""COMPUTED_VALUE"""),42825.705555555556)</f>
        <v>42825.70556</v>
      </c>
      <c r="D2069" s="3">
        <f>IFERROR(__xludf.DUMMYFUNCTION("""COMPUTED_VALUE"""),6.43)</f>
        <v>6.43</v>
      </c>
    </row>
    <row r="2070">
      <c r="C2070" s="4">
        <f>IFERROR(__xludf.DUMMYFUNCTION("""COMPUTED_VALUE"""),42828.705555555556)</f>
        <v>42828.70556</v>
      </c>
      <c r="D2070" s="3">
        <f>IFERROR(__xludf.DUMMYFUNCTION("""COMPUTED_VALUE"""),6.48)</f>
        <v>6.48</v>
      </c>
    </row>
    <row r="2071">
      <c r="C2071" s="4">
        <f>IFERROR(__xludf.DUMMYFUNCTION("""COMPUTED_VALUE"""),42829.705555555556)</f>
        <v>42829.70556</v>
      </c>
      <c r="D2071" s="3">
        <f>IFERROR(__xludf.DUMMYFUNCTION("""COMPUTED_VALUE"""),6.56)</f>
        <v>6.56</v>
      </c>
    </row>
    <row r="2072">
      <c r="C2072" s="4">
        <f>IFERROR(__xludf.DUMMYFUNCTION("""COMPUTED_VALUE"""),42830.705555555556)</f>
        <v>42830.70556</v>
      </c>
      <c r="D2072" s="3">
        <f>IFERROR(__xludf.DUMMYFUNCTION("""COMPUTED_VALUE"""),6.49)</f>
        <v>6.49</v>
      </c>
    </row>
    <row r="2073">
      <c r="C2073" s="4">
        <f>IFERROR(__xludf.DUMMYFUNCTION("""COMPUTED_VALUE"""),42831.705555555556)</f>
        <v>42831.70556</v>
      </c>
      <c r="D2073" s="3">
        <f>IFERROR(__xludf.DUMMYFUNCTION("""COMPUTED_VALUE"""),6.38)</f>
        <v>6.38</v>
      </c>
    </row>
    <row r="2074">
      <c r="C2074" s="4">
        <f>IFERROR(__xludf.DUMMYFUNCTION("""COMPUTED_VALUE"""),42832.705555555556)</f>
        <v>42832.70556</v>
      </c>
      <c r="D2074" s="3">
        <f>IFERROR(__xludf.DUMMYFUNCTION("""COMPUTED_VALUE"""),6.49)</f>
        <v>6.49</v>
      </c>
    </row>
    <row r="2075">
      <c r="C2075" s="4">
        <f>IFERROR(__xludf.DUMMYFUNCTION("""COMPUTED_VALUE"""),42835.705555555556)</f>
        <v>42835.70556</v>
      </c>
      <c r="D2075" s="3">
        <f>IFERROR(__xludf.DUMMYFUNCTION("""COMPUTED_VALUE"""),6.44)</f>
        <v>6.44</v>
      </c>
    </row>
    <row r="2076">
      <c r="C2076" s="4">
        <f>IFERROR(__xludf.DUMMYFUNCTION("""COMPUTED_VALUE"""),42836.705555555556)</f>
        <v>42836.70556</v>
      </c>
      <c r="D2076" s="3">
        <f>IFERROR(__xludf.DUMMYFUNCTION("""COMPUTED_VALUE"""),6.38)</f>
        <v>6.38</v>
      </c>
    </row>
    <row r="2077">
      <c r="C2077" s="4">
        <f>IFERROR(__xludf.DUMMYFUNCTION("""COMPUTED_VALUE"""),42837.705555555556)</f>
        <v>42837.70556</v>
      </c>
      <c r="D2077" s="3">
        <f>IFERROR(__xludf.DUMMYFUNCTION("""COMPUTED_VALUE"""),6.35)</f>
        <v>6.35</v>
      </c>
    </row>
    <row r="2078">
      <c r="C2078" s="4">
        <f>IFERROR(__xludf.DUMMYFUNCTION("""COMPUTED_VALUE"""),42838.705555555556)</f>
        <v>42838.70556</v>
      </c>
      <c r="D2078" s="3">
        <f>IFERROR(__xludf.DUMMYFUNCTION("""COMPUTED_VALUE"""),6.17)</f>
        <v>6.17</v>
      </c>
    </row>
    <row r="2079">
      <c r="C2079" s="4">
        <f>IFERROR(__xludf.DUMMYFUNCTION("""COMPUTED_VALUE"""),42842.705555555556)</f>
        <v>42842.70556</v>
      </c>
      <c r="D2079" s="3">
        <f>IFERROR(__xludf.DUMMYFUNCTION("""COMPUTED_VALUE"""),6.52)</f>
        <v>6.52</v>
      </c>
    </row>
    <row r="2080">
      <c r="C2080" s="4">
        <f>IFERROR(__xludf.DUMMYFUNCTION("""COMPUTED_VALUE"""),42843.705555555556)</f>
        <v>42843.70556</v>
      </c>
      <c r="D2080" s="3">
        <f>IFERROR(__xludf.DUMMYFUNCTION("""COMPUTED_VALUE"""),6.57)</f>
        <v>6.57</v>
      </c>
    </row>
    <row r="2081">
      <c r="C2081" s="4">
        <f>IFERROR(__xludf.DUMMYFUNCTION("""COMPUTED_VALUE"""),42844.705555555556)</f>
        <v>42844.70556</v>
      </c>
      <c r="D2081" s="3">
        <f>IFERROR(__xludf.DUMMYFUNCTION("""COMPUTED_VALUE"""),6.44)</f>
        <v>6.44</v>
      </c>
    </row>
    <row r="2082">
      <c r="C2082" s="4">
        <f>IFERROR(__xludf.DUMMYFUNCTION("""COMPUTED_VALUE"""),42845.705555555556)</f>
        <v>42845.70556</v>
      </c>
      <c r="D2082" s="3">
        <f>IFERROR(__xludf.DUMMYFUNCTION("""COMPUTED_VALUE"""),6.38)</f>
        <v>6.38</v>
      </c>
    </row>
    <row r="2083">
      <c r="C2083" s="4">
        <f>IFERROR(__xludf.DUMMYFUNCTION("""COMPUTED_VALUE"""),42849.705555555556)</f>
        <v>42849.70556</v>
      </c>
      <c r="D2083" s="3">
        <f>IFERROR(__xludf.DUMMYFUNCTION("""COMPUTED_VALUE"""),6.34)</f>
        <v>6.34</v>
      </c>
    </row>
    <row r="2084">
      <c r="C2084" s="4">
        <f>IFERROR(__xludf.DUMMYFUNCTION("""COMPUTED_VALUE"""),42850.705555555556)</f>
        <v>42850.70556</v>
      </c>
      <c r="D2084" s="3">
        <f>IFERROR(__xludf.DUMMYFUNCTION("""COMPUTED_VALUE"""),6.39)</f>
        <v>6.39</v>
      </c>
    </row>
    <row r="2085">
      <c r="C2085" s="4">
        <f>IFERROR(__xludf.DUMMYFUNCTION("""COMPUTED_VALUE"""),42851.705555555556)</f>
        <v>42851.70556</v>
      </c>
      <c r="D2085" s="3">
        <f>IFERROR(__xludf.DUMMYFUNCTION("""COMPUTED_VALUE"""),6.36)</f>
        <v>6.36</v>
      </c>
    </row>
    <row r="2086">
      <c r="C2086" s="4">
        <f>IFERROR(__xludf.DUMMYFUNCTION("""COMPUTED_VALUE"""),42852.705555555556)</f>
        <v>42852.70556</v>
      </c>
      <c r="D2086" s="3">
        <f>IFERROR(__xludf.DUMMYFUNCTION("""COMPUTED_VALUE"""),6.32)</f>
        <v>6.32</v>
      </c>
    </row>
    <row r="2087">
      <c r="C2087" s="4">
        <f>IFERROR(__xludf.DUMMYFUNCTION("""COMPUTED_VALUE"""),42853.705555555556)</f>
        <v>42853.70556</v>
      </c>
      <c r="D2087" s="3">
        <f>IFERROR(__xludf.DUMMYFUNCTION("""COMPUTED_VALUE"""),6.34)</f>
        <v>6.34</v>
      </c>
    </row>
    <row r="2088">
      <c r="C2088" s="4">
        <f>IFERROR(__xludf.DUMMYFUNCTION("""COMPUTED_VALUE"""),42857.705555555556)</f>
        <v>42857.70556</v>
      </c>
      <c r="D2088" s="3">
        <f>IFERROR(__xludf.DUMMYFUNCTION("""COMPUTED_VALUE"""),6.52)</f>
        <v>6.52</v>
      </c>
    </row>
    <row r="2089">
      <c r="C2089" s="4">
        <f>IFERROR(__xludf.DUMMYFUNCTION("""COMPUTED_VALUE"""),42858.705555555556)</f>
        <v>42858.70556</v>
      </c>
      <c r="D2089" s="3">
        <f>IFERROR(__xludf.DUMMYFUNCTION("""COMPUTED_VALUE"""),6.5)</f>
        <v>6.5</v>
      </c>
    </row>
    <row r="2090">
      <c r="C2090" s="4">
        <f>IFERROR(__xludf.DUMMYFUNCTION("""COMPUTED_VALUE"""),42859.705555555556)</f>
        <v>42859.70556</v>
      </c>
      <c r="D2090" s="3">
        <f>IFERROR(__xludf.DUMMYFUNCTION("""COMPUTED_VALUE"""),6.43)</f>
        <v>6.43</v>
      </c>
    </row>
    <row r="2091">
      <c r="C2091" s="4">
        <f>IFERROR(__xludf.DUMMYFUNCTION("""COMPUTED_VALUE"""),42860.705555555556)</f>
        <v>42860.70556</v>
      </c>
      <c r="D2091" s="3">
        <f>IFERROR(__xludf.DUMMYFUNCTION("""COMPUTED_VALUE"""),6.48)</f>
        <v>6.48</v>
      </c>
    </row>
    <row r="2092">
      <c r="C2092" s="4">
        <f>IFERROR(__xludf.DUMMYFUNCTION("""COMPUTED_VALUE"""),42863.705555555556)</f>
        <v>42863.70556</v>
      </c>
      <c r="D2092" s="3">
        <f>IFERROR(__xludf.DUMMYFUNCTION("""COMPUTED_VALUE"""),6.47)</f>
        <v>6.47</v>
      </c>
    </row>
    <row r="2093">
      <c r="C2093" s="4">
        <f>IFERROR(__xludf.DUMMYFUNCTION("""COMPUTED_VALUE"""),42864.705555555556)</f>
        <v>42864.70556</v>
      </c>
      <c r="D2093" s="3">
        <f>IFERROR(__xludf.DUMMYFUNCTION("""COMPUTED_VALUE"""),6.49)</f>
        <v>6.49</v>
      </c>
    </row>
    <row r="2094">
      <c r="C2094" s="4">
        <f>IFERROR(__xludf.DUMMYFUNCTION("""COMPUTED_VALUE"""),42865.705555555556)</f>
        <v>42865.70556</v>
      </c>
      <c r="D2094" s="3">
        <f>IFERROR(__xludf.DUMMYFUNCTION("""COMPUTED_VALUE"""),6.64)</f>
        <v>6.64</v>
      </c>
    </row>
    <row r="2095">
      <c r="C2095" s="4">
        <f>IFERROR(__xludf.DUMMYFUNCTION("""COMPUTED_VALUE"""),42866.705555555556)</f>
        <v>42866.70556</v>
      </c>
      <c r="D2095" s="3">
        <f>IFERROR(__xludf.DUMMYFUNCTION("""COMPUTED_VALUE"""),6.67)</f>
        <v>6.67</v>
      </c>
    </row>
    <row r="2096">
      <c r="C2096" s="4">
        <f>IFERROR(__xludf.DUMMYFUNCTION("""COMPUTED_VALUE"""),42867.705555555556)</f>
        <v>42867.70556</v>
      </c>
      <c r="D2096" s="3">
        <f>IFERROR(__xludf.DUMMYFUNCTION("""COMPUTED_VALUE"""),6.71)</f>
        <v>6.71</v>
      </c>
    </row>
    <row r="2097">
      <c r="C2097" s="4">
        <f>IFERROR(__xludf.DUMMYFUNCTION("""COMPUTED_VALUE"""),42870.705555555556)</f>
        <v>42870.70556</v>
      </c>
      <c r="D2097" s="3">
        <f>IFERROR(__xludf.DUMMYFUNCTION("""COMPUTED_VALUE"""),6.79)</f>
        <v>6.79</v>
      </c>
    </row>
    <row r="2098">
      <c r="C2098" s="4">
        <f>IFERROR(__xludf.DUMMYFUNCTION("""COMPUTED_VALUE"""),42871.705555555556)</f>
        <v>42871.70556</v>
      </c>
      <c r="D2098" s="3">
        <f>IFERROR(__xludf.DUMMYFUNCTION("""COMPUTED_VALUE"""),6.88)</f>
        <v>6.88</v>
      </c>
    </row>
    <row r="2099">
      <c r="C2099" s="4">
        <f>IFERROR(__xludf.DUMMYFUNCTION("""COMPUTED_VALUE"""),42872.705555555556)</f>
        <v>42872.70556</v>
      </c>
      <c r="D2099" s="3">
        <f>IFERROR(__xludf.DUMMYFUNCTION("""COMPUTED_VALUE"""),6.83)</f>
        <v>6.83</v>
      </c>
    </row>
    <row r="2100">
      <c r="C2100" s="4">
        <f>IFERROR(__xludf.DUMMYFUNCTION("""COMPUTED_VALUE"""),42873.705555555556)</f>
        <v>42873.70556</v>
      </c>
      <c r="D2100" s="3">
        <f>IFERROR(__xludf.DUMMYFUNCTION("""COMPUTED_VALUE"""),6.26)</f>
        <v>6.26</v>
      </c>
    </row>
    <row r="2101">
      <c r="C2101" s="4">
        <f>IFERROR(__xludf.DUMMYFUNCTION("""COMPUTED_VALUE"""),42874.705555555556)</f>
        <v>42874.70556</v>
      </c>
      <c r="D2101" s="3">
        <f>IFERROR(__xludf.DUMMYFUNCTION("""COMPUTED_VALUE"""),6.38)</f>
        <v>6.38</v>
      </c>
    </row>
    <row r="2102">
      <c r="C2102" s="4">
        <f>IFERROR(__xludf.DUMMYFUNCTION("""COMPUTED_VALUE"""),42877.705555555556)</f>
        <v>42877.70556</v>
      </c>
      <c r="D2102" s="3">
        <f>IFERROR(__xludf.DUMMYFUNCTION("""COMPUTED_VALUE"""),6.17)</f>
        <v>6.17</v>
      </c>
    </row>
    <row r="2103">
      <c r="C2103" s="4">
        <f>IFERROR(__xludf.DUMMYFUNCTION("""COMPUTED_VALUE"""),42878.705555555556)</f>
        <v>42878.70556</v>
      </c>
      <c r="D2103" s="3">
        <f>IFERROR(__xludf.DUMMYFUNCTION("""COMPUTED_VALUE"""),6.2)</f>
        <v>6.2</v>
      </c>
    </row>
    <row r="2104">
      <c r="C2104" s="4">
        <f>IFERROR(__xludf.DUMMYFUNCTION("""COMPUTED_VALUE"""),42879.705555555556)</f>
        <v>42879.70556</v>
      </c>
      <c r="D2104" s="3">
        <f>IFERROR(__xludf.DUMMYFUNCTION("""COMPUTED_VALUE"""),6.27)</f>
        <v>6.27</v>
      </c>
    </row>
    <row r="2105">
      <c r="C2105" s="4">
        <f>IFERROR(__xludf.DUMMYFUNCTION("""COMPUTED_VALUE"""),42880.705555555556)</f>
        <v>42880.70556</v>
      </c>
      <c r="D2105" s="3">
        <f>IFERROR(__xludf.DUMMYFUNCTION("""COMPUTED_VALUE"""),6.18)</f>
        <v>6.18</v>
      </c>
    </row>
    <row r="2106">
      <c r="C2106" s="4">
        <f>IFERROR(__xludf.DUMMYFUNCTION("""COMPUTED_VALUE"""),42881.705555555556)</f>
        <v>42881.70556</v>
      </c>
      <c r="D2106" s="3">
        <f>IFERROR(__xludf.DUMMYFUNCTION("""COMPUTED_VALUE"""),6.37)</f>
        <v>6.37</v>
      </c>
    </row>
    <row r="2107">
      <c r="C2107" s="4">
        <f>IFERROR(__xludf.DUMMYFUNCTION("""COMPUTED_VALUE"""),42884.705555555556)</f>
        <v>42884.70556</v>
      </c>
      <c r="D2107" s="3">
        <f>IFERROR(__xludf.DUMMYFUNCTION("""COMPUTED_VALUE"""),6.34)</f>
        <v>6.34</v>
      </c>
    </row>
    <row r="2108">
      <c r="C2108" s="4">
        <f>IFERROR(__xludf.DUMMYFUNCTION("""COMPUTED_VALUE"""),42885.705555555556)</f>
        <v>42885.70556</v>
      </c>
      <c r="D2108" s="3">
        <f>IFERROR(__xludf.DUMMYFUNCTION("""COMPUTED_VALUE"""),6.31)</f>
        <v>6.31</v>
      </c>
    </row>
    <row r="2109">
      <c r="C2109" s="4">
        <f>IFERROR(__xludf.DUMMYFUNCTION("""COMPUTED_VALUE"""),42886.705555555556)</f>
        <v>42886.70556</v>
      </c>
      <c r="D2109" s="3">
        <f>IFERROR(__xludf.DUMMYFUNCTION("""COMPUTED_VALUE"""),6.14)</f>
        <v>6.14</v>
      </c>
    </row>
    <row r="2110">
      <c r="C2110" s="4">
        <f>IFERROR(__xludf.DUMMYFUNCTION("""COMPUTED_VALUE"""),42887.705555555556)</f>
        <v>42887.70556</v>
      </c>
      <c r="D2110" s="3">
        <f>IFERROR(__xludf.DUMMYFUNCTION("""COMPUTED_VALUE"""),6.18)</f>
        <v>6.18</v>
      </c>
    </row>
    <row r="2111">
      <c r="C2111" s="4">
        <f>IFERROR(__xludf.DUMMYFUNCTION("""COMPUTED_VALUE"""),42888.705555555556)</f>
        <v>42888.70556</v>
      </c>
      <c r="D2111" s="3">
        <f>IFERROR(__xludf.DUMMYFUNCTION("""COMPUTED_VALUE"""),6.22)</f>
        <v>6.22</v>
      </c>
    </row>
    <row r="2112">
      <c r="C2112" s="4">
        <f>IFERROR(__xludf.DUMMYFUNCTION("""COMPUTED_VALUE"""),42891.705555555556)</f>
        <v>42891.70556</v>
      </c>
      <c r="D2112" s="3">
        <f>IFERROR(__xludf.DUMMYFUNCTION("""COMPUTED_VALUE"""),6.22)</f>
        <v>6.22</v>
      </c>
    </row>
    <row r="2113">
      <c r="C2113" s="4">
        <f>IFERROR(__xludf.DUMMYFUNCTION("""COMPUTED_VALUE"""),42892.705555555556)</f>
        <v>42892.70556</v>
      </c>
      <c r="D2113" s="3">
        <f>IFERROR(__xludf.DUMMYFUNCTION("""COMPUTED_VALUE"""),6.18)</f>
        <v>6.18</v>
      </c>
    </row>
    <row r="2114">
      <c r="C2114" s="4">
        <f>IFERROR(__xludf.DUMMYFUNCTION("""COMPUTED_VALUE"""),42893.705555555556)</f>
        <v>42893.70556</v>
      </c>
      <c r="D2114" s="3">
        <f>IFERROR(__xludf.DUMMYFUNCTION("""COMPUTED_VALUE"""),6.25)</f>
        <v>6.25</v>
      </c>
    </row>
    <row r="2115">
      <c r="C2115" s="4">
        <f>IFERROR(__xludf.DUMMYFUNCTION("""COMPUTED_VALUE"""),42894.705555555556)</f>
        <v>42894.70556</v>
      </c>
      <c r="D2115" s="3">
        <f>IFERROR(__xludf.DUMMYFUNCTION("""COMPUTED_VALUE"""),6.2)</f>
        <v>6.2</v>
      </c>
    </row>
    <row r="2116">
      <c r="C2116" s="4">
        <f>IFERROR(__xludf.DUMMYFUNCTION("""COMPUTED_VALUE"""),42895.705555555556)</f>
        <v>42895.70556</v>
      </c>
      <c r="D2116" s="3">
        <f>IFERROR(__xludf.DUMMYFUNCTION("""COMPUTED_VALUE"""),6.18)</f>
        <v>6.18</v>
      </c>
    </row>
    <row r="2117">
      <c r="C2117" s="4">
        <f>IFERROR(__xludf.DUMMYFUNCTION("""COMPUTED_VALUE"""),42898.705555555556)</f>
        <v>42898.70556</v>
      </c>
      <c r="D2117" s="3">
        <f>IFERROR(__xludf.DUMMYFUNCTION("""COMPUTED_VALUE"""),6.14)</f>
        <v>6.14</v>
      </c>
    </row>
    <row r="2118">
      <c r="C2118" s="4">
        <f>IFERROR(__xludf.DUMMYFUNCTION("""COMPUTED_VALUE"""),42899.705555555556)</f>
        <v>42899.70556</v>
      </c>
      <c r="D2118" s="3">
        <f>IFERROR(__xludf.DUMMYFUNCTION("""COMPUTED_VALUE"""),6.18)</f>
        <v>6.18</v>
      </c>
    </row>
    <row r="2119">
      <c r="C2119" s="4">
        <f>IFERROR(__xludf.DUMMYFUNCTION("""COMPUTED_VALUE"""),42900.705555555556)</f>
        <v>42900.70556</v>
      </c>
      <c r="D2119" s="3">
        <f>IFERROR(__xludf.DUMMYFUNCTION("""COMPUTED_VALUE"""),6.26)</f>
        <v>6.26</v>
      </c>
    </row>
    <row r="2120">
      <c r="C2120" s="4">
        <f>IFERROR(__xludf.DUMMYFUNCTION("""COMPUTED_VALUE"""),42902.705555555556)</f>
        <v>42902.70556</v>
      </c>
      <c r="D2120" s="3">
        <f>IFERROR(__xludf.DUMMYFUNCTION("""COMPUTED_VALUE"""),6.31)</f>
        <v>6.31</v>
      </c>
    </row>
    <row r="2121">
      <c r="C2121" s="4">
        <f>IFERROR(__xludf.DUMMYFUNCTION("""COMPUTED_VALUE"""),42905.705555555556)</f>
        <v>42905.70556</v>
      </c>
      <c r="D2121" s="3">
        <f>IFERROR(__xludf.DUMMYFUNCTION("""COMPUTED_VALUE"""),6.43)</f>
        <v>6.43</v>
      </c>
    </row>
    <row r="2122">
      <c r="C2122" s="4">
        <f>IFERROR(__xludf.DUMMYFUNCTION("""COMPUTED_VALUE"""),42906.705555555556)</f>
        <v>42906.70556</v>
      </c>
      <c r="D2122" s="3">
        <f>IFERROR(__xludf.DUMMYFUNCTION("""COMPUTED_VALUE"""),6.27)</f>
        <v>6.27</v>
      </c>
    </row>
    <row r="2123">
      <c r="C2123" s="4">
        <f>IFERROR(__xludf.DUMMYFUNCTION("""COMPUTED_VALUE"""),42907.705555555556)</f>
        <v>42907.70556</v>
      </c>
      <c r="D2123" s="3">
        <f>IFERROR(__xludf.DUMMYFUNCTION("""COMPUTED_VALUE"""),6.37)</f>
        <v>6.37</v>
      </c>
    </row>
    <row r="2124">
      <c r="C2124" s="4">
        <f>IFERROR(__xludf.DUMMYFUNCTION("""COMPUTED_VALUE"""),42908.705555555556)</f>
        <v>42908.70556</v>
      </c>
      <c r="D2124" s="3">
        <f>IFERROR(__xludf.DUMMYFUNCTION("""COMPUTED_VALUE"""),6.33)</f>
        <v>6.33</v>
      </c>
    </row>
    <row r="2125">
      <c r="C2125" s="4">
        <f>IFERROR(__xludf.DUMMYFUNCTION("""COMPUTED_VALUE"""),42909.705555555556)</f>
        <v>42909.70556</v>
      </c>
      <c r="D2125" s="3">
        <f>IFERROR(__xludf.DUMMYFUNCTION("""COMPUTED_VALUE"""),6.29)</f>
        <v>6.29</v>
      </c>
    </row>
    <row r="2126">
      <c r="C2126" s="4">
        <f>IFERROR(__xludf.DUMMYFUNCTION("""COMPUTED_VALUE"""),42912.705555555556)</f>
        <v>42912.70556</v>
      </c>
      <c r="D2126" s="3">
        <f>IFERROR(__xludf.DUMMYFUNCTION("""COMPUTED_VALUE"""),6.46)</f>
        <v>6.46</v>
      </c>
    </row>
    <row r="2127">
      <c r="C2127" s="4">
        <f>IFERROR(__xludf.DUMMYFUNCTION("""COMPUTED_VALUE"""),42913.705555555556)</f>
        <v>42913.70556</v>
      </c>
      <c r="D2127" s="3">
        <f>IFERROR(__xludf.DUMMYFUNCTION("""COMPUTED_VALUE"""),6.42)</f>
        <v>6.42</v>
      </c>
    </row>
    <row r="2128">
      <c r="C2128" s="4">
        <f>IFERROR(__xludf.DUMMYFUNCTION("""COMPUTED_VALUE"""),42914.705555555556)</f>
        <v>42914.70556</v>
      </c>
      <c r="D2128" s="3">
        <f>IFERROR(__xludf.DUMMYFUNCTION("""COMPUTED_VALUE"""),6.47)</f>
        <v>6.47</v>
      </c>
    </row>
    <row r="2129">
      <c r="C2129" s="4">
        <f>IFERROR(__xludf.DUMMYFUNCTION("""COMPUTED_VALUE"""),42915.705555555556)</f>
        <v>42915.70556</v>
      </c>
      <c r="D2129" s="3">
        <f>IFERROR(__xludf.DUMMYFUNCTION("""COMPUTED_VALUE"""),6.51)</f>
        <v>6.51</v>
      </c>
    </row>
    <row r="2130">
      <c r="C2130" s="4">
        <f>IFERROR(__xludf.DUMMYFUNCTION("""COMPUTED_VALUE"""),42916.705555555556)</f>
        <v>42916.70556</v>
      </c>
      <c r="D2130" s="3">
        <f>IFERROR(__xludf.DUMMYFUNCTION("""COMPUTED_VALUE"""),6.58)</f>
        <v>6.58</v>
      </c>
    </row>
    <row r="2131">
      <c r="C2131" s="4">
        <f>IFERROR(__xludf.DUMMYFUNCTION("""COMPUTED_VALUE"""),42919.705555555556)</f>
        <v>42919.70556</v>
      </c>
      <c r="D2131" s="3">
        <f>IFERROR(__xludf.DUMMYFUNCTION("""COMPUTED_VALUE"""),6.62)</f>
        <v>6.62</v>
      </c>
    </row>
    <row r="2132">
      <c r="C2132" s="4">
        <f>IFERROR(__xludf.DUMMYFUNCTION("""COMPUTED_VALUE"""),42920.705555555556)</f>
        <v>42920.70556</v>
      </c>
      <c r="D2132" s="3">
        <f>IFERROR(__xludf.DUMMYFUNCTION("""COMPUTED_VALUE"""),6.61)</f>
        <v>6.61</v>
      </c>
    </row>
    <row r="2133">
      <c r="C2133" s="4">
        <f>IFERROR(__xludf.DUMMYFUNCTION("""COMPUTED_VALUE"""),42921.705555555556)</f>
        <v>42921.70556</v>
      </c>
      <c r="D2133" s="3">
        <f>IFERROR(__xludf.DUMMYFUNCTION("""COMPUTED_VALUE"""),6.61)</f>
        <v>6.61</v>
      </c>
    </row>
    <row r="2134">
      <c r="C2134" s="4">
        <f>IFERROR(__xludf.DUMMYFUNCTION("""COMPUTED_VALUE"""),42922.705555555556)</f>
        <v>42922.70556</v>
      </c>
      <c r="D2134" s="3">
        <f>IFERROR(__xludf.DUMMYFUNCTION("""COMPUTED_VALUE"""),6.5)</f>
        <v>6.5</v>
      </c>
    </row>
    <row r="2135">
      <c r="C2135" s="4">
        <f>IFERROR(__xludf.DUMMYFUNCTION("""COMPUTED_VALUE"""),42923.705555555556)</f>
        <v>42923.70556</v>
      </c>
      <c r="D2135" s="3">
        <f>IFERROR(__xludf.DUMMYFUNCTION("""COMPUTED_VALUE"""),6.44)</f>
        <v>6.44</v>
      </c>
    </row>
    <row r="2136">
      <c r="C2136" s="4">
        <f>IFERROR(__xludf.DUMMYFUNCTION("""COMPUTED_VALUE"""),42926.705555555556)</f>
        <v>42926.70556</v>
      </c>
      <c r="D2136" s="3">
        <f>IFERROR(__xludf.DUMMYFUNCTION("""COMPUTED_VALUE"""),6.49)</f>
        <v>6.49</v>
      </c>
    </row>
    <row r="2137">
      <c r="C2137" s="4">
        <f>IFERROR(__xludf.DUMMYFUNCTION("""COMPUTED_VALUE"""),42927.705555555556)</f>
        <v>42927.70556</v>
      </c>
      <c r="D2137" s="3">
        <f>IFERROR(__xludf.DUMMYFUNCTION("""COMPUTED_VALUE"""),6.57)</f>
        <v>6.57</v>
      </c>
    </row>
    <row r="2138">
      <c r="C2138" s="4">
        <f>IFERROR(__xludf.DUMMYFUNCTION("""COMPUTED_VALUE"""),42928.705555555556)</f>
        <v>42928.70556</v>
      </c>
      <c r="D2138" s="3">
        <f>IFERROR(__xludf.DUMMYFUNCTION("""COMPUTED_VALUE"""),6.71)</f>
        <v>6.71</v>
      </c>
    </row>
    <row r="2139">
      <c r="C2139" s="4">
        <f>IFERROR(__xludf.DUMMYFUNCTION("""COMPUTED_VALUE"""),42929.705555555556)</f>
        <v>42929.70556</v>
      </c>
      <c r="D2139" s="3">
        <f>IFERROR(__xludf.DUMMYFUNCTION("""COMPUTED_VALUE"""),6.82)</f>
        <v>6.82</v>
      </c>
    </row>
    <row r="2140">
      <c r="C2140" s="4">
        <f>IFERROR(__xludf.DUMMYFUNCTION("""COMPUTED_VALUE"""),42930.705555555556)</f>
        <v>42930.70556</v>
      </c>
      <c r="D2140" s="3">
        <f>IFERROR(__xludf.DUMMYFUNCTION("""COMPUTED_VALUE"""),6.84)</f>
        <v>6.84</v>
      </c>
    </row>
    <row r="2141">
      <c r="C2141" s="4">
        <f>IFERROR(__xludf.DUMMYFUNCTION("""COMPUTED_VALUE"""),42933.705555555556)</f>
        <v>42933.70556</v>
      </c>
      <c r="D2141" s="3">
        <f>IFERROR(__xludf.DUMMYFUNCTION("""COMPUTED_VALUE"""),6.89)</f>
        <v>6.89</v>
      </c>
    </row>
    <row r="2142">
      <c r="C2142" s="4">
        <f>IFERROR(__xludf.DUMMYFUNCTION("""COMPUTED_VALUE"""),42934.705555555556)</f>
        <v>42934.70556</v>
      </c>
      <c r="D2142" s="3">
        <f>IFERROR(__xludf.DUMMYFUNCTION("""COMPUTED_VALUE"""),6.86)</f>
        <v>6.86</v>
      </c>
    </row>
    <row r="2143">
      <c r="C2143" s="4">
        <f>IFERROR(__xludf.DUMMYFUNCTION("""COMPUTED_VALUE"""),42935.705555555556)</f>
        <v>42935.70556</v>
      </c>
      <c r="D2143" s="3">
        <f>IFERROR(__xludf.DUMMYFUNCTION("""COMPUTED_VALUE"""),6.87)</f>
        <v>6.87</v>
      </c>
    </row>
    <row r="2144">
      <c r="C2144" s="4">
        <f>IFERROR(__xludf.DUMMYFUNCTION("""COMPUTED_VALUE"""),42936.705555555556)</f>
        <v>42936.70556</v>
      </c>
      <c r="D2144" s="3">
        <f>IFERROR(__xludf.DUMMYFUNCTION("""COMPUTED_VALUE"""),6.93)</f>
        <v>6.93</v>
      </c>
    </row>
    <row r="2145">
      <c r="C2145" s="4">
        <f>IFERROR(__xludf.DUMMYFUNCTION("""COMPUTED_VALUE"""),42937.705555555556)</f>
        <v>42937.70556</v>
      </c>
      <c r="D2145" s="3">
        <f>IFERROR(__xludf.DUMMYFUNCTION("""COMPUTED_VALUE"""),6.93)</f>
        <v>6.93</v>
      </c>
    </row>
    <row r="2146">
      <c r="C2146" s="4">
        <f>IFERROR(__xludf.DUMMYFUNCTION("""COMPUTED_VALUE"""),42940.705555555556)</f>
        <v>42940.70556</v>
      </c>
      <c r="D2146" s="3">
        <f>IFERROR(__xludf.DUMMYFUNCTION("""COMPUTED_VALUE"""),7.0)</f>
        <v>7</v>
      </c>
    </row>
    <row r="2147">
      <c r="C2147" s="4">
        <f>IFERROR(__xludf.DUMMYFUNCTION("""COMPUTED_VALUE"""),42941.705555555556)</f>
        <v>42941.70556</v>
      </c>
      <c r="D2147" s="3">
        <f>IFERROR(__xludf.DUMMYFUNCTION("""COMPUTED_VALUE"""),6.95)</f>
        <v>6.95</v>
      </c>
    </row>
    <row r="2148">
      <c r="C2148" s="4">
        <f>IFERROR(__xludf.DUMMYFUNCTION("""COMPUTED_VALUE"""),42942.705555555556)</f>
        <v>42942.70556</v>
      </c>
      <c r="D2148" s="3">
        <f>IFERROR(__xludf.DUMMYFUNCTION("""COMPUTED_VALUE"""),6.9)</f>
        <v>6.9</v>
      </c>
    </row>
    <row r="2149">
      <c r="C2149" s="4">
        <f>IFERROR(__xludf.DUMMYFUNCTION("""COMPUTED_VALUE"""),42943.705555555556)</f>
        <v>42943.70556</v>
      </c>
      <c r="D2149" s="3">
        <f>IFERROR(__xludf.DUMMYFUNCTION("""COMPUTED_VALUE"""),6.91)</f>
        <v>6.91</v>
      </c>
    </row>
    <row r="2150">
      <c r="C2150" s="4">
        <f>IFERROR(__xludf.DUMMYFUNCTION("""COMPUTED_VALUE"""),42944.705555555556)</f>
        <v>42944.70556</v>
      </c>
      <c r="D2150" s="3">
        <f>IFERROR(__xludf.DUMMYFUNCTION("""COMPUTED_VALUE"""),6.9)</f>
        <v>6.9</v>
      </c>
    </row>
    <row r="2151">
      <c r="C2151" s="4">
        <f>IFERROR(__xludf.DUMMYFUNCTION("""COMPUTED_VALUE"""),42947.705555555556)</f>
        <v>42947.70556</v>
      </c>
      <c r="D2151" s="3">
        <f>IFERROR(__xludf.DUMMYFUNCTION("""COMPUTED_VALUE"""),6.83)</f>
        <v>6.83</v>
      </c>
    </row>
    <row r="2152">
      <c r="C2152" s="4">
        <f>IFERROR(__xludf.DUMMYFUNCTION("""COMPUTED_VALUE"""),42948.705555555556)</f>
        <v>42948.70556</v>
      </c>
      <c r="D2152" s="3">
        <f>IFERROR(__xludf.DUMMYFUNCTION("""COMPUTED_VALUE"""),6.97)</f>
        <v>6.97</v>
      </c>
    </row>
    <row r="2153">
      <c r="C2153" s="4">
        <f>IFERROR(__xludf.DUMMYFUNCTION("""COMPUTED_VALUE"""),42949.705555555556)</f>
        <v>42949.70556</v>
      </c>
      <c r="D2153" s="3">
        <f>IFERROR(__xludf.DUMMYFUNCTION("""COMPUTED_VALUE"""),7.03)</f>
        <v>7.03</v>
      </c>
    </row>
    <row r="2154">
      <c r="C2154" s="4">
        <f>IFERROR(__xludf.DUMMYFUNCTION("""COMPUTED_VALUE"""),42950.705555555556)</f>
        <v>42950.70556</v>
      </c>
      <c r="D2154" s="3">
        <f>IFERROR(__xludf.DUMMYFUNCTION("""COMPUTED_VALUE"""),7.05)</f>
        <v>7.05</v>
      </c>
    </row>
    <row r="2155">
      <c r="C2155" s="4">
        <f>IFERROR(__xludf.DUMMYFUNCTION("""COMPUTED_VALUE"""),42951.705555555556)</f>
        <v>42951.70556</v>
      </c>
      <c r="D2155" s="3">
        <f>IFERROR(__xludf.DUMMYFUNCTION("""COMPUTED_VALUE"""),7.02)</f>
        <v>7.02</v>
      </c>
    </row>
    <row r="2156">
      <c r="C2156" s="4">
        <f>IFERROR(__xludf.DUMMYFUNCTION("""COMPUTED_VALUE"""),42954.705555555556)</f>
        <v>42954.70556</v>
      </c>
      <c r="D2156" s="3">
        <f>IFERROR(__xludf.DUMMYFUNCTION("""COMPUTED_VALUE"""),7.17)</f>
        <v>7.17</v>
      </c>
    </row>
    <row r="2157">
      <c r="C2157" s="4">
        <f>IFERROR(__xludf.DUMMYFUNCTION("""COMPUTED_VALUE"""),42955.705555555556)</f>
        <v>42955.70556</v>
      </c>
      <c r="D2157" s="3">
        <f>IFERROR(__xludf.DUMMYFUNCTION("""COMPUTED_VALUE"""),7.11)</f>
        <v>7.11</v>
      </c>
    </row>
    <row r="2158">
      <c r="C2158" s="4">
        <f>IFERROR(__xludf.DUMMYFUNCTION("""COMPUTED_VALUE"""),42956.705555555556)</f>
        <v>42956.70556</v>
      </c>
      <c r="D2158" s="3">
        <f>IFERROR(__xludf.DUMMYFUNCTION("""COMPUTED_VALUE"""),7.09)</f>
        <v>7.09</v>
      </c>
    </row>
    <row r="2159">
      <c r="C2159" s="4">
        <f>IFERROR(__xludf.DUMMYFUNCTION("""COMPUTED_VALUE"""),42957.705555555556)</f>
        <v>42957.70556</v>
      </c>
      <c r="D2159" s="3">
        <f>IFERROR(__xludf.DUMMYFUNCTION("""COMPUTED_VALUE"""),7.03)</f>
        <v>7.03</v>
      </c>
    </row>
    <row r="2160">
      <c r="C2160" s="4">
        <f>IFERROR(__xludf.DUMMYFUNCTION("""COMPUTED_VALUE"""),42958.705555555556)</f>
        <v>42958.70556</v>
      </c>
      <c r="D2160" s="3">
        <f>IFERROR(__xludf.DUMMYFUNCTION("""COMPUTED_VALUE"""),7.03)</f>
        <v>7.03</v>
      </c>
    </row>
    <row r="2161">
      <c r="C2161" s="4">
        <f>IFERROR(__xludf.DUMMYFUNCTION("""COMPUTED_VALUE"""),42961.705555555556)</f>
        <v>42961.70556</v>
      </c>
      <c r="D2161" s="3">
        <f>IFERROR(__xludf.DUMMYFUNCTION("""COMPUTED_VALUE"""),7.15)</f>
        <v>7.15</v>
      </c>
    </row>
    <row r="2162">
      <c r="C2162" s="4">
        <f>IFERROR(__xludf.DUMMYFUNCTION("""COMPUTED_VALUE"""),42962.705555555556)</f>
        <v>42962.70556</v>
      </c>
      <c r="D2162" s="3">
        <f>IFERROR(__xludf.DUMMYFUNCTION("""COMPUTED_VALUE"""),7.25)</f>
        <v>7.25</v>
      </c>
    </row>
    <row r="2163">
      <c r="C2163" s="4">
        <f>IFERROR(__xludf.DUMMYFUNCTION("""COMPUTED_VALUE"""),42963.705555555556)</f>
        <v>42963.70556</v>
      </c>
      <c r="D2163" s="3">
        <f>IFERROR(__xludf.DUMMYFUNCTION("""COMPUTED_VALUE"""),7.19)</f>
        <v>7.19</v>
      </c>
    </row>
    <row r="2164">
      <c r="C2164" s="4">
        <f>IFERROR(__xludf.DUMMYFUNCTION("""COMPUTED_VALUE"""),42964.705555555556)</f>
        <v>42964.70556</v>
      </c>
      <c r="D2164" s="3">
        <f>IFERROR(__xludf.DUMMYFUNCTION("""COMPUTED_VALUE"""),7.14)</f>
        <v>7.14</v>
      </c>
    </row>
    <row r="2165">
      <c r="C2165" s="4">
        <f>IFERROR(__xludf.DUMMYFUNCTION("""COMPUTED_VALUE"""),42965.705555555556)</f>
        <v>42965.70556</v>
      </c>
      <c r="D2165" s="3">
        <f>IFERROR(__xludf.DUMMYFUNCTION("""COMPUTED_VALUE"""),7.3)</f>
        <v>7.3</v>
      </c>
    </row>
    <row r="2166">
      <c r="C2166" s="4">
        <f>IFERROR(__xludf.DUMMYFUNCTION("""COMPUTED_VALUE"""),42968.705555555556)</f>
        <v>42968.70556</v>
      </c>
      <c r="D2166" s="3">
        <f>IFERROR(__xludf.DUMMYFUNCTION("""COMPUTED_VALUE"""),7.3)</f>
        <v>7.3</v>
      </c>
    </row>
    <row r="2167">
      <c r="C2167" s="4">
        <f>IFERROR(__xludf.DUMMYFUNCTION("""COMPUTED_VALUE"""),42969.705555555556)</f>
        <v>42969.70556</v>
      </c>
      <c r="D2167" s="3">
        <f>IFERROR(__xludf.DUMMYFUNCTION("""COMPUTED_VALUE"""),7.52)</f>
        <v>7.52</v>
      </c>
    </row>
    <row r="2168">
      <c r="C2168" s="4">
        <f>IFERROR(__xludf.DUMMYFUNCTION("""COMPUTED_VALUE"""),42970.705555555556)</f>
        <v>42970.70556</v>
      </c>
      <c r="D2168" s="3">
        <f>IFERROR(__xludf.DUMMYFUNCTION("""COMPUTED_VALUE"""),7.61)</f>
        <v>7.61</v>
      </c>
    </row>
    <row r="2169">
      <c r="C2169" s="4">
        <f>IFERROR(__xludf.DUMMYFUNCTION("""COMPUTED_VALUE"""),42971.705555555556)</f>
        <v>42971.70556</v>
      </c>
      <c r="D2169" s="3">
        <f>IFERROR(__xludf.DUMMYFUNCTION("""COMPUTED_VALUE"""),7.53)</f>
        <v>7.53</v>
      </c>
    </row>
    <row r="2170">
      <c r="C2170" s="4">
        <f>IFERROR(__xludf.DUMMYFUNCTION("""COMPUTED_VALUE"""),42972.705555555556)</f>
        <v>42972.70556</v>
      </c>
      <c r="D2170" s="3">
        <f>IFERROR(__xludf.DUMMYFUNCTION("""COMPUTED_VALUE"""),7.44)</f>
        <v>7.44</v>
      </c>
    </row>
    <row r="2171">
      <c r="C2171" s="4">
        <f>IFERROR(__xludf.DUMMYFUNCTION("""COMPUTED_VALUE"""),42975.705555555556)</f>
        <v>42975.70556</v>
      </c>
      <c r="D2171" s="3">
        <f>IFERROR(__xludf.DUMMYFUNCTION("""COMPUTED_VALUE"""),7.45)</f>
        <v>7.45</v>
      </c>
    </row>
    <row r="2172">
      <c r="C2172" s="4">
        <f>IFERROR(__xludf.DUMMYFUNCTION("""COMPUTED_VALUE"""),42976.705555555556)</f>
        <v>42976.70556</v>
      </c>
      <c r="D2172" s="3">
        <f>IFERROR(__xludf.DUMMYFUNCTION("""COMPUTED_VALUE"""),7.51)</f>
        <v>7.51</v>
      </c>
    </row>
    <row r="2173">
      <c r="C2173" s="4">
        <f>IFERROR(__xludf.DUMMYFUNCTION("""COMPUTED_VALUE"""),42977.705555555556)</f>
        <v>42977.70556</v>
      </c>
      <c r="D2173" s="3">
        <f>IFERROR(__xludf.DUMMYFUNCTION("""COMPUTED_VALUE"""),7.45)</f>
        <v>7.45</v>
      </c>
    </row>
    <row r="2174">
      <c r="C2174" s="4">
        <f>IFERROR(__xludf.DUMMYFUNCTION("""COMPUTED_VALUE"""),42978.705555555556)</f>
        <v>42978.70556</v>
      </c>
      <c r="D2174" s="3">
        <f>IFERROR(__xludf.DUMMYFUNCTION("""COMPUTED_VALUE"""),7.37)</f>
        <v>7.37</v>
      </c>
    </row>
    <row r="2175">
      <c r="C2175" s="4">
        <f>IFERROR(__xludf.DUMMYFUNCTION("""COMPUTED_VALUE"""),42979.705555555556)</f>
        <v>42979.70556</v>
      </c>
      <c r="D2175" s="3">
        <f>IFERROR(__xludf.DUMMYFUNCTION("""COMPUTED_VALUE"""),7.51)</f>
        <v>7.51</v>
      </c>
    </row>
    <row r="2176">
      <c r="C2176" s="4">
        <f>IFERROR(__xludf.DUMMYFUNCTION("""COMPUTED_VALUE"""),42982.705555555556)</f>
        <v>42982.70556</v>
      </c>
      <c r="D2176" s="3">
        <f>IFERROR(__xludf.DUMMYFUNCTION("""COMPUTED_VALUE"""),7.52)</f>
        <v>7.52</v>
      </c>
    </row>
    <row r="2177">
      <c r="C2177" s="4">
        <f>IFERROR(__xludf.DUMMYFUNCTION("""COMPUTED_VALUE"""),42983.705555555556)</f>
        <v>42983.70556</v>
      </c>
      <c r="D2177" s="3">
        <f>IFERROR(__xludf.DUMMYFUNCTION("""COMPUTED_VALUE"""),7.53)</f>
        <v>7.53</v>
      </c>
    </row>
    <row r="2178">
      <c r="C2178" s="4">
        <f>IFERROR(__xludf.DUMMYFUNCTION("""COMPUTED_VALUE"""),42984.705555555556)</f>
        <v>42984.70556</v>
      </c>
      <c r="D2178" s="3">
        <f>IFERROR(__xludf.DUMMYFUNCTION("""COMPUTED_VALUE"""),7.59)</f>
        <v>7.59</v>
      </c>
    </row>
    <row r="2179">
      <c r="C2179" s="4">
        <f>IFERROR(__xludf.DUMMYFUNCTION("""COMPUTED_VALUE"""),42986.705555555556)</f>
        <v>42986.70556</v>
      </c>
      <c r="D2179" s="3">
        <f>IFERROR(__xludf.DUMMYFUNCTION("""COMPUTED_VALUE"""),7.65)</f>
        <v>7.65</v>
      </c>
    </row>
    <row r="2180">
      <c r="C2180" s="4">
        <f>IFERROR(__xludf.DUMMYFUNCTION("""COMPUTED_VALUE"""),42989.705555555556)</f>
        <v>42989.70556</v>
      </c>
      <c r="D2180" s="3">
        <f>IFERROR(__xludf.DUMMYFUNCTION("""COMPUTED_VALUE"""),7.66)</f>
        <v>7.66</v>
      </c>
    </row>
    <row r="2181">
      <c r="C2181" s="4">
        <f>IFERROR(__xludf.DUMMYFUNCTION("""COMPUTED_VALUE"""),42990.705555555556)</f>
        <v>42990.70556</v>
      </c>
      <c r="D2181" s="3">
        <f>IFERROR(__xludf.DUMMYFUNCTION("""COMPUTED_VALUE"""),7.63)</f>
        <v>7.63</v>
      </c>
    </row>
    <row r="2182">
      <c r="C2182" s="4">
        <f>IFERROR(__xludf.DUMMYFUNCTION("""COMPUTED_VALUE"""),42991.705555555556)</f>
        <v>42991.70556</v>
      </c>
      <c r="D2182" s="3">
        <f>IFERROR(__xludf.DUMMYFUNCTION("""COMPUTED_VALUE"""),7.63)</f>
        <v>7.63</v>
      </c>
    </row>
    <row r="2183">
      <c r="C2183" s="4">
        <f>IFERROR(__xludf.DUMMYFUNCTION("""COMPUTED_VALUE"""),42992.705555555556)</f>
        <v>42992.70556</v>
      </c>
      <c r="D2183" s="3">
        <f>IFERROR(__xludf.DUMMYFUNCTION("""COMPUTED_VALUE"""),7.79)</f>
        <v>7.79</v>
      </c>
    </row>
    <row r="2184">
      <c r="C2184" s="4">
        <f>IFERROR(__xludf.DUMMYFUNCTION("""COMPUTED_VALUE"""),42993.705555555556)</f>
        <v>42993.70556</v>
      </c>
      <c r="D2184" s="3">
        <f>IFERROR(__xludf.DUMMYFUNCTION("""COMPUTED_VALUE"""),7.88)</f>
        <v>7.88</v>
      </c>
    </row>
    <row r="2185">
      <c r="C2185" s="4">
        <f>IFERROR(__xludf.DUMMYFUNCTION("""COMPUTED_VALUE"""),42996.705555555556)</f>
        <v>42996.70556</v>
      </c>
      <c r="D2185" s="3">
        <f>IFERROR(__xludf.DUMMYFUNCTION("""COMPUTED_VALUE"""),7.93)</f>
        <v>7.93</v>
      </c>
    </row>
    <row r="2186">
      <c r="C2186" s="4">
        <f>IFERROR(__xludf.DUMMYFUNCTION("""COMPUTED_VALUE"""),42997.705555555556)</f>
        <v>42997.70556</v>
      </c>
      <c r="D2186" s="3">
        <f>IFERROR(__xludf.DUMMYFUNCTION("""COMPUTED_VALUE"""),8.09)</f>
        <v>8.09</v>
      </c>
    </row>
    <row r="2187">
      <c r="C2187" s="4">
        <f>IFERROR(__xludf.DUMMYFUNCTION("""COMPUTED_VALUE"""),42998.705555555556)</f>
        <v>42998.70556</v>
      </c>
      <c r="D2187" s="3">
        <f>IFERROR(__xludf.DUMMYFUNCTION("""COMPUTED_VALUE"""),8.26)</f>
        <v>8.26</v>
      </c>
    </row>
    <row r="2188">
      <c r="C2188" s="4">
        <f>IFERROR(__xludf.DUMMYFUNCTION("""COMPUTED_VALUE"""),42999.705555555556)</f>
        <v>42999.70556</v>
      </c>
      <c r="D2188" s="3">
        <f>IFERROR(__xludf.DUMMYFUNCTION("""COMPUTED_VALUE"""),8.33)</f>
        <v>8.33</v>
      </c>
    </row>
    <row r="2189">
      <c r="C2189" s="4">
        <f>IFERROR(__xludf.DUMMYFUNCTION("""COMPUTED_VALUE"""),43000.705555555556)</f>
        <v>43000.70556</v>
      </c>
      <c r="D2189" s="3">
        <f>IFERROR(__xludf.DUMMYFUNCTION("""COMPUTED_VALUE"""),8.33)</f>
        <v>8.33</v>
      </c>
    </row>
    <row r="2190">
      <c r="C2190" s="4">
        <f>IFERROR(__xludf.DUMMYFUNCTION("""COMPUTED_VALUE"""),43003.705555555556)</f>
        <v>43003.70556</v>
      </c>
      <c r="D2190" s="3">
        <f>IFERROR(__xludf.DUMMYFUNCTION("""COMPUTED_VALUE"""),8.11)</f>
        <v>8.11</v>
      </c>
    </row>
    <row r="2191">
      <c r="C2191" s="4">
        <f>IFERROR(__xludf.DUMMYFUNCTION("""COMPUTED_VALUE"""),43004.705555555556)</f>
        <v>43004.70556</v>
      </c>
      <c r="D2191" s="3">
        <f>IFERROR(__xludf.DUMMYFUNCTION("""COMPUTED_VALUE"""),8.01)</f>
        <v>8.01</v>
      </c>
    </row>
    <row r="2192">
      <c r="C2192" s="4">
        <f>IFERROR(__xludf.DUMMYFUNCTION("""COMPUTED_VALUE"""),43005.705555555556)</f>
        <v>43005.70556</v>
      </c>
      <c r="D2192" s="3">
        <f>IFERROR(__xludf.DUMMYFUNCTION("""COMPUTED_VALUE"""),7.88)</f>
        <v>7.88</v>
      </c>
    </row>
    <row r="2193">
      <c r="C2193" s="4">
        <f>IFERROR(__xludf.DUMMYFUNCTION("""COMPUTED_VALUE"""),43006.705555555556)</f>
        <v>43006.70556</v>
      </c>
      <c r="D2193" s="3">
        <f>IFERROR(__xludf.DUMMYFUNCTION("""COMPUTED_VALUE"""),7.81)</f>
        <v>7.81</v>
      </c>
    </row>
    <row r="2194">
      <c r="C2194" s="4">
        <f>IFERROR(__xludf.DUMMYFUNCTION("""COMPUTED_VALUE"""),43007.705555555556)</f>
        <v>43007.70556</v>
      </c>
      <c r="D2194" s="3">
        <f>IFERROR(__xludf.DUMMYFUNCTION("""COMPUTED_VALUE"""),7.98)</f>
        <v>7.98</v>
      </c>
    </row>
    <row r="2195">
      <c r="C2195" s="4">
        <f>IFERROR(__xludf.DUMMYFUNCTION("""COMPUTED_VALUE"""),43010.705555555556)</f>
        <v>43010.70556</v>
      </c>
      <c r="D2195" s="3">
        <f>IFERROR(__xludf.DUMMYFUNCTION("""COMPUTED_VALUE"""),7.98)</f>
        <v>7.98</v>
      </c>
    </row>
    <row r="2196">
      <c r="C2196" s="4">
        <f>IFERROR(__xludf.DUMMYFUNCTION("""COMPUTED_VALUE"""),43011.705555555556)</f>
        <v>43011.70556</v>
      </c>
      <c r="D2196" s="3">
        <f>IFERROR(__xludf.DUMMYFUNCTION("""COMPUTED_VALUE"""),8.16)</f>
        <v>8.16</v>
      </c>
    </row>
    <row r="2197">
      <c r="C2197" s="4">
        <f>IFERROR(__xludf.DUMMYFUNCTION("""COMPUTED_VALUE"""),43012.705555555556)</f>
        <v>43012.70556</v>
      </c>
      <c r="D2197" s="3">
        <f>IFERROR(__xludf.DUMMYFUNCTION("""COMPUTED_VALUE"""),8.08)</f>
        <v>8.08</v>
      </c>
    </row>
    <row r="2198">
      <c r="C2198" s="4">
        <f>IFERROR(__xludf.DUMMYFUNCTION("""COMPUTED_VALUE"""),43013.705555555556)</f>
        <v>43013.70556</v>
      </c>
      <c r="D2198" s="3">
        <f>IFERROR(__xludf.DUMMYFUNCTION("""COMPUTED_VALUE"""),7.97)</f>
        <v>7.97</v>
      </c>
    </row>
    <row r="2199">
      <c r="C2199" s="4">
        <f>IFERROR(__xludf.DUMMYFUNCTION("""COMPUTED_VALUE"""),43014.705555555556)</f>
        <v>43014.70556</v>
      </c>
      <c r="D2199" s="3">
        <f>IFERROR(__xludf.DUMMYFUNCTION("""COMPUTED_VALUE"""),7.92)</f>
        <v>7.92</v>
      </c>
    </row>
    <row r="2200">
      <c r="C2200" s="4">
        <f>IFERROR(__xludf.DUMMYFUNCTION("""COMPUTED_VALUE"""),43017.705555555556)</f>
        <v>43017.70556</v>
      </c>
      <c r="D2200" s="3">
        <f>IFERROR(__xludf.DUMMYFUNCTION("""COMPUTED_VALUE"""),7.86)</f>
        <v>7.86</v>
      </c>
    </row>
    <row r="2201">
      <c r="C2201" s="4">
        <f>IFERROR(__xludf.DUMMYFUNCTION("""COMPUTED_VALUE"""),43018.705555555556)</f>
        <v>43018.70556</v>
      </c>
      <c r="D2201" s="3">
        <f>IFERROR(__xludf.DUMMYFUNCTION("""COMPUTED_VALUE"""),7.97)</f>
        <v>7.97</v>
      </c>
    </row>
    <row r="2202">
      <c r="C2202" s="4">
        <f>IFERROR(__xludf.DUMMYFUNCTION("""COMPUTED_VALUE"""),43019.705555555556)</f>
        <v>43019.70556</v>
      </c>
      <c r="D2202" s="3">
        <f>IFERROR(__xludf.DUMMYFUNCTION("""COMPUTED_VALUE"""),8.01)</f>
        <v>8.01</v>
      </c>
    </row>
    <row r="2203">
      <c r="C2203" s="4">
        <f>IFERROR(__xludf.DUMMYFUNCTION("""COMPUTED_VALUE"""),43021.705555555556)</f>
        <v>43021.70556</v>
      </c>
      <c r="D2203" s="3">
        <f>IFERROR(__xludf.DUMMYFUNCTION("""COMPUTED_VALUE"""),7.92)</f>
        <v>7.92</v>
      </c>
    </row>
    <row r="2204">
      <c r="C2204" s="4">
        <f>IFERROR(__xludf.DUMMYFUNCTION("""COMPUTED_VALUE"""),43024.705555555556)</f>
        <v>43024.70556</v>
      </c>
      <c r="D2204" s="3">
        <f>IFERROR(__xludf.DUMMYFUNCTION("""COMPUTED_VALUE"""),7.95)</f>
        <v>7.95</v>
      </c>
    </row>
    <row r="2205">
      <c r="C2205" s="4">
        <f>IFERROR(__xludf.DUMMYFUNCTION("""COMPUTED_VALUE"""),43025.705555555556)</f>
        <v>43025.70556</v>
      </c>
      <c r="D2205" s="3">
        <f>IFERROR(__xludf.DUMMYFUNCTION("""COMPUTED_VALUE"""),7.98)</f>
        <v>7.98</v>
      </c>
    </row>
    <row r="2206">
      <c r="C2206" s="4">
        <f>IFERROR(__xludf.DUMMYFUNCTION("""COMPUTED_VALUE"""),43026.705555555556)</f>
        <v>43026.70556</v>
      </c>
      <c r="D2206" s="3">
        <f>IFERROR(__xludf.DUMMYFUNCTION("""COMPUTED_VALUE"""),8.18)</f>
        <v>8.18</v>
      </c>
    </row>
    <row r="2207">
      <c r="C2207" s="4">
        <f>IFERROR(__xludf.DUMMYFUNCTION("""COMPUTED_VALUE"""),43027.705555555556)</f>
        <v>43027.70556</v>
      </c>
      <c r="D2207" s="3">
        <f>IFERROR(__xludf.DUMMYFUNCTION("""COMPUTED_VALUE"""),8.15)</f>
        <v>8.15</v>
      </c>
    </row>
    <row r="2208">
      <c r="C2208" s="4">
        <f>IFERROR(__xludf.DUMMYFUNCTION("""COMPUTED_VALUE"""),43028.705555555556)</f>
        <v>43028.70556</v>
      </c>
      <c r="D2208" s="3">
        <f>IFERROR(__xludf.DUMMYFUNCTION("""COMPUTED_VALUE"""),8.21)</f>
        <v>8.21</v>
      </c>
    </row>
    <row r="2209">
      <c r="C2209" s="4">
        <f>IFERROR(__xludf.DUMMYFUNCTION("""COMPUTED_VALUE"""),43031.705555555556)</f>
        <v>43031.70556</v>
      </c>
      <c r="D2209" s="3">
        <f>IFERROR(__xludf.DUMMYFUNCTION("""COMPUTED_VALUE"""),8.13)</f>
        <v>8.13</v>
      </c>
    </row>
    <row r="2210">
      <c r="C2210" s="4">
        <f>IFERROR(__xludf.DUMMYFUNCTION("""COMPUTED_VALUE"""),43032.705555555556)</f>
        <v>43032.70556</v>
      </c>
      <c r="D2210" s="3">
        <f>IFERROR(__xludf.DUMMYFUNCTION("""COMPUTED_VALUE"""),8.17)</f>
        <v>8.17</v>
      </c>
    </row>
    <row r="2211">
      <c r="C2211" s="4">
        <f>IFERROR(__xludf.DUMMYFUNCTION("""COMPUTED_VALUE"""),43033.705555555556)</f>
        <v>43033.70556</v>
      </c>
      <c r="D2211" s="3">
        <f>IFERROR(__xludf.DUMMYFUNCTION("""COMPUTED_VALUE"""),8.42)</f>
        <v>8.42</v>
      </c>
    </row>
    <row r="2212">
      <c r="C2212" s="4">
        <f>IFERROR(__xludf.DUMMYFUNCTION("""COMPUTED_VALUE"""),43034.705555555556)</f>
        <v>43034.70556</v>
      </c>
      <c r="D2212" s="3">
        <f>IFERROR(__xludf.DUMMYFUNCTION("""COMPUTED_VALUE"""),8.32)</f>
        <v>8.32</v>
      </c>
    </row>
    <row r="2213">
      <c r="C2213" s="4">
        <f>IFERROR(__xludf.DUMMYFUNCTION("""COMPUTED_VALUE"""),43035.705555555556)</f>
        <v>43035.70556</v>
      </c>
      <c r="D2213" s="3">
        <f>IFERROR(__xludf.DUMMYFUNCTION("""COMPUTED_VALUE"""),8.36)</f>
        <v>8.36</v>
      </c>
    </row>
    <row r="2214">
      <c r="C2214" s="4">
        <f>IFERROR(__xludf.DUMMYFUNCTION("""COMPUTED_VALUE"""),43038.705555555556)</f>
        <v>43038.70556</v>
      </c>
      <c r="D2214" s="3">
        <f>IFERROR(__xludf.DUMMYFUNCTION("""COMPUTED_VALUE"""),8.1)</f>
        <v>8.1</v>
      </c>
    </row>
    <row r="2215">
      <c r="C2215" s="4">
        <f>IFERROR(__xludf.DUMMYFUNCTION("""COMPUTED_VALUE"""),43039.705555555556)</f>
        <v>43039.70556</v>
      </c>
      <c r="D2215" s="3">
        <f>IFERROR(__xludf.DUMMYFUNCTION("""COMPUTED_VALUE"""),7.97)</f>
        <v>7.97</v>
      </c>
    </row>
    <row r="2216">
      <c r="C2216" s="4">
        <f>IFERROR(__xludf.DUMMYFUNCTION("""COMPUTED_VALUE"""),43040.705555555556)</f>
        <v>43040.70556</v>
      </c>
      <c r="D2216" s="3">
        <f>IFERROR(__xludf.DUMMYFUNCTION("""COMPUTED_VALUE"""),7.96)</f>
        <v>7.96</v>
      </c>
    </row>
    <row r="2217">
      <c r="C2217" s="4">
        <f>IFERROR(__xludf.DUMMYFUNCTION("""COMPUTED_VALUE"""),43042.705555555556)</f>
        <v>43042.70556</v>
      </c>
      <c r="D2217" s="3">
        <f>IFERROR(__xludf.DUMMYFUNCTION("""COMPUTED_VALUE"""),7.78)</f>
        <v>7.78</v>
      </c>
    </row>
    <row r="2218">
      <c r="C2218" s="4">
        <f>IFERROR(__xludf.DUMMYFUNCTION("""COMPUTED_VALUE"""),43045.705555555556)</f>
        <v>43045.70556</v>
      </c>
      <c r="D2218" s="3">
        <f>IFERROR(__xludf.DUMMYFUNCTION("""COMPUTED_VALUE"""),7.78)</f>
        <v>7.78</v>
      </c>
    </row>
    <row r="2219">
      <c r="C2219" s="4">
        <f>IFERROR(__xludf.DUMMYFUNCTION("""COMPUTED_VALUE"""),43046.705555555556)</f>
        <v>43046.70556</v>
      </c>
      <c r="D2219" s="3">
        <f>IFERROR(__xludf.DUMMYFUNCTION("""COMPUTED_VALUE"""),7.53)</f>
        <v>7.53</v>
      </c>
    </row>
    <row r="2220">
      <c r="C2220" s="4">
        <f>IFERROR(__xludf.DUMMYFUNCTION("""COMPUTED_VALUE"""),43047.705555555556)</f>
        <v>43047.70556</v>
      </c>
      <c r="D2220" s="3">
        <f>IFERROR(__xludf.DUMMYFUNCTION("""COMPUTED_VALUE"""),7.74)</f>
        <v>7.74</v>
      </c>
    </row>
    <row r="2221">
      <c r="C2221" s="4">
        <f>IFERROR(__xludf.DUMMYFUNCTION("""COMPUTED_VALUE"""),43048.705555555556)</f>
        <v>43048.70556</v>
      </c>
      <c r="D2221" s="3">
        <f>IFERROR(__xludf.DUMMYFUNCTION("""COMPUTED_VALUE"""),7.61)</f>
        <v>7.61</v>
      </c>
    </row>
    <row r="2222">
      <c r="C2222" s="4">
        <f>IFERROR(__xludf.DUMMYFUNCTION("""COMPUTED_VALUE"""),43049.705555555556)</f>
        <v>43049.70556</v>
      </c>
      <c r="D2222" s="3">
        <f>IFERROR(__xludf.DUMMYFUNCTION("""COMPUTED_VALUE"""),7.47)</f>
        <v>7.47</v>
      </c>
    </row>
    <row r="2223">
      <c r="C2223" s="4">
        <f>IFERROR(__xludf.DUMMYFUNCTION("""COMPUTED_VALUE"""),43052.705555555556)</f>
        <v>43052.70556</v>
      </c>
      <c r="D2223" s="3">
        <f>IFERROR(__xludf.DUMMYFUNCTION("""COMPUTED_VALUE"""),7.57)</f>
        <v>7.57</v>
      </c>
    </row>
    <row r="2224">
      <c r="C2224" s="4">
        <f>IFERROR(__xludf.DUMMYFUNCTION("""COMPUTED_VALUE"""),43053.705555555556)</f>
        <v>43053.70556</v>
      </c>
      <c r="D2224" s="3">
        <f>IFERROR(__xludf.DUMMYFUNCTION("""COMPUTED_VALUE"""),7.44)</f>
        <v>7.44</v>
      </c>
    </row>
    <row r="2225">
      <c r="C2225" s="4">
        <f>IFERROR(__xludf.DUMMYFUNCTION("""COMPUTED_VALUE"""),43055.705555555556)</f>
        <v>43055.70556</v>
      </c>
      <c r="D2225" s="3">
        <f>IFERROR(__xludf.DUMMYFUNCTION("""COMPUTED_VALUE"""),7.84)</f>
        <v>7.84</v>
      </c>
    </row>
    <row r="2226">
      <c r="C2226" s="4">
        <f>IFERROR(__xludf.DUMMYFUNCTION("""COMPUTED_VALUE"""),43056.705555555556)</f>
        <v>43056.70556</v>
      </c>
      <c r="D2226" s="3">
        <f>IFERROR(__xludf.DUMMYFUNCTION("""COMPUTED_VALUE"""),7.89)</f>
        <v>7.89</v>
      </c>
    </row>
    <row r="2227">
      <c r="C2227" s="4">
        <f>IFERROR(__xludf.DUMMYFUNCTION("""COMPUTED_VALUE"""),43060.705555555556)</f>
        <v>43060.70556</v>
      </c>
      <c r="D2227" s="3">
        <f>IFERROR(__xludf.DUMMYFUNCTION("""COMPUTED_VALUE"""),8.09)</f>
        <v>8.09</v>
      </c>
    </row>
    <row r="2228">
      <c r="C2228" s="4">
        <f>IFERROR(__xludf.DUMMYFUNCTION("""COMPUTED_VALUE"""),43061.705555555556)</f>
        <v>43061.70556</v>
      </c>
      <c r="D2228" s="3">
        <f>IFERROR(__xludf.DUMMYFUNCTION("""COMPUTED_VALUE"""),8.16)</f>
        <v>8.16</v>
      </c>
    </row>
    <row r="2229">
      <c r="C2229" s="4">
        <f>IFERROR(__xludf.DUMMYFUNCTION("""COMPUTED_VALUE"""),43062.705555555556)</f>
        <v>43062.70556</v>
      </c>
      <c r="D2229" s="3">
        <f>IFERROR(__xludf.DUMMYFUNCTION("""COMPUTED_VALUE"""),8.16)</f>
        <v>8.16</v>
      </c>
    </row>
    <row r="2230">
      <c r="C2230" s="4">
        <f>IFERROR(__xludf.DUMMYFUNCTION("""COMPUTED_VALUE"""),43063.705555555556)</f>
        <v>43063.70556</v>
      </c>
      <c r="D2230" s="3">
        <f>IFERROR(__xludf.DUMMYFUNCTION("""COMPUTED_VALUE"""),8.1)</f>
        <v>8.1</v>
      </c>
    </row>
    <row r="2231">
      <c r="C2231" s="4">
        <f>IFERROR(__xludf.DUMMYFUNCTION("""COMPUTED_VALUE"""),43066.705555555556)</f>
        <v>43066.70556</v>
      </c>
      <c r="D2231" s="3">
        <f>IFERROR(__xludf.DUMMYFUNCTION("""COMPUTED_VALUE"""),8.09)</f>
        <v>8.09</v>
      </c>
    </row>
    <row r="2232">
      <c r="C2232" s="4">
        <f>IFERROR(__xludf.DUMMYFUNCTION("""COMPUTED_VALUE"""),43067.705555555556)</f>
        <v>43067.70556</v>
      </c>
      <c r="D2232" s="3">
        <f>IFERROR(__xludf.DUMMYFUNCTION("""COMPUTED_VALUE"""),8.09)</f>
        <v>8.09</v>
      </c>
    </row>
    <row r="2233">
      <c r="C2233" s="4">
        <f>IFERROR(__xludf.DUMMYFUNCTION("""COMPUTED_VALUE"""),43068.705555555556)</f>
        <v>43068.70556</v>
      </c>
      <c r="D2233" s="3">
        <f>IFERROR(__xludf.DUMMYFUNCTION("""COMPUTED_VALUE"""),7.83)</f>
        <v>7.83</v>
      </c>
    </row>
    <row r="2234">
      <c r="C2234" s="4">
        <f>IFERROR(__xludf.DUMMYFUNCTION("""COMPUTED_VALUE"""),43069.705555555556)</f>
        <v>43069.70556</v>
      </c>
      <c r="D2234" s="3">
        <f>IFERROR(__xludf.DUMMYFUNCTION("""COMPUTED_VALUE"""),7.75)</f>
        <v>7.75</v>
      </c>
    </row>
    <row r="2235">
      <c r="C2235" s="4">
        <f>IFERROR(__xludf.DUMMYFUNCTION("""COMPUTED_VALUE"""),43070.705555555556)</f>
        <v>43070.70556</v>
      </c>
      <c r="D2235" s="3">
        <f>IFERROR(__xludf.DUMMYFUNCTION("""COMPUTED_VALUE"""),7.67)</f>
        <v>7.67</v>
      </c>
    </row>
    <row r="2236">
      <c r="C2236" s="4">
        <f>IFERROR(__xludf.DUMMYFUNCTION("""COMPUTED_VALUE"""),43073.705555555556)</f>
        <v>43073.70556</v>
      </c>
      <c r="D2236" s="3">
        <f>IFERROR(__xludf.DUMMYFUNCTION("""COMPUTED_VALUE"""),7.64)</f>
        <v>7.64</v>
      </c>
    </row>
    <row r="2237">
      <c r="C2237" s="4">
        <f>IFERROR(__xludf.DUMMYFUNCTION("""COMPUTED_VALUE"""),43074.705555555556)</f>
        <v>43074.70556</v>
      </c>
      <c r="D2237" s="3">
        <f>IFERROR(__xludf.DUMMYFUNCTION("""COMPUTED_VALUE"""),7.56)</f>
        <v>7.56</v>
      </c>
    </row>
    <row r="2238">
      <c r="C2238" s="4">
        <f>IFERROR(__xludf.DUMMYFUNCTION("""COMPUTED_VALUE"""),43075.705555555556)</f>
        <v>43075.70556</v>
      </c>
      <c r="D2238" s="3">
        <f>IFERROR(__xludf.DUMMYFUNCTION("""COMPUTED_VALUE"""),7.48)</f>
        <v>7.48</v>
      </c>
    </row>
    <row r="2239">
      <c r="C2239" s="4">
        <f>IFERROR(__xludf.DUMMYFUNCTION("""COMPUTED_VALUE"""),43076.705555555556)</f>
        <v>43076.70556</v>
      </c>
      <c r="D2239" s="3">
        <f>IFERROR(__xludf.DUMMYFUNCTION("""COMPUTED_VALUE"""),7.35)</f>
        <v>7.35</v>
      </c>
    </row>
    <row r="2240">
      <c r="C2240" s="4">
        <f>IFERROR(__xludf.DUMMYFUNCTION("""COMPUTED_VALUE"""),43077.705555555556)</f>
        <v>43077.70556</v>
      </c>
      <c r="D2240" s="3">
        <f>IFERROR(__xludf.DUMMYFUNCTION("""COMPUTED_VALUE"""),7.24)</f>
        <v>7.24</v>
      </c>
    </row>
    <row r="2241">
      <c r="C2241" s="4">
        <f>IFERROR(__xludf.DUMMYFUNCTION("""COMPUTED_VALUE"""),43080.705555555556)</f>
        <v>43080.70556</v>
      </c>
      <c r="D2241" s="3">
        <f>IFERROR(__xludf.DUMMYFUNCTION("""COMPUTED_VALUE"""),7.35)</f>
        <v>7.35</v>
      </c>
    </row>
    <row r="2242">
      <c r="C2242" s="4">
        <f>IFERROR(__xludf.DUMMYFUNCTION("""COMPUTED_VALUE"""),43081.705555555556)</f>
        <v>43081.70556</v>
      </c>
      <c r="D2242" s="3">
        <f>IFERROR(__xludf.DUMMYFUNCTION("""COMPUTED_VALUE"""),7.5)</f>
        <v>7.5</v>
      </c>
    </row>
    <row r="2243">
      <c r="C2243" s="4">
        <f>IFERROR(__xludf.DUMMYFUNCTION("""COMPUTED_VALUE"""),43082.705555555556)</f>
        <v>43082.70556</v>
      </c>
      <c r="D2243" s="3">
        <f>IFERROR(__xludf.DUMMYFUNCTION("""COMPUTED_VALUE"""),7.33)</f>
        <v>7.33</v>
      </c>
    </row>
    <row r="2244">
      <c r="C2244" s="4">
        <f>IFERROR(__xludf.DUMMYFUNCTION("""COMPUTED_VALUE"""),43083.705555555556)</f>
        <v>43083.70556</v>
      </c>
      <c r="D2244" s="3">
        <f>IFERROR(__xludf.DUMMYFUNCTION("""COMPUTED_VALUE"""),7.35)</f>
        <v>7.35</v>
      </c>
    </row>
    <row r="2245">
      <c r="C2245" s="4">
        <f>IFERROR(__xludf.DUMMYFUNCTION("""COMPUTED_VALUE"""),43084.705555555556)</f>
        <v>43084.70556</v>
      </c>
      <c r="D2245" s="3">
        <f>IFERROR(__xludf.DUMMYFUNCTION("""COMPUTED_VALUE"""),7.32)</f>
        <v>7.32</v>
      </c>
    </row>
    <row r="2246">
      <c r="C2246" s="4">
        <f>IFERROR(__xludf.DUMMYFUNCTION("""COMPUTED_VALUE"""),43087.705555555556)</f>
        <v>43087.70556</v>
      </c>
      <c r="D2246" s="3">
        <f>IFERROR(__xludf.DUMMYFUNCTION("""COMPUTED_VALUE"""),7.34)</f>
        <v>7.34</v>
      </c>
    </row>
    <row r="2247">
      <c r="C2247" s="4">
        <f>IFERROR(__xludf.DUMMYFUNCTION("""COMPUTED_VALUE"""),43088.705555555556)</f>
        <v>43088.70556</v>
      </c>
      <c r="D2247" s="3">
        <f>IFERROR(__xludf.DUMMYFUNCTION("""COMPUTED_VALUE"""),7.3)</f>
        <v>7.3</v>
      </c>
    </row>
    <row r="2248">
      <c r="C2248" s="4">
        <f>IFERROR(__xludf.DUMMYFUNCTION("""COMPUTED_VALUE"""),43089.705555555556)</f>
        <v>43089.70556</v>
      </c>
      <c r="D2248" s="3">
        <f>IFERROR(__xludf.DUMMYFUNCTION("""COMPUTED_VALUE"""),7.33)</f>
        <v>7.33</v>
      </c>
    </row>
    <row r="2249">
      <c r="C2249" s="4">
        <f>IFERROR(__xludf.DUMMYFUNCTION("""COMPUTED_VALUE"""),43090.705555555556)</f>
        <v>43090.70556</v>
      </c>
      <c r="D2249" s="3">
        <f>IFERROR(__xludf.DUMMYFUNCTION("""COMPUTED_VALUE"""),7.43)</f>
        <v>7.43</v>
      </c>
    </row>
    <row r="2250">
      <c r="C2250" s="4">
        <f>IFERROR(__xludf.DUMMYFUNCTION("""COMPUTED_VALUE"""),43091.705555555556)</f>
        <v>43091.70556</v>
      </c>
      <c r="D2250" s="3">
        <f>IFERROR(__xludf.DUMMYFUNCTION("""COMPUTED_VALUE"""),7.43)</f>
        <v>7.43</v>
      </c>
    </row>
    <row r="2251">
      <c r="C2251" s="4">
        <f>IFERROR(__xludf.DUMMYFUNCTION("""COMPUTED_VALUE"""),43095.705555555556)</f>
        <v>43095.70556</v>
      </c>
      <c r="D2251" s="3">
        <f>IFERROR(__xludf.DUMMYFUNCTION("""COMPUTED_VALUE"""),7.45)</f>
        <v>7.45</v>
      </c>
    </row>
    <row r="2252">
      <c r="C2252" s="4">
        <f>IFERROR(__xludf.DUMMYFUNCTION("""COMPUTED_VALUE"""),43096.705555555556)</f>
        <v>43096.70556</v>
      </c>
      <c r="D2252" s="3">
        <f>IFERROR(__xludf.DUMMYFUNCTION("""COMPUTED_VALUE"""),7.56)</f>
        <v>7.56</v>
      </c>
    </row>
    <row r="2253">
      <c r="C2253" s="4">
        <f>IFERROR(__xludf.DUMMYFUNCTION("""COMPUTED_VALUE"""),43097.705555555556)</f>
        <v>43097.70556</v>
      </c>
      <c r="D2253" s="3">
        <f>IFERROR(__xludf.DUMMYFUNCTION("""COMPUTED_VALUE"""),7.59)</f>
        <v>7.59</v>
      </c>
    </row>
    <row r="2254">
      <c r="C2254" s="4">
        <f>IFERROR(__xludf.DUMMYFUNCTION("""COMPUTED_VALUE"""),43102.705555555556)</f>
        <v>43102.70556</v>
      </c>
      <c r="D2254" s="3">
        <f>IFERROR(__xludf.DUMMYFUNCTION("""COMPUTED_VALUE"""),7.64)</f>
        <v>7.64</v>
      </c>
    </row>
    <row r="2255">
      <c r="C2255" s="4">
        <f>IFERROR(__xludf.DUMMYFUNCTION("""COMPUTED_VALUE"""),43103.705555555556)</f>
        <v>43103.70556</v>
      </c>
      <c r="D2255" s="3">
        <f>IFERROR(__xludf.DUMMYFUNCTION("""COMPUTED_VALUE"""),7.77)</f>
        <v>7.77</v>
      </c>
    </row>
    <row r="2256">
      <c r="C2256" s="4">
        <f>IFERROR(__xludf.DUMMYFUNCTION("""COMPUTED_VALUE"""),43104.705555555556)</f>
        <v>43104.70556</v>
      </c>
      <c r="D2256" s="3">
        <f>IFERROR(__xludf.DUMMYFUNCTION("""COMPUTED_VALUE"""),7.82)</f>
        <v>7.82</v>
      </c>
    </row>
    <row r="2257">
      <c r="C2257" s="4">
        <f>IFERROR(__xludf.DUMMYFUNCTION("""COMPUTED_VALUE"""),43105.705555555556)</f>
        <v>43105.70556</v>
      </c>
      <c r="D2257" s="3">
        <f>IFERROR(__xludf.DUMMYFUNCTION("""COMPUTED_VALUE"""),7.93)</f>
        <v>7.93</v>
      </c>
    </row>
    <row r="2258">
      <c r="C2258" s="4">
        <f>IFERROR(__xludf.DUMMYFUNCTION("""COMPUTED_VALUE"""),43108.705555555556)</f>
        <v>43108.70556</v>
      </c>
      <c r="D2258" s="3">
        <f>IFERROR(__xludf.DUMMYFUNCTION("""COMPUTED_VALUE"""),7.97)</f>
        <v>7.97</v>
      </c>
    </row>
    <row r="2259">
      <c r="C2259" s="4">
        <f>IFERROR(__xludf.DUMMYFUNCTION("""COMPUTED_VALUE"""),43109.705555555556)</f>
        <v>43109.70556</v>
      </c>
      <c r="D2259" s="3">
        <f>IFERROR(__xludf.DUMMYFUNCTION("""COMPUTED_VALUE"""),7.85)</f>
        <v>7.85</v>
      </c>
    </row>
    <row r="2260">
      <c r="C2260" s="4">
        <f>IFERROR(__xludf.DUMMYFUNCTION("""COMPUTED_VALUE"""),43110.705555555556)</f>
        <v>43110.70556</v>
      </c>
      <c r="D2260" s="3">
        <f>IFERROR(__xludf.DUMMYFUNCTION("""COMPUTED_VALUE"""),7.78)</f>
        <v>7.78</v>
      </c>
    </row>
    <row r="2261">
      <c r="C2261" s="4">
        <f>IFERROR(__xludf.DUMMYFUNCTION("""COMPUTED_VALUE"""),43111.705555555556)</f>
        <v>43111.70556</v>
      </c>
      <c r="D2261" s="3">
        <f>IFERROR(__xludf.DUMMYFUNCTION("""COMPUTED_VALUE"""),7.91)</f>
        <v>7.91</v>
      </c>
    </row>
    <row r="2262">
      <c r="C2262" s="4">
        <f>IFERROR(__xludf.DUMMYFUNCTION("""COMPUTED_VALUE"""),43112.705555555556)</f>
        <v>43112.70556</v>
      </c>
      <c r="D2262" s="3">
        <f>IFERROR(__xludf.DUMMYFUNCTION("""COMPUTED_VALUE"""),7.87)</f>
        <v>7.87</v>
      </c>
    </row>
    <row r="2263">
      <c r="C2263" s="4">
        <f>IFERROR(__xludf.DUMMYFUNCTION("""COMPUTED_VALUE"""),43115.705555555556)</f>
        <v>43115.70556</v>
      </c>
      <c r="D2263" s="3">
        <f>IFERROR(__xludf.DUMMYFUNCTION("""COMPUTED_VALUE"""),7.89)</f>
        <v>7.89</v>
      </c>
    </row>
    <row r="2264">
      <c r="C2264" s="4">
        <f>IFERROR(__xludf.DUMMYFUNCTION("""COMPUTED_VALUE"""),43116.705555555556)</f>
        <v>43116.70556</v>
      </c>
      <c r="D2264" s="3">
        <f>IFERROR(__xludf.DUMMYFUNCTION("""COMPUTED_VALUE"""),7.95)</f>
        <v>7.95</v>
      </c>
    </row>
    <row r="2265">
      <c r="C2265" s="4">
        <f>IFERROR(__xludf.DUMMYFUNCTION("""COMPUTED_VALUE"""),43117.705555555556)</f>
        <v>43117.70556</v>
      </c>
      <c r="D2265" s="3">
        <f>IFERROR(__xludf.DUMMYFUNCTION("""COMPUTED_VALUE"""),8.01)</f>
        <v>8.01</v>
      </c>
    </row>
    <row r="2266">
      <c r="C2266" s="4">
        <f>IFERROR(__xludf.DUMMYFUNCTION("""COMPUTED_VALUE"""),43118.705555555556)</f>
        <v>43118.70556</v>
      </c>
      <c r="D2266" s="3">
        <f>IFERROR(__xludf.DUMMYFUNCTION("""COMPUTED_VALUE"""),8.11)</f>
        <v>8.11</v>
      </c>
    </row>
    <row r="2267">
      <c r="C2267" s="4">
        <f>IFERROR(__xludf.DUMMYFUNCTION("""COMPUTED_VALUE"""),43119.705555555556)</f>
        <v>43119.70556</v>
      </c>
      <c r="D2267" s="3">
        <f>IFERROR(__xludf.DUMMYFUNCTION("""COMPUTED_VALUE"""),8.29)</f>
        <v>8.29</v>
      </c>
    </row>
    <row r="2268">
      <c r="C2268" s="4">
        <f>IFERROR(__xludf.DUMMYFUNCTION("""COMPUTED_VALUE"""),43122.705555555556)</f>
        <v>43122.70556</v>
      </c>
      <c r="D2268" s="3">
        <f>IFERROR(__xludf.DUMMYFUNCTION("""COMPUTED_VALUE"""),8.25)</f>
        <v>8.25</v>
      </c>
    </row>
    <row r="2269">
      <c r="C2269" s="4">
        <f>IFERROR(__xludf.DUMMYFUNCTION("""COMPUTED_VALUE"""),43123.705555555556)</f>
        <v>43123.70556</v>
      </c>
      <c r="D2269" s="3">
        <f>IFERROR(__xludf.DUMMYFUNCTION("""COMPUTED_VALUE"""),8.19)</f>
        <v>8.19</v>
      </c>
    </row>
    <row r="2270">
      <c r="C2270" s="4">
        <f>IFERROR(__xludf.DUMMYFUNCTION("""COMPUTED_VALUE"""),43124.705555555556)</f>
        <v>43124.70556</v>
      </c>
      <c r="D2270" s="3">
        <f>IFERROR(__xludf.DUMMYFUNCTION("""COMPUTED_VALUE"""),8.62)</f>
        <v>8.62</v>
      </c>
    </row>
    <row r="2271">
      <c r="C2271" s="4">
        <f>IFERROR(__xludf.DUMMYFUNCTION("""COMPUTED_VALUE"""),43126.705555555556)</f>
        <v>43126.70556</v>
      </c>
      <c r="D2271" s="3">
        <f>IFERROR(__xludf.DUMMYFUNCTION("""COMPUTED_VALUE"""),8.78)</f>
        <v>8.78</v>
      </c>
    </row>
    <row r="2272">
      <c r="C2272" s="4">
        <f>IFERROR(__xludf.DUMMYFUNCTION("""COMPUTED_VALUE"""),43129.705555555556)</f>
        <v>43129.70556</v>
      </c>
      <c r="D2272" s="3">
        <f>IFERROR(__xludf.DUMMYFUNCTION("""COMPUTED_VALUE"""),8.8)</f>
        <v>8.8</v>
      </c>
    </row>
    <row r="2273">
      <c r="C2273" s="4">
        <f>IFERROR(__xludf.DUMMYFUNCTION("""COMPUTED_VALUE"""),43130.705555555556)</f>
        <v>43130.70556</v>
      </c>
      <c r="D2273" s="3">
        <f>IFERROR(__xludf.DUMMYFUNCTION("""COMPUTED_VALUE"""),8.73)</f>
        <v>8.73</v>
      </c>
    </row>
    <row r="2274">
      <c r="C2274" s="4">
        <f>IFERROR(__xludf.DUMMYFUNCTION("""COMPUTED_VALUE"""),43131.705555555556)</f>
        <v>43131.70556</v>
      </c>
      <c r="D2274" s="3">
        <f>IFERROR(__xludf.DUMMYFUNCTION("""COMPUTED_VALUE"""),8.69)</f>
        <v>8.69</v>
      </c>
    </row>
    <row r="2275">
      <c r="C2275" s="4">
        <f>IFERROR(__xludf.DUMMYFUNCTION("""COMPUTED_VALUE"""),43132.705555555556)</f>
        <v>43132.70556</v>
      </c>
      <c r="D2275" s="3">
        <f>IFERROR(__xludf.DUMMYFUNCTION("""COMPUTED_VALUE"""),8.76)</f>
        <v>8.76</v>
      </c>
    </row>
    <row r="2276">
      <c r="C2276" s="4">
        <f>IFERROR(__xludf.DUMMYFUNCTION("""COMPUTED_VALUE"""),43133.705555555556)</f>
        <v>43133.70556</v>
      </c>
      <c r="D2276" s="3">
        <f>IFERROR(__xludf.DUMMYFUNCTION("""COMPUTED_VALUE"""),8.67)</f>
        <v>8.67</v>
      </c>
    </row>
    <row r="2277">
      <c r="C2277" s="4">
        <f>IFERROR(__xludf.DUMMYFUNCTION("""COMPUTED_VALUE"""),43136.705555555556)</f>
        <v>43136.70556</v>
      </c>
      <c r="D2277" s="3">
        <f>IFERROR(__xludf.DUMMYFUNCTION("""COMPUTED_VALUE"""),8.3)</f>
        <v>8.3</v>
      </c>
    </row>
    <row r="2278">
      <c r="C2278" s="4">
        <f>IFERROR(__xludf.DUMMYFUNCTION("""COMPUTED_VALUE"""),43137.705555555556)</f>
        <v>43137.70556</v>
      </c>
      <c r="D2278" s="3">
        <f>IFERROR(__xludf.DUMMYFUNCTION("""COMPUTED_VALUE"""),8.33)</f>
        <v>8.33</v>
      </c>
    </row>
    <row r="2279">
      <c r="C2279" s="4">
        <f>IFERROR(__xludf.DUMMYFUNCTION("""COMPUTED_VALUE"""),43138.705555555556)</f>
        <v>43138.70556</v>
      </c>
      <c r="D2279" s="3">
        <f>IFERROR(__xludf.DUMMYFUNCTION("""COMPUTED_VALUE"""),8.22)</f>
        <v>8.22</v>
      </c>
    </row>
    <row r="2280">
      <c r="C2280" s="4">
        <f>IFERROR(__xludf.DUMMYFUNCTION("""COMPUTED_VALUE"""),43139.705555555556)</f>
        <v>43139.70556</v>
      </c>
      <c r="D2280" s="3">
        <f>IFERROR(__xludf.DUMMYFUNCTION("""COMPUTED_VALUE"""),8.15)</f>
        <v>8.15</v>
      </c>
    </row>
    <row r="2281">
      <c r="C2281" s="4">
        <f>IFERROR(__xludf.DUMMYFUNCTION("""COMPUTED_VALUE"""),43140.705555555556)</f>
        <v>43140.70556</v>
      </c>
      <c r="D2281" s="3">
        <f>IFERROR(__xludf.DUMMYFUNCTION("""COMPUTED_VALUE"""),8.0)</f>
        <v>8</v>
      </c>
    </row>
    <row r="2282">
      <c r="C2282" s="4">
        <f>IFERROR(__xludf.DUMMYFUNCTION("""COMPUTED_VALUE"""),43145.705555555556)</f>
        <v>43145.70556</v>
      </c>
      <c r="D2282" s="3">
        <f>IFERROR(__xludf.DUMMYFUNCTION("""COMPUTED_VALUE"""),8.15)</f>
        <v>8.15</v>
      </c>
    </row>
    <row r="2283">
      <c r="C2283" s="4">
        <f>IFERROR(__xludf.DUMMYFUNCTION("""COMPUTED_VALUE"""),43146.705555555556)</f>
        <v>43146.70556</v>
      </c>
      <c r="D2283" s="3">
        <f>IFERROR(__xludf.DUMMYFUNCTION("""COMPUTED_VALUE"""),8.37)</f>
        <v>8.37</v>
      </c>
    </row>
    <row r="2284">
      <c r="C2284" s="4">
        <f>IFERROR(__xludf.DUMMYFUNCTION("""COMPUTED_VALUE"""),43147.705555555556)</f>
        <v>43147.70556</v>
      </c>
      <c r="D2284" s="3">
        <f>IFERROR(__xludf.DUMMYFUNCTION("""COMPUTED_VALUE"""),8.51)</f>
        <v>8.51</v>
      </c>
    </row>
    <row r="2285">
      <c r="C2285" s="4">
        <f>IFERROR(__xludf.DUMMYFUNCTION("""COMPUTED_VALUE"""),43150.705555555556)</f>
        <v>43150.70556</v>
      </c>
      <c r="D2285" s="3">
        <f>IFERROR(__xludf.DUMMYFUNCTION("""COMPUTED_VALUE"""),8.5)</f>
        <v>8.5</v>
      </c>
    </row>
    <row r="2286">
      <c r="C2286" s="4">
        <f>IFERROR(__xludf.DUMMYFUNCTION("""COMPUTED_VALUE"""),43151.705555555556)</f>
        <v>43151.70556</v>
      </c>
      <c r="D2286" s="3">
        <f>IFERROR(__xludf.DUMMYFUNCTION("""COMPUTED_VALUE"""),8.62)</f>
        <v>8.62</v>
      </c>
    </row>
    <row r="2287">
      <c r="C2287" s="4">
        <f>IFERROR(__xludf.DUMMYFUNCTION("""COMPUTED_VALUE"""),43152.705555555556)</f>
        <v>43152.70556</v>
      </c>
      <c r="D2287" s="3">
        <f>IFERROR(__xludf.DUMMYFUNCTION("""COMPUTED_VALUE"""),8.89)</f>
        <v>8.89</v>
      </c>
    </row>
    <row r="2288">
      <c r="C2288" s="4">
        <f>IFERROR(__xludf.DUMMYFUNCTION("""COMPUTED_VALUE"""),43153.705555555556)</f>
        <v>43153.70556</v>
      </c>
      <c r="D2288" s="3">
        <f>IFERROR(__xludf.DUMMYFUNCTION("""COMPUTED_VALUE"""),8.77)</f>
        <v>8.77</v>
      </c>
    </row>
    <row r="2289">
      <c r="C2289" s="4">
        <f>IFERROR(__xludf.DUMMYFUNCTION("""COMPUTED_VALUE"""),43154.705555555556)</f>
        <v>43154.70556</v>
      </c>
      <c r="D2289" s="3">
        <f>IFERROR(__xludf.DUMMYFUNCTION("""COMPUTED_VALUE"""),9.0)</f>
        <v>9</v>
      </c>
    </row>
    <row r="2290">
      <c r="C2290" s="4">
        <f>IFERROR(__xludf.DUMMYFUNCTION("""COMPUTED_VALUE"""),43157.705555555556)</f>
        <v>43157.70556</v>
      </c>
      <c r="D2290" s="3">
        <f>IFERROR(__xludf.DUMMYFUNCTION("""COMPUTED_VALUE"""),9.07)</f>
        <v>9.07</v>
      </c>
    </row>
    <row r="2291">
      <c r="C2291" s="4">
        <f>IFERROR(__xludf.DUMMYFUNCTION("""COMPUTED_VALUE"""),43158.705555555556)</f>
        <v>43158.70556</v>
      </c>
      <c r="D2291" s="3">
        <f>IFERROR(__xludf.DUMMYFUNCTION("""COMPUTED_VALUE"""),8.83)</f>
        <v>8.83</v>
      </c>
    </row>
    <row r="2292">
      <c r="C2292" s="4">
        <f>IFERROR(__xludf.DUMMYFUNCTION("""COMPUTED_VALUE"""),43159.705555555556)</f>
        <v>43159.70556</v>
      </c>
      <c r="D2292" s="3">
        <f>IFERROR(__xludf.DUMMYFUNCTION("""COMPUTED_VALUE"""),8.54)</f>
        <v>8.54</v>
      </c>
    </row>
    <row r="2293">
      <c r="C2293" s="4">
        <f>IFERROR(__xludf.DUMMYFUNCTION("""COMPUTED_VALUE"""),43160.705555555556)</f>
        <v>43160.70556</v>
      </c>
      <c r="D2293" s="3">
        <f>IFERROR(__xludf.DUMMYFUNCTION("""COMPUTED_VALUE"""),8.53)</f>
        <v>8.53</v>
      </c>
    </row>
    <row r="2294">
      <c r="C2294" s="4">
        <f>IFERROR(__xludf.DUMMYFUNCTION("""COMPUTED_VALUE"""),43161.705555555556)</f>
        <v>43161.70556</v>
      </c>
      <c r="D2294" s="3">
        <f>IFERROR(__xludf.DUMMYFUNCTION("""COMPUTED_VALUE"""),8.63)</f>
        <v>8.63</v>
      </c>
    </row>
    <row r="2295">
      <c r="C2295" s="4">
        <f>IFERROR(__xludf.DUMMYFUNCTION("""COMPUTED_VALUE"""),43164.705555555556)</f>
        <v>43164.70556</v>
      </c>
      <c r="D2295" s="3">
        <f>IFERROR(__xludf.DUMMYFUNCTION("""COMPUTED_VALUE"""),8.73)</f>
        <v>8.73</v>
      </c>
    </row>
    <row r="2296">
      <c r="C2296" s="4">
        <f>IFERROR(__xludf.DUMMYFUNCTION("""COMPUTED_VALUE"""),43165.705555555556)</f>
        <v>43165.70556</v>
      </c>
      <c r="D2296" s="3">
        <f>IFERROR(__xludf.DUMMYFUNCTION("""COMPUTED_VALUE"""),8.75)</f>
        <v>8.75</v>
      </c>
    </row>
    <row r="2297">
      <c r="C2297" s="4">
        <f>IFERROR(__xludf.DUMMYFUNCTION("""COMPUTED_VALUE"""),43166.705555555556)</f>
        <v>43166.70556</v>
      </c>
      <c r="D2297" s="3">
        <f>IFERROR(__xludf.DUMMYFUNCTION("""COMPUTED_VALUE"""),8.72)</f>
        <v>8.72</v>
      </c>
    </row>
    <row r="2298">
      <c r="C2298" s="4">
        <f>IFERROR(__xludf.DUMMYFUNCTION("""COMPUTED_VALUE"""),43167.705555555556)</f>
        <v>43167.70556</v>
      </c>
      <c r="D2298" s="3">
        <f>IFERROR(__xludf.DUMMYFUNCTION("""COMPUTED_VALUE"""),8.7)</f>
        <v>8.7</v>
      </c>
    </row>
    <row r="2299">
      <c r="C2299" s="4">
        <f>IFERROR(__xludf.DUMMYFUNCTION("""COMPUTED_VALUE"""),43168.705555555556)</f>
        <v>43168.70556</v>
      </c>
      <c r="D2299" s="3">
        <f>IFERROR(__xludf.DUMMYFUNCTION("""COMPUTED_VALUE"""),9.0)</f>
        <v>9</v>
      </c>
    </row>
    <row r="2300">
      <c r="C2300" s="4">
        <f>IFERROR(__xludf.DUMMYFUNCTION("""COMPUTED_VALUE"""),43171.705555555556)</f>
        <v>43171.70556</v>
      </c>
      <c r="D2300" s="3">
        <f>IFERROR(__xludf.DUMMYFUNCTION("""COMPUTED_VALUE"""),8.99)</f>
        <v>8.99</v>
      </c>
    </row>
    <row r="2301">
      <c r="C2301" s="4">
        <f>IFERROR(__xludf.DUMMYFUNCTION("""COMPUTED_VALUE"""),43172.705555555556)</f>
        <v>43172.70556</v>
      </c>
      <c r="D2301" s="3">
        <f>IFERROR(__xludf.DUMMYFUNCTION("""COMPUTED_VALUE"""),8.97)</f>
        <v>8.97</v>
      </c>
    </row>
    <row r="2302">
      <c r="C2302" s="4">
        <f>IFERROR(__xludf.DUMMYFUNCTION("""COMPUTED_VALUE"""),43173.705555555556)</f>
        <v>43173.70556</v>
      </c>
      <c r="D2302" s="3">
        <f>IFERROR(__xludf.DUMMYFUNCTION("""COMPUTED_VALUE"""),8.81)</f>
        <v>8.81</v>
      </c>
    </row>
    <row r="2303">
      <c r="C2303" s="4">
        <f>IFERROR(__xludf.DUMMYFUNCTION("""COMPUTED_VALUE"""),43174.705555555556)</f>
        <v>43174.70556</v>
      </c>
      <c r="D2303" s="3">
        <f>IFERROR(__xludf.DUMMYFUNCTION("""COMPUTED_VALUE"""),8.67)</f>
        <v>8.67</v>
      </c>
    </row>
    <row r="2304">
      <c r="C2304" s="4">
        <f>IFERROR(__xludf.DUMMYFUNCTION("""COMPUTED_VALUE"""),43175.705555555556)</f>
        <v>43175.70556</v>
      </c>
      <c r="D2304" s="3">
        <f>IFERROR(__xludf.DUMMYFUNCTION("""COMPUTED_VALUE"""),8.58)</f>
        <v>8.58</v>
      </c>
    </row>
    <row r="2305">
      <c r="C2305" s="4">
        <f>IFERROR(__xludf.DUMMYFUNCTION("""COMPUTED_VALUE"""),43178.705555555556)</f>
        <v>43178.70556</v>
      </c>
      <c r="D2305" s="3">
        <f>IFERROR(__xludf.DUMMYFUNCTION("""COMPUTED_VALUE"""),8.52)</f>
        <v>8.52</v>
      </c>
    </row>
    <row r="2306">
      <c r="C2306" s="4">
        <f>IFERROR(__xludf.DUMMYFUNCTION("""COMPUTED_VALUE"""),43179.705555555556)</f>
        <v>43179.70556</v>
      </c>
      <c r="D2306" s="3">
        <f>IFERROR(__xludf.DUMMYFUNCTION("""COMPUTED_VALUE"""),8.69)</f>
        <v>8.69</v>
      </c>
    </row>
    <row r="2307">
      <c r="C2307" s="4">
        <f>IFERROR(__xludf.DUMMYFUNCTION("""COMPUTED_VALUE"""),43180.705555555556)</f>
        <v>43180.70556</v>
      </c>
      <c r="D2307" s="3">
        <f>IFERROR(__xludf.DUMMYFUNCTION("""COMPUTED_VALUE"""),8.74)</f>
        <v>8.74</v>
      </c>
    </row>
    <row r="2308">
      <c r="C2308" s="4">
        <f>IFERROR(__xludf.DUMMYFUNCTION("""COMPUTED_VALUE"""),43181.705555555556)</f>
        <v>43181.70556</v>
      </c>
      <c r="D2308" s="3">
        <f>IFERROR(__xludf.DUMMYFUNCTION("""COMPUTED_VALUE"""),8.66)</f>
        <v>8.66</v>
      </c>
    </row>
    <row r="2309">
      <c r="C2309" s="4">
        <f>IFERROR(__xludf.DUMMYFUNCTION("""COMPUTED_VALUE"""),43182.705555555556)</f>
        <v>43182.70556</v>
      </c>
      <c r="D2309" s="3">
        <f>IFERROR(__xludf.DUMMYFUNCTION("""COMPUTED_VALUE"""),8.48)</f>
        <v>8.48</v>
      </c>
    </row>
    <row r="2310">
      <c r="C2310" s="4">
        <f>IFERROR(__xludf.DUMMYFUNCTION("""COMPUTED_VALUE"""),43185.705555555556)</f>
        <v>43185.70556</v>
      </c>
      <c r="D2310" s="3">
        <f>IFERROR(__xludf.DUMMYFUNCTION("""COMPUTED_VALUE"""),8.55)</f>
        <v>8.55</v>
      </c>
    </row>
    <row r="2311">
      <c r="C2311" s="4">
        <f>IFERROR(__xludf.DUMMYFUNCTION("""COMPUTED_VALUE"""),43186.705555555556)</f>
        <v>43186.70556</v>
      </c>
      <c r="D2311" s="3">
        <f>IFERROR(__xludf.DUMMYFUNCTION("""COMPUTED_VALUE"""),8.53)</f>
        <v>8.53</v>
      </c>
    </row>
    <row r="2312">
      <c r="C2312" s="4">
        <f>IFERROR(__xludf.DUMMYFUNCTION("""COMPUTED_VALUE"""),43187.705555555556)</f>
        <v>43187.70556</v>
      </c>
      <c r="D2312" s="3">
        <f>IFERROR(__xludf.DUMMYFUNCTION("""COMPUTED_VALUE"""),8.7)</f>
        <v>8.7</v>
      </c>
    </row>
    <row r="2313">
      <c r="C2313" s="4">
        <f>IFERROR(__xludf.DUMMYFUNCTION("""COMPUTED_VALUE"""),43188.705555555556)</f>
        <v>43188.70556</v>
      </c>
      <c r="D2313" s="3">
        <f>IFERROR(__xludf.DUMMYFUNCTION("""COMPUTED_VALUE"""),8.9)</f>
        <v>8.9</v>
      </c>
    </row>
    <row r="2314">
      <c r="C2314" s="4">
        <f>IFERROR(__xludf.DUMMYFUNCTION("""COMPUTED_VALUE"""),43192.705555555556)</f>
        <v>43192.70556</v>
      </c>
      <c r="D2314" s="3">
        <f>IFERROR(__xludf.DUMMYFUNCTION("""COMPUTED_VALUE"""),8.83)</f>
        <v>8.83</v>
      </c>
    </row>
    <row r="2315">
      <c r="C2315" s="4">
        <f>IFERROR(__xludf.DUMMYFUNCTION("""COMPUTED_VALUE"""),43193.705555555556)</f>
        <v>43193.70556</v>
      </c>
      <c r="D2315" s="3">
        <f>IFERROR(__xludf.DUMMYFUNCTION("""COMPUTED_VALUE"""),8.82)</f>
        <v>8.82</v>
      </c>
    </row>
    <row r="2316">
      <c r="C2316" s="4">
        <f>IFERROR(__xludf.DUMMYFUNCTION("""COMPUTED_VALUE"""),43194.705555555556)</f>
        <v>43194.70556</v>
      </c>
      <c r="D2316" s="3">
        <f>IFERROR(__xludf.DUMMYFUNCTION("""COMPUTED_VALUE"""),8.72)</f>
        <v>8.72</v>
      </c>
    </row>
    <row r="2317">
      <c r="C2317" s="4">
        <f>IFERROR(__xludf.DUMMYFUNCTION("""COMPUTED_VALUE"""),43195.705555555556)</f>
        <v>43195.70556</v>
      </c>
      <c r="D2317" s="3">
        <f>IFERROR(__xludf.DUMMYFUNCTION("""COMPUTED_VALUE"""),8.92)</f>
        <v>8.92</v>
      </c>
    </row>
    <row r="2318">
      <c r="C2318" s="4">
        <f>IFERROR(__xludf.DUMMYFUNCTION("""COMPUTED_VALUE"""),43196.705555555556)</f>
        <v>43196.70556</v>
      </c>
      <c r="D2318" s="3">
        <f>IFERROR(__xludf.DUMMYFUNCTION("""COMPUTED_VALUE"""),8.94)</f>
        <v>8.94</v>
      </c>
    </row>
    <row r="2319">
      <c r="C2319" s="4">
        <f>IFERROR(__xludf.DUMMYFUNCTION("""COMPUTED_VALUE"""),43199.705555555556)</f>
        <v>43199.70556</v>
      </c>
      <c r="D2319" s="3">
        <f>IFERROR(__xludf.DUMMYFUNCTION("""COMPUTED_VALUE"""),8.73)</f>
        <v>8.73</v>
      </c>
    </row>
    <row r="2320">
      <c r="C2320" s="4">
        <f>IFERROR(__xludf.DUMMYFUNCTION("""COMPUTED_VALUE"""),43200.705555555556)</f>
        <v>43200.70556</v>
      </c>
      <c r="D2320" s="3">
        <f>IFERROR(__xludf.DUMMYFUNCTION("""COMPUTED_VALUE"""),8.76)</f>
        <v>8.76</v>
      </c>
    </row>
    <row r="2321">
      <c r="C2321" s="4">
        <f>IFERROR(__xludf.DUMMYFUNCTION("""COMPUTED_VALUE"""),43201.705555555556)</f>
        <v>43201.70556</v>
      </c>
      <c r="D2321" s="3">
        <f>IFERROR(__xludf.DUMMYFUNCTION("""COMPUTED_VALUE"""),8.85)</f>
        <v>8.85</v>
      </c>
    </row>
    <row r="2322">
      <c r="C2322" s="4">
        <f>IFERROR(__xludf.DUMMYFUNCTION("""COMPUTED_VALUE"""),43202.705555555556)</f>
        <v>43202.70556</v>
      </c>
      <c r="D2322" s="3">
        <f>IFERROR(__xludf.DUMMYFUNCTION("""COMPUTED_VALUE"""),8.96)</f>
        <v>8.96</v>
      </c>
    </row>
    <row r="2323">
      <c r="C2323" s="4">
        <f>IFERROR(__xludf.DUMMYFUNCTION("""COMPUTED_VALUE"""),43203.705555555556)</f>
        <v>43203.70556</v>
      </c>
      <c r="D2323" s="3">
        <f>IFERROR(__xludf.DUMMYFUNCTION("""COMPUTED_VALUE"""),8.81)</f>
        <v>8.81</v>
      </c>
    </row>
    <row r="2324">
      <c r="C2324" s="4">
        <f>IFERROR(__xludf.DUMMYFUNCTION("""COMPUTED_VALUE"""),43206.705555555556)</f>
        <v>43206.70556</v>
      </c>
      <c r="D2324" s="3">
        <f>IFERROR(__xludf.DUMMYFUNCTION("""COMPUTED_VALUE"""),8.46)</f>
        <v>8.46</v>
      </c>
    </row>
    <row r="2325">
      <c r="C2325" s="4">
        <f>IFERROR(__xludf.DUMMYFUNCTION("""COMPUTED_VALUE"""),43207.705555555556)</f>
        <v>43207.70556</v>
      </c>
      <c r="D2325" s="3">
        <f>IFERROR(__xludf.DUMMYFUNCTION("""COMPUTED_VALUE"""),8.56)</f>
        <v>8.56</v>
      </c>
    </row>
    <row r="2326">
      <c r="C2326" s="4">
        <f>IFERROR(__xludf.DUMMYFUNCTION("""COMPUTED_VALUE"""),43208.705555555556)</f>
        <v>43208.70556</v>
      </c>
      <c r="D2326" s="3">
        <f>IFERROR(__xludf.DUMMYFUNCTION("""COMPUTED_VALUE"""),8.75)</f>
        <v>8.75</v>
      </c>
    </row>
    <row r="2327">
      <c r="C2327" s="4">
        <f>IFERROR(__xludf.DUMMYFUNCTION("""COMPUTED_VALUE"""),43209.705555555556)</f>
        <v>43209.70556</v>
      </c>
      <c r="D2327" s="3">
        <f>IFERROR(__xludf.DUMMYFUNCTION("""COMPUTED_VALUE"""),8.69)</f>
        <v>8.69</v>
      </c>
    </row>
    <row r="2328">
      <c r="C2328" s="4">
        <f>IFERROR(__xludf.DUMMYFUNCTION("""COMPUTED_VALUE"""),43210.705555555556)</f>
        <v>43210.70556</v>
      </c>
      <c r="D2328" s="3">
        <f>IFERROR(__xludf.DUMMYFUNCTION("""COMPUTED_VALUE"""),8.57)</f>
        <v>8.57</v>
      </c>
    </row>
    <row r="2329">
      <c r="C2329" s="4">
        <f>IFERROR(__xludf.DUMMYFUNCTION("""COMPUTED_VALUE"""),43213.705555555556)</f>
        <v>43213.70556</v>
      </c>
      <c r="D2329" s="3">
        <f>IFERROR(__xludf.DUMMYFUNCTION("""COMPUTED_VALUE"""),8.58)</f>
        <v>8.58</v>
      </c>
    </row>
    <row r="2330">
      <c r="C2330" s="4">
        <f>IFERROR(__xludf.DUMMYFUNCTION("""COMPUTED_VALUE"""),43214.705555555556)</f>
        <v>43214.70556</v>
      </c>
      <c r="D2330" s="3">
        <f>IFERROR(__xludf.DUMMYFUNCTION("""COMPUTED_VALUE"""),8.43)</f>
        <v>8.43</v>
      </c>
    </row>
    <row r="2331">
      <c r="C2331" s="4">
        <f>IFERROR(__xludf.DUMMYFUNCTION("""COMPUTED_VALUE"""),43215.705555555556)</f>
        <v>43215.70556</v>
      </c>
      <c r="D2331" s="3">
        <f>IFERROR(__xludf.DUMMYFUNCTION("""COMPUTED_VALUE"""),8.35)</f>
        <v>8.35</v>
      </c>
    </row>
    <row r="2332">
      <c r="C2332" s="4">
        <f>IFERROR(__xludf.DUMMYFUNCTION("""COMPUTED_VALUE"""),43216.705555555556)</f>
        <v>43216.70556</v>
      </c>
      <c r="D2332" s="3">
        <f>IFERROR(__xludf.DUMMYFUNCTION("""COMPUTED_VALUE"""),8.56)</f>
        <v>8.56</v>
      </c>
    </row>
    <row r="2333">
      <c r="C2333" s="4">
        <f>IFERROR(__xludf.DUMMYFUNCTION("""COMPUTED_VALUE"""),43217.705555555556)</f>
        <v>43217.70556</v>
      </c>
      <c r="D2333" s="3">
        <f>IFERROR(__xludf.DUMMYFUNCTION("""COMPUTED_VALUE"""),8.61)</f>
        <v>8.61</v>
      </c>
    </row>
    <row r="2334">
      <c r="C2334" s="4">
        <f>IFERROR(__xludf.DUMMYFUNCTION("""COMPUTED_VALUE"""),43220.705555555556)</f>
        <v>43220.70556</v>
      </c>
      <c r="D2334" s="3">
        <f>IFERROR(__xludf.DUMMYFUNCTION("""COMPUTED_VALUE"""),8.43)</f>
        <v>8.43</v>
      </c>
    </row>
    <row r="2335">
      <c r="C2335" s="4">
        <f>IFERROR(__xludf.DUMMYFUNCTION("""COMPUTED_VALUE"""),43222.705555555556)</f>
        <v>43222.70556</v>
      </c>
      <c r="D2335" s="3">
        <f>IFERROR(__xludf.DUMMYFUNCTION("""COMPUTED_VALUE"""),8.2)</f>
        <v>8.2</v>
      </c>
    </row>
    <row r="2336">
      <c r="C2336" s="4">
        <f>IFERROR(__xludf.DUMMYFUNCTION("""COMPUTED_VALUE"""),43223.705555555556)</f>
        <v>43223.70556</v>
      </c>
      <c r="D2336" s="3">
        <f>IFERROR(__xludf.DUMMYFUNCTION("""COMPUTED_VALUE"""),8.05)</f>
        <v>8.05</v>
      </c>
    </row>
    <row r="2337">
      <c r="C2337" s="4">
        <f>IFERROR(__xludf.DUMMYFUNCTION("""COMPUTED_VALUE"""),43224.705555555556)</f>
        <v>43224.70556</v>
      </c>
      <c r="D2337" s="3">
        <f>IFERROR(__xludf.DUMMYFUNCTION("""COMPUTED_VALUE"""),8.01)</f>
        <v>8.01</v>
      </c>
    </row>
    <row r="2338">
      <c r="C2338" s="4">
        <f>IFERROR(__xludf.DUMMYFUNCTION("""COMPUTED_VALUE"""),43227.705555555556)</f>
        <v>43227.70556</v>
      </c>
      <c r="D2338" s="3">
        <f>IFERROR(__xludf.DUMMYFUNCTION("""COMPUTED_VALUE"""),7.99)</f>
        <v>7.99</v>
      </c>
    </row>
    <row r="2339">
      <c r="C2339" s="4">
        <f>IFERROR(__xludf.DUMMYFUNCTION("""COMPUTED_VALUE"""),43228.705555555556)</f>
        <v>43228.70556</v>
      </c>
      <c r="D2339" s="3">
        <f>IFERROR(__xludf.DUMMYFUNCTION("""COMPUTED_VALUE"""),7.96)</f>
        <v>7.96</v>
      </c>
    </row>
    <row r="2340">
      <c r="C2340" s="4">
        <f>IFERROR(__xludf.DUMMYFUNCTION("""COMPUTED_VALUE"""),43229.705555555556)</f>
        <v>43229.70556</v>
      </c>
      <c r="D2340" s="3">
        <f>IFERROR(__xludf.DUMMYFUNCTION("""COMPUTED_VALUE"""),8.02)</f>
        <v>8.02</v>
      </c>
    </row>
    <row r="2341">
      <c r="C2341" s="4">
        <f>IFERROR(__xludf.DUMMYFUNCTION("""COMPUTED_VALUE"""),43230.705555555556)</f>
        <v>43230.70556</v>
      </c>
      <c r="D2341" s="3">
        <f>IFERROR(__xludf.DUMMYFUNCTION("""COMPUTED_VALUE"""),8.23)</f>
        <v>8.23</v>
      </c>
    </row>
    <row r="2342">
      <c r="C2342" s="4">
        <f>IFERROR(__xludf.DUMMYFUNCTION("""COMPUTED_VALUE"""),43231.705555555556)</f>
        <v>43231.70556</v>
      </c>
      <c r="D2342" s="3">
        <f>IFERROR(__xludf.DUMMYFUNCTION("""COMPUTED_VALUE"""),7.87)</f>
        <v>7.87</v>
      </c>
    </row>
    <row r="2343">
      <c r="C2343" s="4">
        <f>IFERROR(__xludf.DUMMYFUNCTION("""COMPUTED_VALUE"""),43234.705555555556)</f>
        <v>43234.70556</v>
      </c>
      <c r="D2343" s="3">
        <f>IFERROR(__xludf.DUMMYFUNCTION("""COMPUTED_VALUE"""),7.76)</f>
        <v>7.76</v>
      </c>
    </row>
    <row r="2344">
      <c r="C2344" s="4">
        <f>IFERROR(__xludf.DUMMYFUNCTION("""COMPUTED_VALUE"""),43235.705555555556)</f>
        <v>43235.70556</v>
      </c>
      <c r="D2344" s="3">
        <f>IFERROR(__xludf.DUMMYFUNCTION("""COMPUTED_VALUE"""),7.6)</f>
        <v>7.6</v>
      </c>
    </row>
    <row r="2345">
      <c r="C2345" s="4">
        <f>IFERROR(__xludf.DUMMYFUNCTION("""COMPUTED_VALUE"""),43236.705555555556)</f>
        <v>43236.70556</v>
      </c>
      <c r="D2345" s="3">
        <f>IFERROR(__xludf.DUMMYFUNCTION("""COMPUTED_VALUE"""),7.69)</f>
        <v>7.69</v>
      </c>
    </row>
    <row r="2346">
      <c r="C2346" s="4">
        <f>IFERROR(__xludf.DUMMYFUNCTION("""COMPUTED_VALUE"""),43237.705555555556)</f>
        <v>43237.70556</v>
      </c>
      <c r="D2346" s="3">
        <f>IFERROR(__xludf.DUMMYFUNCTION("""COMPUTED_VALUE"""),7.37)</f>
        <v>7.37</v>
      </c>
    </row>
    <row r="2347">
      <c r="C2347" s="4">
        <f>IFERROR(__xludf.DUMMYFUNCTION("""COMPUTED_VALUE"""),43238.705555555556)</f>
        <v>43238.70556</v>
      </c>
      <c r="D2347" s="3">
        <f>IFERROR(__xludf.DUMMYFUNCTION("""COMPUTED_VALUE"""),7.43)</f>
        <v>7.43</v>
      </c>
    </row>
    <row r="2348">
      <c r="C2348" s="4">
        <f>IFERROR(__xludf.DUMMYFUNCTION("""COMPUTED_VALUE"""),43241.705555555556)</f>
        <v>43241.70556</v>
      </c>
      <c r="D2348" s="3">
        <f>IFERROR(__xludf.DUMMYFUNCTION("""COMPUTED_VALUE"""),7.38)</f>
        <v>7.38</v>
      </c>
    </row>
    <row r="2349">
      <c r="C2349" s="4">
        <f>IFERROR(__xludf.DUMMYFUNCTION("""COMPUTED_VALUE"""),43242.705555555556)</f>
        <v>43242.70556</v>
      </c>
      <c r="D2349" s="3">
        <f>IFERROR(__xludf.DUMMYFUNCTION("""COMPUTED_VALUE"""),7.78)</f>
        <v>7.78</v>
      </c>
    </row>
    <row r="2350">
      <c r="C2350" s="4">
        <f>IFERROR(__xludf.DUMMYFUNCTION("""COMPUTED_VALUE"""),43243.705555555556)</f>
        <v>43243.70556</v>
      </c>
      <c r="D2350" s="3">
        <f>IFERROR(__xludf.DUMMYFUNCTION("""COMPUTED_VALUE"""),7.37)</f>
        <v>7.37</v>
      </c>
    </row>
    <row r="2351">
      <c r="C2351" s="4">
        <f>IFERROR(__xludf.DUMMYFUNCTION("""COMPUTED_VALUE"""),43244.705555555556)</f>
        <v>43244.70556</v>
      </c>
      <c r="D2351" s="3">
        <f>IFERROR(__xludf.DUMMYFUNCTION("""COMPUTED_VALUE"""),7.2)</f>
        <v>7.2</v>
      </c>
    </row>
    <row r="2352">
      <c r="C2352" s="4">
        <f>IFERROR(__xludf.DUMMYFUNCTION("""COMPUTED_VALUE"""),43245.705555555556)</f>
        <v>43245.70556</v>
      </c>
      <c r="D2352" s="3">
        <f>IFERROR(__xludf.DUMMYFUNCTION("""COMPUTED_VALUE"""),21.02)</f>
        <v>21.02</v>
      </c>
    </row>
    <row r="2353">
      <c r="C2353" s="4">
        <f>IFERROR(__xludf.DUMMYFUNCTION("""COMPUTED_VALUE"""),43248.705555555556)</f>
        <v>43248.70556</v>
      </c>
      <c r="D2353" s="3">
        <f>IFERROR(__xludf.DUMMYFUNCTION("""COMPUTED_VALUE"""),6.84)</f>
        <v>6.84</v>
      </c>
    </row>
    <row r="2354">
      <c r="C2354" s="4">
        <f>IFERROR(__xludf.DUMMYFUNCTION("""COMPUTED_VALUE"""),43249.705555555556)</f>
        <v>43249.70556</v>
      </c>
      <c r="D2354" s="3">
        <f>IFERROR(__xludf.DUMMYFUNCTION("""COMPUTED_VALUE"""),6.91)</f>
        <v>6.91</v>
      </c>
    </row>
    <row r="2355">
      <c r="C2355" s="4">
        <f>IFERROR(__xludf.DUMMYFUNCTION("""COMPUTED_VALUE"""),43250.705555555556)</f>
        <v>43250.70556</v>
      </c>
      <c r="D2355" s="3">
        <f>IFERROR(__xludf.DUMMYFUNCTION("""COMPUTED_VALUE"""),7.26)</f>
        <v>7.26</v>
      </c>
    </row>
    <row r="2356">
      <c r="C2356" s="4">
        <f>IFERROR(__xludf.DUMMYFUNCTION("""COMPUTED_VALUE"""),43252.705555555556)</f>
        <v>43252.70556</v>
      </c>
      <c r="D2356" s="3">
        <f>IFERROR(__xludf.DUMMYFUNCTION("""COMPUTED_VALUE"""),7.42)</f>
        <v>7.42</v>
      </c>
    </row>
    <row r="2357">
      <c r="C2357" s="4">
        <f>IFERROR(__xludf.DUMMYFUNCTION("""COMPUTED_VALUE"""),43255.705555555556)</f>
        <v>43255.70556</v>
      </c>
      <c r="D2357" s="3">
        <f>IFERROR(__xludf.DUMMYFUNCTION("""COMPUTED_VALUE"""),7.61)</f>
        <v>7.61</v>
      </c>
    </row>
    <row r="2358">
      <c r="C2358" s="4">
        <f>IFERROR(__xludf.DUMMYFUNCTION("""COMPUTED_VALUE"""),43256.705555555556)</f>
        <v>43256.70556</v>
      </c>
      <c r="D2358" s="3">
        <f>IFERROR(__xludf.DUMMYFUNCTION("""COMPUTED_VALUE"""),7.37)</f>
        <v>7.37</v>
      </c>
    </row>
    <row r="2359">
      <c r="C2359" s="4">
        <f>IFERROR(__xludf.DUMMYFUNCTION("""COMPUTED_VALUE"""),43257.705555555556)</f>
        <v>43257.70556</v>
      </c>
      <c r="D2359" s="3">
        <f>IFERROR(__xludf.DUMMYFUNCTION("""COMPUTED_VALUE"""),7.14)</f>
        <v>7.14</v>
      </c>
    </row>
    <row r="2360">
      <c r="C2360" s="4">
        <f>IFERROR(__xludf.DUMMYFUNCTION("""COMPUTED_VALUE"""),43258.705555555556)</f>
        <v>43258.70556</v>
      </c>
      <c r="D2360" s="3">
        <f>IFERROR(__xludf.DUMMYFUNCTION("""COMPUTED_VALUE"""),6.67)</f>
        <v>6.67</v>
      </c>
    </row>
    <row r="2361">
      <c r="C2361" s="4">
        <f>IFERROR(__xludf.DUMMYFUNCTION("""COMPUTED_VALUE"""),43259.705555555556)</f>
        <v>43259.70556</v>
      </c>
      <c r="D2361" s="3">
        <f>IFERROR(__xludf.DUMMYFUNCTION("""COMPUTED_VALUE"""),6.95)</f>
        <v>6.95</v>
      </c>
    </row>
    <row r="2362">
      <c r="C2362" s="4">
        <f>IFERROR(__xludf.DUMMYFUNCTION("""COMPUTED_VALUE"""),43262.705555555556)</f>
        <v>43262.70556</v>
      </c>
      <c r="D2362" s="3">
        <f>IFERROR(__xludf.DUMMYFUNCTION("""COMPUTED_VALUE"""),6.81)</f>
        <v>6.81</v>
      </c>
    </row>
    <row r="2363">
      <c r="C2363" s="4">
        <f>IFERROR(__xludf.DUMMYFUNCTION("""COMPUTED_VALUE"""),43263.705555555556)</f>
        <v>43263.70556</v>
      </c>
      <c r="D2363" s="3">
        <f>IFERROR(__xludf.DUMMYFUNCTION("""COMPUTED_VALUE"""),7.0)</f>
        <v>7</v>
      </c>
    </row>
    <row r="2364">
      <c r="C2364" s="4">
        <f>IFERROR(__xludf.DUMMYFUNCTION("""COMPUTED_VALUE"""),43264.705555555556)</f>
        <v>43264.70556</v>
      </c>
      <c r="D2364" s="3">
        <f>IFERROR(__xludf.DUMMYFUNCTION("""COMPUTED_VALUE"""),6.89)</f>
        <v>6.89</v>
      </c>
    </row>
    <row r="2365">
      <c r="C2365" s="4">
        <f>IFERROR(__xludf.DUMMYFUNCTION("""COMPUTED_VALUE"""),43265.705555555556)</f>
        <v>43265.70556</v>
      </c>
      <c r="D2365" s="3">
        <f>IFERROR(__xludf.DUMMYFUNCTION("""COMPUTED_VALUE"""),6.72)</f>
        <v>6.72</v>
      </c>
    </row>
    <row r="2366">
      <c r="C2366" s="4">
        <f>IFERROR(__xludf.DUMMYFUNCTION("""COMPUTED_VALUE"""),43266.705555555556)</f>
        <v>43266.70556</v>
      </c>
      <c r="D2366" s="3">
        <f>IFERROR(__xludf.DUMMYFUNCTION("""COMPUTED_VALUE"""),6.6)</f>
        <v>6.6</v>
      </c>
    </row>
    <row r="2367">
      <c r="C2367" s="4">
        <f>IFERROR(__xludf.DUMMYFUNCTION("""COMPUTED_VALUE"""),43269.705555555556)</f>
        <v>43269.70556</v>
      </c>
      <c r="D2367" s="3">
        <f>IFERROR(__xludf.DUMMYFUNCTION("""COMPUTED_VALUE"""),6.4)</f>
        <v>6.4</v>
      </c>
    </row>
    <row r="2368">
      <c r="C2368" s="4">
        <f>IFERROR(__xludf.DUMMYFUNCTION("""COMPUTED_VALUE"""),43270.705555555556)</f>
        <v>43270.70556</v>
      </c>
      <c r="D2368" s="3">
        <f>IFERROR(__xludf.DUMMYFUNCTION("""COMPUTED_VALUE"""),6.64)</f>
        <v>6.64</v>
      </c>
    </row>
    <row r="2369">
      <c r="C2369" s="4">
        <f>IFERROR(__xludf.DUMMYFUNCTION("""COMPUTED_VALUE"""),43271.705555555556)</f>
        <v>43271.70556</v>
      </c>
      <c r="D2369" s="3">
        <f>IFERROR(__xludf.DUMMYFUNCTION("""COMPUTED_VALUE"""),6.59)</f>
        <v>6.59</v>
      </c>
    </row>
    <row r="2370">
      <c r="C2370" s="4">
        <f>IFERROR(__xludf.DUMMYFUNCTION("""COMPUTED_VALUE"""),43272.705555555556)</f>
        <v>43272.70556</v>
      </c>
      <c r="D2370" s="3">
        <f>IFERROR(__xludf.DUMMYFUNCTION("""COMPUTED_VALUE"""),6.52)</f>
        <v>6.52</v>
      </c>
    </row>
    <row r="2371">
      <c r="C2371" s="4">
        <f>IFERROR(__xludf.DUMMYFUNCTION("""COMPUTED_VALUE"""),43273.705555555556)</f>
        <v>43273.70556</v>
      </c>
      <c r="D2371" s="3">
        <f>IFERROR(__xludf.DUMMYFUNCTION("""COMPUTED_VALUE"""),6.66)</f>
        <v>6.66</v>
      </c>
    </row>
    <row r="2372">
      <c r="C2372" s="4">
        <f>IFERROR(__xludf.DUMMYFUNCTION("""COMPUTED_VALUE"""),43276.705555555556)</f>
        <v>43276.70556</v>
      </c>
      <c r="D2372" s="3">
        <f>IFERROR(__xludf.DUMMYFUNCTION("""COMPUTED_VALUE"""),6.9)</f>
        <v>6.9</v>
      </c>
    </row>
    <row r="2373">
      <c r="C2373" s="4">
        <f>IFERROR(__xludf.DUMMYFUNCTION("""COMPUTED_VALUE"""),43277.705555555556)</f>
        <v>43277.70556</v>
      </c>
      <c r="D2373" s="3">
        <f>IFERROR(__xludf.DUMMYFUNCTION("""COMPUTED_VALUE"""),6.88)</f>
        <v>6.88</v>
      </c>
    </row>
    <row r="2374">
      <c r="C2374" s="4">
        <f>IFERROR(__xludf.DUMMYFUNCTION("""COMPUTED_VALUE"""),43278.705555555556)</f>
        <v>43278.70556</v>
      </c>
      <c r="D2374" s="3">
        <f>IFERROR(__xludf.DUMMYFUNCTION("""COMPUTED_VALUE"""),6.73)</f>
        <v>6.73</v>
      </c>
    </row>
    <row r="2375">
      <c r="C2375" s="4">
        <f>IFERROR(__xludf.DUMMYFUNCTION("""COMPUTED_VALUE"""),43279.705555555556)</f>
        <v>43279.70556</v>
      </c>
      <c r="D2375" s="3">
        <f>IFERROR(__xludf.DUMMYFUNCTION("""COMPUTED_VALUE"""),6.84)</f>
        <v>6.84</v>
      </c>
    </row>
    <row r="2376">
      <c r="C2376" s="4">
        <f>IFERROR(__xludf.DUMMYFUNCTION("""COMPUTED_VALUE"""),43280.705555555556)</f>
        <v>43280.70556</v>
      </c>
      <c r="D2376" s="3">
        <f>IFERROR(__xludf.DUMMYFUNCTION("""COMPUTED_VALUE"""),6.82)</f>
        <v>6.82</v>
      </c>
    </row>
    <row r="2377">
      <c r="C2377" s="4">
        <f>IFERROR(__xludf.DUMMYFUNCTION("""COMPUTED_VALUE"""),43283.705555555556)</f>
        <v>43283.70556</v>
      </c>
      <c r="D2377" s="3">
        <f>IFERROR(__xludf.DUMMYFUNCTION("""COMPUTED_VALUE"""),6.88)</f>
        <v>6.88</v>
      </c>
    </row>
    <row r="2378">
      <c r="C2378" s="4">
        <f>IFERROR(__xludf.DUMMYFUNCTION("""COMPUTED_VALUE"""),43284.705555555556)</f>
        <v>43284.70556</v>
      </c>
      <c r="D2378" s="3">
        <f>IFERROR(__xludf.DUMMYFUNCTION("""COMPUTED_VALUE"""),6.96)</f>
        <v>6.96</v>
      </c>
    </row>
    <row r="2379">
      <c r="C2379" s="4">
        <f>IFERROR(__xludf.DUMMYFUNCTION("""COMPUTED_VALUE"""),43285.705555555556)</f>
        <v>43285.70556</v>
      </c>
      <c r="D2379" s="3">
        <f>IFERROR(__xludf.DUMMYFUNCTION("""COMPUTED_VALUE"""),7.05)</f>
        <v>7.05</v>
      </c>
    </row>
    <row r="2380">
      <c r="C2380" s="4">
        <f>IFERROR(__xludf.DUMMYFUNCTION("""COMPUTED_VALUE"""),43286.705555555556)</f>
        <v>43286.70556</v>
      </c>
      <c r="D2380" s="3">
        <f>IFERROR(__xludf.DUMMYFUNCTION("""COMPUTED_VALUE"""),7.0)</f>
        <v>7</v>
      </c>
    </row>
    <row r="2381">
      <c r="C2381" s="4">
        <f>IFERROR(__xludf.DUMMYFUNCTION("""COMPUTED_VALUE"""),43287.705555555556)</f>
        <v>43287.70556</v>
      </c>
      <c r="D2381" s="3">
        <f>IFERROR(__xludf.DUMMYFUNCTION("""COMPUTED_VALUE"""),7.25)</f>
        <v>7.25</v>
      </c>
    </row>
    <row r="2382">
      <c r="C2382" s="4">
        <f>IFERROR(__xludf.DUMMYFUNCTION("""COMPUTED_VALUE"""),43291.705555555556)</f>
        <v>43291.70556</v>
      </c>
      <c r="D2382" s="3">
        <f>IFERROR(__xludf.DUMMYFUNCTION("""COMPUTED_VALUE"""),7.46)</f>
        <v>7.46</v>
      </c>
    </row>
    <row r="2383">
      <c r="C2383" s="4">
        <f>IFERROR(__xludf.DUMMYFUNCTION("""COMPUTED_VALUE"""),43292.705555555556)</f>
        <v>43292.70556</v>
      </c>
      <c r="D2383" s="3">
        <f>IFERROR(__xludf.DUMMYFUNCTION("""COMPUTED_VALUE"""),7.46)</f>
        <v>7.46</v>
      </c>
    </row>
    <row r="2384">
      <c r="C2384" s="4">
        <f>IFERROR(__xludf.DUMMYFUNCTION("""COMPUTED_VALUE"""),43293.705555555556)</f>
        <v>43293.70556</v>
      </c>
      <c r="D2384" s="3">
        <f>IFERROR(__xludf.DUMMYFUNCTION("""COMPUTED_VALUE"""),7.69)</f>
        <v>7.69</v>
      </c>
    </row>
    <row r="2385">
      <c r="C2385" s="4">
        <f>IFERROR(__xludf.DUMMYFUNCTION("""COMPUTED_VALUE"""),43294.705555555556)</f>
        <v>43294.70556</v>
      </c>
      <c r="D2385" s="3">
        <f>IFERROR(__xludf.DUMMYFUNCTION("""COMPUTED_VALUE"""),7.94)</f>
        <v>7.94</v>
      </c>
    </row>
    <row r="2386">
      <c r="C2386" s="4">
        <f>IFERROR(__xludf.DUMMYFUNCTION("""COMPUTED_VALUE"""),43297.705555555556)</f>
        <v>43297.70556</v>
      </c>
      <c r="D2386" s="3">
        <f>IFERROR(__xludf.DUMMYFUNCTION("""COMPUTED_VALUE"""),7.83)</f>
        <v>7.83</v>
      </c>
    </row>
    <row r="2387">
      <c r="C2387" s="4">
        <f>IFERROR(__xludf.DUMMYFUNCTION("""COMPUTED_VALUE"""),43298.705555555556)</f>
        <v>43298.70556</v>
      </c>
      <c r="D2387" s="3">
        <f>IFERROR(__xludf.DUMMYFUNCTION("""COMPUTED_VALUE"""),7.98)</f>
        <v>7.98</v>
      </c>
    </row>
    <row r="2388">
      <c r="C2388" s="4">
        <f>IFERROR(__xludf.DUMMYFUNCTION("""COMPUTED_VALUE"""),43299.705555555556)</f>
        <v>43299.70556</v>
      </c>
      <c r="D2388" s="3">
        <f>IFERROR(__xludf.DUMMYFUNCTION("""COMPUTED_VALUE"""),7.74)</f>
        <v>7.74</v>
      </c>
    </row>
    <row r="2389">
      <c r="C2389" s="4">
        <f>IFERROR(__xludf.DUMMYFUNCTION("""COMPUTED_VALUE"""),43300.705555555556)</f>
        <v>43300.70556</v>
      </c>
      <c r="D2389" s="3">
        <f>IFERROR(__xludf.DUMMYFUNCTION("""COMPUTED_VALUE"""),7.7)</f>
        <v>7.7</v>
      </c>
    </row>
    <row r="2390">
      <c r="C2390" s="4">
        <f>IFERROR(__xludf.DUMMYFUNCTION("""COMPUTED_VALUE"""),43301.705555555556)</f>
        <v>43301.70556</v>
      </c>
      <c r="D2390" s="3">
        <f>IFERROR(__xludf.DUMMYFUNCTION("""COMPUTED_VALUE"""),7.75)</f>
        <v>7.75</v>
      </c>
    </row>
    <row r="2391">
      <c r="C2391" s="4">
        <f>IFERROR(__xludf.DUMMYFUNCTION("""COMPUTED_VALUE"""),43304.705555555556)</f>
        <v>43304.70556</v>
      </c>
      <c r="D2391" s="3">
        <f>IFERROR(__xludf.DUMMYFUNCTION("""COMPUTED_VALUE"""),7.66)</f>
        <v>7.66</v>
      </c>
    </row>
    <row r="2392">
      <c r="C2392" s="4">
        <f>IFERROR(__xludf.DUMMYFUNCTION("""COMPUTED_VALUE"""),43305.705555555556)</f>
        <v>43305.70556</v>
      </c>
      <c r="D2392" s="3">
        <f>IFERROR(__xludf.DUMMYFUNCTION("""COMPUTED_VALUE"""),7.75)</f>
        <v>7.75</v>
      </c>
    </row>
    <row r="2393">
      <c r="C2393" s="4">
        <f>IFERROR(__xludf.DUMMYFUNCTION("""COMPUTED_VALUE"""),43306.705555555556)</f>
        <v>43306.70556</v>
      </c>
      <c r="D2393" s="3">
        <f>IFERROR(__xludf.DUMMYFUNCTION("""COMPUTED_VALUE"""),7.93)</f>
        <v>7.93</v>
      </c>
    </row>
    <row r="2394">
      <c r="C2394" s="4">
        <f>IFERROR(__xludf.DUMMYFUNCTION("""COMPUTED_VALUE"""),43307.705555555556)</f>
        <v>43307.70556</v>
      </c>
      <c r="D2394" s="3">
        <f>IFERROR(__xludf.DUMMYFUNCTION("""COMPUTED_VALUE"""),7.85)</f>
        <v>7.85</v>
      </c>
    </row>
    <row r="2395">
      <c r="C2395" s="4">
        <f>IFERROR(__xludf.DUMMYFUNCTION("""COMPUTED_VALUE"""),43308.705555555556)</f>
        <v>43308.70556</v>
      </c>
      <c r="D2395" s="3">
        <f>IFERROR(__xludf.DUMMYFUNCTION("""COMPUTED_VALUE"""),7.88)</f>
        <v>7.88</v>
      </c>
    </row>
    <row r="2396">
      <c r="C2396" s="4">
        <f>IFERROR(__xludf.DUMMYFUNCTION("""COMPUTED_VALUE"""),43311.705555555556)</f>
        <v>43311.70556</v>
      </c>
      <c r="D2396" s="3">
        <f>IFERROR(__xludf.DUMMYFUNCTION("""COMPUTED_VALUE"""),7.92)</f>
        <v>7.92</v>
      </c>
    </row>
    <row r="2397">
      <c r="C2397" s="4">
        <f>IFERROR(__xludf.DUMMYFUNCTION("""COMPUTED_VALUE"""),43312.705555555556)</f>
        <v>43312.70556</v>
      </c>
      <c r="D2397" s="3">
        <f>IFERROR(__xludf.DUMMYFUNCTION("""COMPUTED_VALUE"""),7.93)</f>
        <v>7.93</v>
      </c>
    </row>
    <row r="2398">
      <c r="C2398" s="4">
        <f>IFERROR(__xludf.DUMMYFUNCTION("""COMPUTED_VALUE"""),43313.705555555556)</f>
        <v>43313.70556</v>
      </c>
      <c r="D2398" s="3">
        <f>IFERROR(__xludf.DUMMYFUNCTION("""COMPUTED_VALUE"""),7.89)</f>
        <v>7.89</v>
      </c>
    </row>
    <row r="2399">
      <c r="C2399" s="4">
        <f>IFERROR(__xludf.DUMMYFUNCTION("""COMPUTED_VALUE"""),43314.705555555556)</f>
        <v>43314.70556</v>
      </c>
      <c r="D2399" s="3">
        <f>IFERROR(__xludf.DUMMYFUNCTION("""COMPUTED_VALUE"""),8.03)</f>
        <v>8.03</v>
      </c>
    </row>
    <row r="2400">
      <c r="C2400" s="4">
        <f>IFERROR(__xludf.DUMMYFUNCTION("""COMPUTED_VALUE"""),43315.705555555556)</f>
        <v>43315.70556</v>
      </c>
      <c r="D2400" s="3">
        <f>IFERROR(__xludf.DUMMYFUNCTION("""COMPUTED_VALUE"""),8.32)</f>
        <v>8.32</v>
      </c>
    </row>
    <row r="2401">
      <c r="C2401" s="4">
        <f>IFERROR(__xludf.DUMMYFUNCTION("""COMPUTED_VALUE"""),43318.705555555556)</f>
        <v>43318.70556</v>
      </c>
      <c r="D2401" s="3">
        <f>IFERROR(__xludf.DUMMYFUNCTION("""COMPUTED_VALUE"""),8.24)</f>
        <v>8.24</v>
      </c>
    </row>
    <row r="2402">
      <c r="C2402" s="4">
        <f>IFERROR(__xludf.DUMMYFUNCTION("""COMPUTED_VALUE"""),43319.705555555556)</f>
        <v>43319.70556</v>
      </c>
      <c r="D2402" s="3">
        <f>IFERROR(__xludf.DUMMYFUNCTION("""COMPUTED_VALUE"""),8.0)</f>
        <v>8</v>
      </c>
    </row>
    <row r="2403">
      <c r="C2403" s="4">
        <f>IFERROR(__xludf.DUMMYFUNCTION("""COMPUTED_VALUE"""),43320.705555555556)</f>
        <v>43320.70556</v>
      </c>
      <c r="D2403" s="3">
        <f>IFERROR(__xludf.DUMMYFUNCTION("""COMPUTED_VALUE"""),7.81)</f>
        <v>7.81</v>
      </c>
    </row>
    <row r="2404">
      <c r="C2404" s="4">
        <f>IFERROR(__xludf.DUMMYFUNCTION("""COMPUTED_VALUE"""),43321.705555555556)</f>
        <v>43321.70556</v>
      </c>
      <c r="D2404" s="3">
        <f>IFERROR(__xludf.DUMMYFUNCTION("""COMPUTED_VALUE"""),7.75)</f>
        <v>7.75</v>
      </c>
    </row>
    <row r="2405">
      <c r="C2405" s="4">
        <f>IFERROR(__xludf.DUMMYFUNCTION("""COMPUTED_VALUE"""),43322.705555555556)</f>
        <v>43322.70556</v>
      </c>
      <c r="D2405" s="3">
        <f>IFERROR(__xludf.DUMMYFUNCTION("""COMPUTED_VALUE"""),7.59)</f>
        <v>7.59</v>
      </c>
    </row>
    <row r="2406">
      <c r="C2406" s="4">
        <f>IFERROR(__xludf.DUMMYFUNCTION("""COMPUTED_VALUE"""),43325.705555555556)</f>
        <v>43325.70556</v>
      </c>
      <c r="D2406" s="3">
        <f>IFERROR(__xludf.DUMMYFUNCTION("""COMPUTED_VALUE"""),7.63)</f>
        <v>7.63</v>
      </c>
    </row>
    <row r="2407">
      <c r="C2407" s="4">
        <f>IFERROR(__xludf.DUMMYFUNCTION("""COMPUTED_VALUE"""),43326.705555555556)</f>
        <v>43326.70556</v>
      </c>
      <c r="D2407" s="3">
        <f>IFERROR(__xludf.DUMMYFUNCTION("""COMPUTED_VALUE"""),7.78)</f>
        <v>7.78</v>
      </c>
    </row>
    <row r="2408">
      <c r="C2408" s="4">
        <f>IFERROR(__xludf.DUMMYFUNCTION("""COMPUTED_VALUE"""),43327.705555555556)</f>
        <v>43327.70556</v>
      </c>
      <c r="D2408" s="3">
        <f>IFERROR(__xludf.DUMMYFUNCTION("""COMPUTED_VALUE"""),7.73)</f>
        <v>7.73</v>
      </c>
    </row>
    <row r="2409">
      <c r="C2409" s="4">
        <f>IFERROR(__xludf.DUMMYFUNCTION("""COMPUTED_VALUE"""),43328.705555555556)</f>
        <v>43328.70556</v>
      </c>
      <c r="D2409" s="3">
        <f>IFERROR(__xludf.DUMMYFUNCTION("""COMPUTED_VALUE"""),7.74)</f>
        <v>7.74</v>
      </c>
    </row>
    <row r="2410">
      <c r="C2410" s="4">
        <f>IFERROR(__xludf.DUMMYFUNCTION("""COMPUTED_VALUE"""),43329.705555555556)</f>
        <v>43329.70556</v>
      </c>
      <c r="D2410" s="3">
        <f>IFERROR(__xludf.DUMMYFUNCTION("""COMPUTED_VALUE"""),7.52)</f>
        <v>7.52</v>
      </c>
    </row>
    <row r="2411">
      <c r="C2411" s="4">
        <f>IFERROR(__xludf.DUMMYFUNCTION("""COMPUTED_VALUE"""),43332.705555555556)</f>
        <v>43332.70556</v>
      </c>
      <c r="D2411" s="3">
        <f>IFERROR(__xludf.DUMMYFUNCTION("""COMPUTED_VALUE"""),7.53)</f>
        <v>7.53</v>
      </c>
    </row>
    <row r="2412">
      <c r="C2412" s="4">
        <f>IFERROR(__xludf.DUMMYFUNCTION("""COMPUTED_VALUE"""),43333.705555555556)</f>
        <v>43333.70556</v>
      </c>
      <c r="D2412" s="3">
        <f>IFERROR(__xludf.DUMMYFUNCTION("""COMPUTED_VALUE"""),7.4)</f>
        <v>7.4</v>
      </c>
    </row>
    <row r="2413">
      <c r="C2413" s="4">
        <f>IFERROR(__xludf.DUMMYFUNCTION("""COMPUTED_VALUE"""),43334.705555555556)</f>
        <v>43334.70556</v>
      </c>
      <c r="D2413" s="3">
        <f>IFERROR(__xludf.DUMMYFUNCTION("""COMPUTED_VALUE"""),7.48)</f>
        <v>7.48</v>
      </c>
    </row>
    <row r="2414">
      <c r="C2414" s="4">
        <f>IFERROR(__xludf.DUMMYFUNCTION("""COMPUTED_VALUE"""),43335.705555555556)</f>
        <v>43335.70556</v>
      </c>
      <c r="D2414" s="3">
        <f>IFERROR(__xludf.DUMMYFUNCTION("""COMPUTED_VALUE"""),7.04)</f>
        <v>7.04</v>
      </c>
    </row>
    <row r="2415">
      <c r="C2415" s="4">
        <f>IFERROR(__xludf.DUMMYFUNCTION("""COMPUTED_VALUE"""),43336.705555555556)</f>
        <v>43336.70556</v>
      </c>
      <c r="D2415" s="3">
        <f>IFERROR(__xludf.DUMMYFUNCTION("""COMPUTED_VALUE"""),7.04)</f>
        <v>7.04</v>
      </c>
    </row>
    <row r="2416">
      <c r="C2416" s="4">
        <f>IFERROR(__xludf.DUMMYFUNCTION("""COMPUTED_VALUE"""),43339.705555555556)</f>
        <v>43339.70556</v>
      </c>
      <c r="D2416" s="3">
        <f>IFERROR(__xludf.DUMMYFUNCTION("""COMPUTED_VALUE"""),7.25)</f>
        <v>7.25</v>
      </c>
    </row>
    <row r="2417">
      <c r="C2417" s="4">
        <f>IFERROR(__xludf.DUMMYFUNCTION("""COMPUTED_VALUE"""),43340.705555555556)</f>
        <v>43340.70556</v>
      </c>
      <c r="D2417" s="3">
        <f>IFERROR(__xludf.DUMMYFUNCTION("""COMPUTED_VALUE"""),7.23)</f>
        <v>7.23</v>
      </c>
    </row>
    <row r="2418">
      <c r="C2418" s="4">
        <f>IFERROR(__xludf.DUMMYFUNCTION("""COMPUTED_VALUE"""),43341.705555555556)</f>
        <v>43341.70556</v>
      </c>
      <c r="D2418" s="3">
        <f>IFERROR(__xludf.DUMMYFUNCTION("""COMPUTED_VALUE"""),7.42)</f>
        <v>7.42</v>
      </c>
    </row>
    <row r="2419">
      <c r="C2419" s="4">
        <f>IFERROR(__xludf.DUMMYFUNCTION("""COMPUTED_VALUE"""),43342.705555555556)</f>
        <v>43342.70556</v>
      </c>
      <c r="D2419" s="3">
        <f>IFERROR(__xludf.DUMMYFUNCTION("""COMPUTED_VALUE"""),7.22)</f>
        <v>7.22</v>
      </c>
    </row>
    <row r="2420">
      <c r="C2420" s="4">
        <f>IFERROR(__xludf.DUMMYFUNCTION("""COMPUTED_VALUE"""),43343.705555555556)</f>
        <v>43343.70556</v>
      </c>
      <c r="D2420" s="3">
        <f>IFERROR(__xludf.DUMMYFUNCTION("""COMPUTED_VALUE"""),7.25)</f>
        <v>7.25</v>
      </c>
    </row>
    <row r="2421">
      <c r="C2421" s="4">
        <f>IFERROR(__xludf.DUMMYFUNCTION("""COMPUTED_VALUE"""),43346.705555555556)</f>
        <v>43346.70556</v>
      </c>
      <c r="D2421" s="3">
        <f>IFERROR(__xludf.DUMMYFUNCTION("""COMPUTED_VALUE"""),7.11)</f>
        <v>7.11</v>
      </c>
    </row>
    <row r="2422">
      <c r="C2422" s="4">
        <f>IFERROR(__xludf.DUMMYFUNCTION("""COMPUTED_VALUE"""),43347.705555555556)</f>
        <v>43347.70556</v>
      </c>
      <c r="D2422" s="3">
        <f>IFERROR(__xludf.DUMMYFUNCTION("""COMPUTED_VALUE"""),6.97)</f>
        <v>6.97</v>
      </c>
    </row>
    <row r="2423">
      <c r="C2423" s="4">
        <f>IFERROR(__xludf.DUMMYFUNCTION("""COMPUTED_VALUE"""),43348.705555555556)</f>
        <v>43348.70556</v>
      </c>
      <c r="D2423" s="3">
        <f>IFERROR(__xludf.DUMMYFUNCTION("""COMPUTED_VALUE"""),7.27)</f>
        <v>7.27</v>
      </c>
    </row>
    <row r="2424">
      <c r="C2424" s="4">
        <f>IFERROR(__xludf.DUMMYFUNCTION("""COMPUTED_VALUE"""),43349.705555555556)</f>
        <v>43349.70556</v>
      </c>
      <c r="D2424" s="3">
        <f>IFERROR(__xludf.DUMMYFUNCTION("""COMPUTED_VALUE"""),7.28)</f>
        <v>7.28</v>
      </c>
    </row>
    <row r="2425">
      <c r="C2425" s="4">
        <f>IFERROR(__xludf.DUMMYFUNCTION("""COMPUTED_VALUE"""),43353.705555555556)</f>
        <v>43353.70556</v>
      </c>
      <c r="D2425" s="3">
        <f>IFERROR(__xludf.DUMMYFUNCTION("""COMPUTED_VALUE"""),7.29)</f>
        <v>7.29</v>
      </c>
    </row>
    <row r="2426">
      <c r="C2426" s="4">
        <f>IFERROR(__xludf.DUMMYFUNCTION("""COMPUTED_VALUE"""),43354.705555555556)</f>
        <v>43354.70556</v>
      </c>
      <c r="D2426" s="3">
        <f>IFERROR(__xludf.DUMMYFUNCTION("""COMPUTED_VALUE"""),7.02)</f>
        <v>7.02</v>
      </c>
    </row>
    <row r="2427">
      <c r="C2427" s="4">
        <f>IFERROR(__xludf.DUMMYFUNCTION("""COMPUTED_VALUE"""),43355.705555555556)</f>
        <v>43355.70556</v>
      </c>
      <c r="D2427" s="3">
        <f>IFERROR(__xludf.DUMMYFUNCTION("""COMPUTED_VALUE"""),7.07)</f>
        <v>7.07</v>
      </c>
    </row>
    <row r="2428">
      <c r="C2428" s="4">
        <f>IFERROR(__xludf.DUMMYFUNCTION("""COMPUTED_VALUE"""),43356.705555555556)</f>
        <v>43356.70556</v>
      </c>
      <c r="D2428" s="3">
        <f>IFERROR(__xludf.DUMMYFUNCTION("""COMPUTED_VALUE"""),7.07)</f>
        <v>7.07</v>
      </c>
    </row>
    <row r="2429">
      <c r="C2429" s="4">
        <f>IFERROR(__xludf.DUMMYFUNCTION("""COMPUTED_VALUE"""),43357.705555555556)</f>
        <v>43357.70556</v>
      </c>
      <c r="D2429" s="3">
        <f>IFERROR(__xludf.DUMMYFUNCTION("""COMPUTED_VALUE"""),7.21)</f>
        <v>7.21</v>
      </c>
    </row>
    <row r="2430">
      <c r="C2430" s="4">
        <f>IFERROR(__xludf.DUMMYFUNCTION("""COMPUTED_VALUE"""),43360.705555555556)</f>
        <v>43360.70556</v>
      </c>
      <c r="D2430" s="3">
        <f>IFERROR(__xludf.DUMMYFUNCTION("""COMPUTED_VALUE"""),7.37)</f>
        <v>7.37</v>
      </c>
    </row>
    <row r="2431">
      <c r="C2431" s="4">
        <f>IFERROR(__xludf.DUMMYFUNCTION("""COMPUTED_VALUE"""),43361.705555555556)</f>
        <v>43361.70556</v>
      </c>
      <c r="D2431" s="3">
        <f>IFERROR(__xludf.DUMMYFUNCTION("""COMPUTED_VALUE"""),7.4)</f>
        <v>7.4</v>
      </c>
    </row>
    <row r="2432">
      <c r="C2432" s="4">
        <f>IFERROR(__xludf.DUMMYFUNCTION("""COMPUTED_VALUE"""),43362.705555555556)</f>
        <v>43362.70556</v>
      </c>
      <c r="D2432" s="3">
        <f>IFERROR(__xludf.DUMMYFUNCTION("""COMPUTED_VALUE"""),7.45)</f>
        <v>7.45</v>
      </c>
    </row>
    <row r="2433">
      <c r="C2433" s="4">
        <f>IFERROR(__xludf.DUMMYFUNCTION("""COMPUTED_VALUE"""),43363.705555555556)</f>
        <v>43363.70556</v>
      </c>
      <c r="D2433" s="3">
        <f>IFERROR(__xludf.DUMMYFUNCTION("""COMPUTED_VALUE"""),7.56)</f>
        <v>7.56</v>
      </c>
    </row>
    <row r="2434">
      <c r="C2434" s="4">
        <f>IFERROR(__xludf.DUMMYFUNCTION("""COMPUTED_VALUE"""),43364.705555555556)</f>
        <v>43364.70556</v>
      </c>
      <c r="D2434" s="3">
        <f>IFERROR(__xludf.DUMMYFUNCTION("""COMPUTED_VALUE"""),7.7)</f>
        <v>7.7</v>
      </c>
    </row>
    <row r="2435">
      <c r="C2435" s="4">
        <f>IFERROR(__xludf.DUMMYFUNCTION("""COMPUTED_VALUE"""),43367.705555555556)</f>
        <v>43367.70556</v>
      </c>
      <c r="D2435" s="3">
        <f>IFERROR(__xludf.DUMMYFUNCTION("""COMPUTED_VALUE"""),7.59)</f>
        <v>7.59</v>
      </c>
    </row>
    <row r="2436">
      <c r="C2436" s="4">
        <f>IFERROR(__xludf.DUMMYFUNCTION("""COMPUTED_VALUE"""),43368.705555555556)</f>
        <v>43368.70556</v>
      </c>
      <c r="D2436" s="3">
        <f>IFERROR(__xludf.DUMMYFUNCTION("""COMPUTED_VALUE"""),7.49)</f>
        <v>7.49</v>
      </c>
    </row>
    <row r="2437">
      <c r="C2437" s="4">
        <f>IFERROR(__xludf.DUMMYFUNCTION("""COMPUTED_VALUE"""),43369.705555555556)</f>
        <v>43369.70556</v>
      </c>
      <c r="D2437" s="3">
        <f>IFERROR(__xludf.DUMMYFUNCTION("""COMPUTED_VALUE"""),7.53)</f>
        <v>7.53</v>
      </c>
    </row>
    <row r="2438">
      <c r="C2438" s="4">
        <f>IFERROR(__xludf.DUMMYFUNCTION("""COMPUTED_VALUE"""),43370.705555555556)</f>
        <v>43370.70556</v>
      </c>
      <c r="D2438" s="3">
        <f>IFERROR(__xludf.DUMMYFUNCTION("""COMPUTED_VALUE"""),7.79)</f>
        <v>7.79</v>
      </c>
    </row>
    <row r="2439">
      <c r="C2439" s="4">
        <f>IFERROR(__xludf.DUMMYFUNCTION("""COMPUTED_VALUE"""),43371.705555555556)</f>
        <v>43371.70556</v>
      </c>
      <c r="D2439" s="3">
        <f>IFERROR(__xludf.DUMMYFUNCTION("""COMPUTED_VALUE"""),7.8)</f>
        <v>7.8</v>
      </c>
    </row>
    <row r="2440">
      <c r="C2440" s="4">
        <f>IFERROR(__xludf.DUMMYFUNCTION("""COMPUTED_VALUE"""),43374.705555555556)</f>
        <v>43374.70556</v>
      </c>
      <c r="D2440" s="3">
        <f>IFERROR(__xludf.DUMMYFUNCTION("""COMPUTED_VALUE"""),7.65)</f>
        <v>7.65</v>
      </c>
    </row>
    <row r="2441">
      <c r="C2441" s="4">
        <f>IFERROR(__xludf.DUMMYFUNCTION("""COMPUTED_VALUE"""),43375.705555555556)</f>
        <v>43375.70556</v>
      </c>
      <c r="D2441" s="3">
        <f>IFERROR(__xludf.DUMMYFUNCTION("""COMPUTED_VALUE"""),7.97)</f>
        <v>7.97</v>
      </c>
    </row>
    <row r="2442">
      <c r="C2442" s="4">
        <f>IFERROR(__xludf.DUMMYFUNCTION("""COMPUTED_VALUE"""),43376.705555555556)</f>
        <v>43376.70556</v>
      </c>
      <c r="D2442" s="3">
        <f>IFERROR(__xludf.DUMMYFUNCTION("""COMPUTED_VALUE"""),8.09)</f>
        <v>8.09</v>
      </c>
    </row>
    <row r="2443">
      <c r="C2443" s="4">
        <f>IFERROR(__xludf.DUMMYFUNCTION("""COMPUTED_VALUE"""),43377.705555555556)</f>
        <v>43377.70556</v>
      </c>
      <c r="D2443" s="3">
        <f>IFERROR(__xludf.DUMMYFUNCTION("""COMPUTED_VALUE"""),8.16)</f>
        <v>8.16</v>
      </c>
    </row>
    <row r="2444">
      <c r="C2444" s="4">
        <f>IFERROR(__xludf.DUMMYFUNCTION("""COMPUTED_VALUE"""),43378.705555555556)</f>
        <v>43378.70556</v>
      </c>
      <c r="D2444" s="3">
        <f>IFERROR(__xludf.DUMMYFUNCTION("""COMPUTED_VALUE"""),8.08)</f>
        <v>8.08</v>
      </c>
    </row>
    <row r="2445">
      <c r="C2445" s="4">
        <f>IFERROR(__xludf.DUMMYFUNCTION("""COMPUTED_VALUE"""),43381.705555555556)</f>
        <v>43381.70556</v>
      </c>
      <c r="D2445" s="3">
        <f>IFERROR(__xludf.DUMMYFUNCTION("""COMPUTED_VALUE"""),8.23)</f>
        <v>8.23</v>
      </c>
    </row>
    <row r="2446">
      <c r="C2446" s="4">
        <f>IFERROR(__xludf.DUMMYFUNCTION("""COMPUTED_VALUE"""),43382.705555555556)</f>
        <v>43382.70556</v>
      </c>
      <c r="D2446" s="3">
        <f>IFERROR(__xludf.DUMMYFUNCTION("""COMPUTED_VALUE"""),8.37)</f>
        <v>8.37</v>
      </c>
    </row>
    <row r="2447">
      <c r="C2447" s="4">
        <f>IFERROR(__xludf.DUMMYFUNCTION("""COMPUTED_VALUE"""),43383.705555555556)</f>
        <v>43383.70556</v>
      </c>
      <c r="D2447" s="3">
        <f>IFERROR(__xludf.DUMMYFUNCTION("""COMPUTED_VALUE"""),8.27)</f>
        <v>8.27</v>
      </c>
    </row>
    <row r="2448">
      <c r="C2448" s="4">
        <f>IFERROR(__xludf.DUMMYFUNCTION("""COMPUTED_VALUE"""),43384.705555555556)</f>
        <v>43384.70556</v>
      </c>
      <c r="D2448" s="3">
        <f>IFERROR(__xludf.DUMMYFUNCTION("""COMPUTED_VALUE"""),7.94)</f>
        <v>7.94</v>
      </c>
    </row>
    <row r="2449">
      <c r="C2449" s="4">
        <f>IFERROR(__xludf.DUMMYFUNCTION("""COMPUTED_VALUE"""),43388.705555555556)</f>
        <v>43388.70556</v>
      </c>
      <c r="D2449" s="3">
        <f>IFERROR(__xludf.DUMMYFUNCTION("""COMPUTED_VALUE"""),8.04)</f>
        <v>8.04</v>
      </c>
    </row>
    <row r="2450">
      <c r="C2450" s="4">
        <f>IFERROR(__xludf.DUMMYFUNCTION("""COMPUTED_VALUE"""),43389.705555555556)</f>
        <v>43389.70556</v>
      </c>
      <c r="D2450" s="3">
        <f>IFERROR(__xludf.DUMMYFUNCTION("""COMPUTED_VALUE"""),8.33)</f>
        <v>8.33</v>
      </c>
    </row>
    <row r="2451">
      <c r="C2451" s="4">
        <f>IFERROR(__xludf.DUMMYFUNCTION("""COMPUTED_VALUE"""),43390.705555555556)</f>
        <v>43390.70556</v>
      </c>
      <c r="D2451" s="3">
        <f>IFERROR(__xludf.DUMMYFUNCTION("""COMPUTED_VALUE"""),8.43)</f>
        <v>8.43</v>
      </c>
    </row>
    <row r="2452">
      <c r="C2452" s="4">
        <f>IFERROR(__xludf.DUMMYFUNCTION("""COMPUTED_VALUE"""),43391.705555555556)</f>
        <v>43391.70556</v>
      </c>
      <c r="D2452" s="3">
        <f>IFERROR(__xludf.DUMMYFUNCTION("""COMPUTED_VALUE"""),8.09)</f>
        <v>8.09</v>
      </c>
    </row>
    <row r="2453">
      <c r="C2453" s="4">
        <f>IFERROR(__xludf.DUMMYFUNCTION("""COMPUTED_VALUE"""),43392.705555555556)</f>
        <v>43392.70556</v>
      </c>
      <c r="D2453" s="3">
        <f>IFERROR(__xludf.DUMMYFUNCTION("""COMPUTED_VALUE"""),8.02)</f>
        <v>8.02</v>
      </c>
    </row>
    <row r="2454">
      <c r="C2454" s="4">
        <f>IFERROR(__xludf.DUMMYFUNCTION("""COMPUTED_VALUE"""),43395.705555555556)</f>
        <v>43395.70556</v>
      </c>
      <c r="D2454" s="3">
        <f>IFERROR(__xludf.DUMMYFUNCTION("""COMPUTED_VALUE"""),8.2)</f>
        <v>8.2</v>
      </c>
    </row>
    <row r="2455">
      <c r="C2455" s="4">
        <f>IFERROR(__xludf.DUMMYFUNCTION("""COMPUTED_VALUE"""),43396.705555555556)</f>
        <v>43396.70556</v>
      </c>
      <c r="D2455" s="3">
        <f>IFERROR(__xludf.DUMMYFUNCTION("""COMPUTED_VALUE"""),8.33)</f>
        <v>8.33</v>
      </c>
    </row>
    <row r="2456">
      <c r="C2456" s="4">
        <f>IFERROR(__xludf.DUMMYFUNCTION("""COMPUTED_VALUE"""),43397.705555555556)</f>
        <v>43397.70556</v>
      </c>
      <c r="D2456" s="3">
        <f>IFERROR(__xludf.DUMMYFUNCTION("""COMPUTED_VALUE"""),8.19)</f>
        <v>8.19</v>
      </c>
    </row>
    <row r="2457">
      <c r="C2457" s="4">
        <f>IFERROR(__xludf.DUMMYFUNCTION("""COMPUTED_VALUE"""),43398.705555555556)</f>
        <v>43398.70556</v>
      </c>
      <c r="D2457" s="3">
        <f>IFERROR(__xludf.DUMMYFUNCTION("""COMPUTED_VALUE"""),8.17)</f>
        <v>8.17</v>
      </c>
    </row>
    <row r="2458">
      <c r="C2458" s="4">
        <f>IFERROR(__xludf.DUMMYFUNCTION("""COMPUTED_VALUE"""),43399.705555555556)</f>
        <v>43399.70556</v>
      </c>
      <c r="D2458" s="3">
        <f>IFERROR(__xludf.DUMMYFUNCTION("""COMPUTED_VALUE"""),8.46)</f>
        <v>8.46</v>
      </c>
    </row>
    <row r="2459">
      <c r="C2459" s="4">
        <f>IFERROR(__xludf.DUMMYFUNCTION("""COMPUTED_VALUE"""),43402.705555555556)</f>
        <v>43402.70556</v>
      </c>
      <c r="D2459" s="3">
        <f>IFERROR(__xludf.DUMMYFUNCTION("""COMPUTED_VALUE"""),8.37)</f>
        <v>8.37</v>
      </c>
    </row>
    <row r="2460">
      <c r="C2460" s="4">
        <f>IFERROR(__xludf.DUMMYFUNCTION("""COMPUTED_VALUE"""),43403.705555555556)</f>
        <v>43403.70556</v>
      </c>
      <c r="D2460" s="3">
        <f>IFERROR(__xludf.DUMMYFUNCTION("""COMPUTED_VALUE"""),8.8)</f>
        <v>8.8</v>
      </c>
    </row>
    <row r="2461">
      <c r="C2461" s="4">
        <f>IFERROR(__xludf.DUMMYFUNCTION("""COMPUTED_VALUE"""),43404.705555555556)</f>
        <v>43404.70556</v>
      </c>
      <c r="D2461" s="3">
        <f>IFERROR(__xludf.DUMMYFUNCTION("""COMPUTED_VALUE"""),8.85)</f>
        <v>8.85</v>
      </c>
    </row>
    <row r="2462">
      <c r="C2462" s="4">
        <f>IFERROR(__xludf.DUMMYFUNCTION("""COMPUTED_VALUE"""),43405.705555555556)</f>
        <v>43405.70556</v>
      </c>
      <c r="D2462" s="3">
        <f>IFERROR(__xludf.DUMMYFUNCTION("""COMPUTED_VALUE"""),9.15)</f>
        <v>9.15</v>
      </c>
    </row>
    <row r="2463">
      <c r="C2463" s="4">
        <f>IFERROR(__xludf.DUMMYFUNCTION("""COMPUTED_VALUE"""),43409.705555555556)</f>
        <v>43409.70556</v>
      </c>
      <c r="D2463" s="3">
        <f>IFERROR(__xludf.DUMMYFUNCTION("""COMPUTED_VALUE"""),9.08)</f>
        <v>9.08</v>
      </c>
    </row>
    <row r="2464">
      <c r="C2464" s="4">
        <f>IFERROR(__xludf.DUMMYFUNCTION("""COMPUTED_VALUE"""),43410.705555555556)</f>
        <v>43410.70556</v>
      </c>
      <c r="D2464" s="3">
        <f>IFERROR(__xludf.DUMMYFUNCTION("""COMPUTED_VALUE"""),8.95)</f>
        <v>8.95</v>
      </c>
    </row>
    <row r="2465">
      <c r="C2465" s="4">
        <f>IFERROR(__xludf.DUMMYFUNCTION("""COMPUTED_VALUE"""),43411.705555555556)</f>
        <v>43411.70556</v>
      </c>
      <c r="D2465" s="3">
        <f>IFERROR(__xludf.DUMMYFUNCTION("""COMPUTED_VALUE"""),8.65)</f>
        <v>8.65</v>
      </c>
    </row>
    <row r="2466">
      <c r="C2466" s="4">
        <f>IFERROR(__xludf.DUMMYFUNCTION("""COMPUTED_VALUE"""),43412.705555555556)</f>
        <v>43412.70556</v>
      </c>
      <c r="D2466" s="3">
        <f>IFERROR(__xludf.DUMMYFUNCTION("""COMPUTED_VALUE"""),8.52)</f>
        <v>8.52</v>
      </c>
    </row>
    <row r="2467">
      <c r="C2467" s="4">
        <f>IFERROR(__xludf.DUMMYFUNCTION("""COMPUTED_VALUE"""),43413.705555555556)</f>
        <v>43413.70556</v>
      </c>
      <c r="D2467" s="3">
        <f>IFERROR(__xludf.DUMMYFUNCTION("""COMPUTED_VALUE"""),8.56)</f>
        <v>8.56</v>
      </c>
    </row>
    <row r="2468">
      <c r="C2468" s="4">
        <f>IFERROR(__xludf.DUMMYFUNCTION("""COMPUTED_VALUE"""),43416.705555555556)</f>
        <v>43416.70556</v>
      </c>
      <c r="D2468" s="3">
        <f>IFERROR(__xludf.DUMMYFUNCTION("""COMPUTED_VALUE"""),8.63)</f>
        <v>8.63</v>
      </c>
    </row>
    <row r="2469">
      <c r="C2469" s="4">
        <f>IFERROR(__xludf.DUMMYFUNCTION("""COMPUTED_VALUE"""),43417.705555555556)</f>
        <v>43417.70556</v>
      </c>
      <c r="D2469" s="3">
        <f>IFERROR(__xludf.DUMMYFUNCTION("""COMPUTED_VALUE"""),8.58)</f>
        <v>8.58</v>
      </c>
    </row>
    <row r="2470">
      <c r="C2470" s="4">
        <f>IFERROR(__xludf.DUMMYFUNCTION("""COMPUTED_VALUE"""),43418.705555555556)</f>
        <v>43418.70556</v>
      </c>
      <c r="D2470" s="3">
        <f>IFERROR(__xludf.DUMMYFUNCTION("""COMPUTED_VALUE"""),8.67)</f>
        <v>8.67</v>
      </c>
    </row>
    <row r="2471">
      <c r="C2471" s="4">
        <f>IFERROR(__xludf.DUMMYFUNCTION("""COMPUTED_VALUE"""),43420.705555555556)</f>
        <v>43420.70556</v>
      </c>
      <c r="D2471" s="3">
        <f>IFERROR(__xludf.DUMMYFUNCTION("""COMPUTED_VALUE"""),9.1)</f>
        <v>9.1</v>
      </c>
    </row>
    <row r="2472">
      <c r="C2472" s="4">
        <f>IFERROR(__xludf.DUMMYFUNCTION("""COMPUTED_VALUE"""),43423.705555555556)</f>
        <v>43423.70556</v>
      </c>
      <c r="D2472" s="3">
        <f>IFERROR(__xludf.DUMMYFUNCTION("""COMPUTED_VALUE"""),8.75)</f>
        <v>8.75</v>
      </c>
    </row>
    <row r="2473">
      <c r="C2473" s="4">
        <f>IFERROR(__xludf.DUMMYFUNCTION("""COMPUTED_VALUE"""),43425.705555555556)</f>
        <v>43425.70556</v>
      </c>
      <c r="D2473" s="3">
        <f>IFERROR(__xludf.DUMMYFUNCTION("""COMPUTED_VALUE"""),8.88)</f>
        <v>8.88</v>
      </c>
    </row>
    <row r="2474">
      <c r="C2474" s="4">
        <f>IFERROR(__xludf.DUMMYFUNCTION("""COMPUTED_VALUE"""),43426.705555555556)</f>
        <v>43426.70556</v>
      </c>
      <c r="D2474" s="3">
        <f>IFERROR(__xludf.DUMMYFUNCTION("""COMPUTED_VALUE"""),8.86)</f>
        <v>8.86</v>
      </c>
    </row>
    <row r="2475">
      <c r="C2475" s="4">
        <f>IFERROR(__xludf.DUMMYFUNCTION("""COMPUTED_VALUE"""),43427.705555555556)</f>
        <v>43427.70556</v>
      </c>
      <c r="D2475" s="3">
        <f>IFERROR(__xludf.DUMMYFUNCTION("""COMPUTED_VALUE"""),8.8)</f>
        <v>8.8</v>
      </c>
    </row>
    <row r="2476">
      <c r="C2476" s="4">
        <f>IFERROR(__xludf.DUMMYFUNCTION("""COMPUTED_VALUE"""),43430.705555555556)</f>
        <v>43430.70556</v>
      </c>
      <c r="D2476" s="3">
        <f>IFERROR(__xludf.DUMMYFUNCTION("""COMPUTED_VALUE"""),8.8)</f>
        <v>8.8</v>
      </c>
    </row>
    <row r="2477">
      <c r="C2477" s="4">
        <f>IFERROR(__xludf.DUMMYFUNCTION("""COMPUTED_VALUE"""),43431.705555555556)</f>
        <v>43431.70556</v>
      </c>
      <c r="D2477" s="3">
        <f>IFERROR(__xludf.DUMMYFUNCTION("""COMPUTED_VALUE"""),9.35)</f>
        <v>9.35</v>
      </c>
    </row>
    <row r="2478">
      <c r="C2478" s="4">
        <f>IFERROR(__xludf.DUMMYFUNCTION("""COMPUTED_VALUE"""),43432.705555555556)</f>
        <v>43432.70556</v>
      </c>
      <c r="D2478" s="3">
        <f>IFERROR(__xludf.DUMMYFUNCTION("""COMPUTED_VALUE"""),9.4)</f>
        <v>9.4</v>
      </c>
    </row>
    <row r="2479">
      <c r="C2479" s="4">
        <f>IFERROR(__xludf.DUMMYFUNCTION("""COMPUTED_VALUE"""),43433.705555555556)</f>
        <v>43433.70556</v>
      </c>
      <c r="D2479" s="3">
        <f>IFERROR(__xludf.DUMMYFUNCTION("""COMPUTED_VALUE"""),9.55)</f>
        <v>9.55</v>
      </c>
    </row>
    <row r="2480">
      <c r="C2480" s="4">
        <f>IFERROR(__xludf.DUMMYFUNCTION("""COMPUTED_VALUE"""),43434.705555555556)</f>
        <v>43434.70556</v>
      </c>
      <c r="D2480" s="3">
        <f>IFERROR(__xludf.DUMMYFUNCTION("""COMPUTED_VALUE"""),9.4)</f>
        <v>9.4</v>
      </c>
    </row>
    <row r="2481">
      <c r="C2481" s="4">
        <f>IFERROR(__xludf.DUMMYFUNCTION("""COMPUTED_VALUE"""),43437.705555555556)</f>
        <v>43437.70556</v>
      </c>
      <c r="D2481" s="3">
        <f>IFERROR(__xludf.DUMMYFUNCTION("""COMPUTED_VALUE"""),9.38)</f>
        <v>9.38</v>
      </c>
    </row>
    <row r="2482">
      <c r="C2482" s="4">
        <f>IFERROR(__xludf.DUMMYFUNCTION("""COMPUTED_VALUE"""),43438.705555555556)</f>
        <v>43438.70556</v>
      </c>
      <c r="D2482" s="3">
        <f>IFERROR(__xludf.DUMMYFUNCTION("""COMPUTED_VALUE"""),9.3)</f>
        <v>9.3</v>
      </c>
    </row>
    <row r="2483">
      <c r="C2483" s="4">
        <f>IFERROR(__xludf.DUMMYFUNCTION("""COMPUTED_VALUE"""),43439.705555555556)</f>
        <v>43439.70556</v>
      </c>
      <c r="D2483" s="3">
        <f>IFERROR(__xludf.DUMMYFUNCTION("""COMPUTED_VALUE"""),9.4)</f>
        <v>9.4</v>
      </c>
    </row>
    <row r="2484">
      <c r="C2484" s="4">
        <f>IFERROR(__xludf.DUMMYFUNCTION("""COMPUTED_VALUE"""),43440.705555555556)</f>
        <v>43440.70556</v>
      </c>
      <c r="D2484" s="3">
        <f>IFERROR(__xludf.DUMMYFUNCTION("""COMPUTED_VALUE"""),9.53)</f>
        <v>9.53</v>
      </c>
    </row>
    <row r="2485">
      <c r="C2485" s="4">
        <f>IFERROR(__xludf.DUMMYFUNCTION("""COMPUTED_VALUE"""),43441.705555555556)</f>
        <v>43441.70556</v>
      </c>
      <c r="D2485" s="3">
        <f>IFERROR(__xludf.DUMMYFUNCTION("""COMPUTED_VALUE"""),9.5)</f>
        <v>9.5</v>
      </c>
    </row>
    <row r="2486">
      <c r="C2486" s="4">
        <f>IFERROR(__xludf.DUMMYFUNCTION("""COMPUTED_VALUE"""),43444.705555555556)</f>
        <v>43444.70556</v>
      </c>
      <c r="D2486" s="3">
        <f>IFERROR(__xludf.DUMMYFUNCTION("""COMPUTED_VALUE"""),9.17)</f>
        <v>9.17</v>
      </c>
    </row>
    <row r="2487">
      <c r="C2487" s="4">
        <f>IFERROR(__xludf.DUMMYFUNCTION("""COMPUTED_VALUE"""),43445.705555555556)</f>
        <v>43445.70556</v>
      </c>
      <c r="D2487" s="3">
        <f>IFERROR(__xludf.DUMMYFUNCTION("""COMPUTED_VALUE"""),9.2)</f>
        <v>9.2</v>
      </c>
    </row>
    <row r="2488">
      <c r="C2488" s="4">
        <f>IFERROR(__xludf.DUMMYFUNCTION("""COMPUTED_VALUE"""),43446.705555555556)</f>
        <v>43446.70556</v>
      </c>
      <c r="D2488" s="3">
        <f>IFERROR(__xludf.DUMMYFUNCTION("""COMPUTED_VALUE"""),9.38)</f>
        <v>9.38</v>
      </c>
    </row>
    <row r="2489">
      <c r="C2489" s="4">
        <f>IFERROR(__xludf.DUMMYFUNCTION("""COMPUTED_VALUE"""),43447.705555555556)</f>
        <v>43447.70556</v>
      </c>
      <c r="D2489" s="3">
        <f>IFERROR(__xludf.DUMMYFUNCTION("""COMPUTED_VALUE"""),9.23)</f>
        <v>9.23</v>
      </c>
    </row>
    <row r="2490">
      <c r="C2490" s="4">
        <f>IFERROR(__xludf.DUMMYFUNCTION("""COMPUTED_VALUE"""),43448.705555555556)</f>
        <v>43448.70556</v>
      </c>
      <c r="D2490" s="3">
        <f>IFERROR(__xludf.DUMMYFUNCTION("""COMPUTED_VALUE"""),9.12)</f>
        <v>9.12</v>
      </c>
    </row>
    <row r="2491">
      <c r="C2491" s="4">
        <f>IFERROR(__xludf.DUMMYFUNCTION("""COMPUTED_VALUE"""),43451.705555555556)</f>
        <v>43451.70556</v>
      </c>
      <c r="D2491" s="3">
        <f>IFERROR(__xludf.DUMMYFUNCTION("""COMPUTED_VALUE"""),8.93)</f>
        <v>8.93</v>
      </c>
    </row>
    <row r="2492">
      <c r="C2492" s="4">
        <f>IFERROR(__xludf.DUMMYFUNCTION("""COMPUTED_VALUE"""),43452.705555555556)</f>
        <v>43452.70556</v>
      </c>
      <c r="D2492" s="3">
        <f>IFERROR(__xludf.DUMMYFUNCTION("""COMPUTED_VALUE"""),8.88)</f>
        <v>8.88</v>
      </c>
    </row>
    <row r="2493">
      <c r="C2493" s="4">
        <f>IFERROR(__xludf.DUMMYFUNCTION("""COMPUTED_VALUE"""),43453.705555555556)</f>
        <v>43453.70556</v>
      </c>
      <c r="D2493" s="3">
        <f>IFERROR(__xludf.DUMMYFUNCTION("""COMPUTED_VALUE"""),8.72)</f>
        <v>8.72</v>
      </c>
    </row>
    <row r="2494">
      <c r="C2494" s="4">
        <f>IFERROR(__xludf.DUMMYFUNCTION("""COMPUTED_VALUE"""),43454.705555555556)</f>
        <v>43454.70556</v>
      </c>
      <c r="D2494" s="3">
        <f>IFERROR(__xludf.DUMMYFUNCTION("""COMPUTED_VALUE"""),8.7)</f>
        <v>8.7</v>
      </c>
    </row>
    <row r="2495">
      <c r="C2495" s="4">
        <f>IFERROR(__xludf.DUMMYFUNCTION("""COMPUTED_VALUE"""),43455.705555555556)</f>
        <v>43455.70556</v>
      </c>
      <c r="D2495" s="3">
        <f>IFERROR(__xludf.DUMMYFUNCTION("""COMPUTED_VALUE"""),8.91)</f>
        <v>8.91</v>
      </c>
    </row>
    <row r="2496">
      <c r="C2496" s="4">
        <f>IFERROR(__xludf.DUMMYFUNCTION("""COMPUTED_VALUE"""),43460.705555555556)</f>
        <v>43460.70556</v>
      </c>
      <c r="D2496" s="3">
        <f>IFERROR(__xludf.DUMMYFUNCTION("""COMPUTED_VALUE"""),8.68)</f>
        <v>8.68</v>
      </c>
    </row>
    <row r="2497">
      <c r="C2497" s="4">
        <f>IFERROR(__xludf.DUMMYFUNCTION("""COMPUTED_VALUE"""),43461.705555555556)</f>
        <v>43461.70556</v>
      </c>
      <c r="D2497" s="3">
        <f>IFERROR(__xludf.DUMMYFUNCTION("""COMPUTED_VALUE"""),8.72)</f>
        <v>8.72</v>
      </c>
    </row>
    <row r="2498">
      <c r="C2498" s="4">
        <f>IFERROR(__xludf.DUMMYFUNCTION("""COMPUTED_VALUE"""),43462.705555555556)</f>
        <v>43462.70556</v>
      </c>
      <c r="D2498" s="3">
        <f>IFERROR(__xludf.DUMMYFUNCTION("""COMPUTED_VALUE"""),8.94)</f>
        <v>8.94</v>
      </c>
    </row>
    <row r="2499">
      <c r="C2499" s="4">
        <f>IFERROR(__xludf.DUMMYFUNCTION("""COMPUTED_VALUE"""),43467.705555555556)</f>
        <v>43467.70556</v>
      </c>
      <c r="D2499" s="3">
        <f>IFERROR(__xludf.DUMMYFUNCTION("""COMPUTED_VALUE"""),9.26)</f>
        <v>9.26</v>
      </c>
    </row>
    <row r="2500">
      <c r="C2500" s="4">
        <f>IFERROR(__xludf.DUMMYFUNCTION("""COMPUTED_VALUE"""),43468.705555555556)</f>
        <v>43468.70556</v>
      </c>
      <c r="D2500" s="3">
        <f>IFERROR(__xludf.DUMMYFUNCTION("""COMPUTED_VALUE"""),9.67)</f>
        <v>9.67</v>
      </c>
    </row>
    <row r="2501">
      <c r="C2501" s="4">
        <f>IFERROR(__xludf.DUMMYFUNCTION("""COMPUTED_VALUE"""),43469.705555555556)</f>
        <v>43469.70556</v>
      </c>
      <c r="D2501" s="3">
        <f>IFERROR(__xludf.DUMMYFUNCTION("""COMPUTED_VALUE"""),9.32)</f>
        <v>9.32</v>
      </c>
    </row>
    <row r="2502">
      <c r="C2502" s="4">
        <f>IFERROR(__xludf.DUMMYFUNCTION("""COMPUTED_VALUE"""),43472.705555555556)</f>
        <v>43472.70556</v>
      </c>
      <c r="D2502" s="3">
        <f>IFERROR(__xludf.DUMMYFUNCTION("""COMPUTED_VALUE"""),9.27)</f>
        <v>9.27</v>
      </c>
    </row>
    <row r="2503">
      <c r="C2503" s="4">
        <f>IFERROR(__xludf.DUMMYFUNCTION("""COMPUTED_VALUE"""),43473.705555555556)</f>
        <v>43473.70556</v>
      </c>
      <c r="D2503" s="3">
        <f>IFERROR(__xludf.DUMMYFUNCTION("""COMPUTED_VALUE"""),9.29)</f>
        <v>9.29</v>
      </c>
    </row>
    <row r="2504">
      <c r="C2504" s="4">
        <f>IFERROR(__xludf.DUMMYFUNCTION("""COMPUTED_VALUE"""),43474.705555555556)</f>
        <v>43474.70556</v>
      </c>
      <c r="D2504" s="3">
        <f>IFERROR(__xludf.DUMMYFUNCTION("""COMPUTED_VALUE"""),9.34)</f>
        <v>9.34</v>
      </c>
    </row>
    <row r="2505">
      <c r="C2505" s="4">
        <f>IFERROR(__xludf.DUMMYFUNCTION("""COMPUTED_VALUE"""),43475.705555555556)</f>
        <v>43475.70556</v>
      </c>
      <c r="D2505" s="3">
        <f>IFERROR(__xludf.DUMMYFUNCTION("""COMPUTED_VALUE"""),9.42)</f>
        <v>9.42</v>
      </c>
    </row>
    <row r="2506">
      <c r="C2506" s="4">
        <f>IFERROR(__xludf.DUMMYFUNCTION("""COMPUTED_VALUE"""),43476.705555555556)</f>
        <v>43476.70556</v>
      </c>
      <c r="D2506" s="3">
        <f>IFERROR(__xludf.DUMMYFUNCTION("""COMPUTED_VALUE"""),9.62)</f>
        <v>9.62</v>
      </c>
    </row>
    <row r="2507">
      <c r="C2507" s="4">
        <f>IFERROR(__xludf.DUMMYFUNCTION("""COMPUTED_VALUE"""),43479.705555555556)</f>
        <v>43479.70556</v>
      </c>
      <c r="D2507" s="3">
        <f>IFERROR(__xludf.DUMMYFUNCTION("""COMPUTED_VALUE"""),9.84)</f>
        <v>9.84</v>
      </c>
    </row>
    <row r="2508">
      <c r="C2508" s="4">
        <f>IFERROR(__xludf.DUMMYFUNCTION("""COMPUTED_VALUE"""),43480.705555555556)</f>
        <v>43480.70556</v>
      </c>
      <c r="D2508" s="3">
        <f>IFERROR(__xludf.DUMMYFUNCTION("""COMPUTED_VALUE"""),9.74)</f>
        <v>9.74</v>
      </c>
    </row>
    <row r="2509">
      <c r="C2509" s="4">
        <f>IFERROR(__xludf.DUMMYFUNCTION("""COMPUTED_VALUE"""),43481.705555555556)</f>
        <v>43481.70556</v>
      </c>
      <c r="D2509" s="3">
        <f>IFERROR(__xludf.DUMMYFUNCTION("""COMPUTED_VALUE"""),9.95)</f>
        <v>9.95</v>
      </c>
    </row>
    <row r="2510">
      <c r="C2510" s="4">
        <f>IFERROR(__xludf.DUMMYFUNCTION("""COMPUTED_VALUE"""),43482.705555555556)</f>
        <v>43482.70556</v>
      </c>
      <c r="D2510" s="3">
        <f>IFERROR(__xludf.DUMMYFUNCTION("""COMPUTED_VALUE"""),10.0)</f>
        <v>10</v>
      </c>
    </row>
    <row r="2511">
      <c r="C2511" s="4">
        <f>IFERROR(__xludf.DUMMYFUNCTION("""COMPUTED_VALUE"""),43483.705555555556)</f>
        <v>43483.70556</v>
      </c>
      <c r="D2511" s="3">
        <f>IFERROR(__xludf.DUMMYFUNCTION("""COMPUTED_VALUE"""),10.13)</f>
        <v>10.13</v>
      </c>
    </row>
    <row r="2512">
      <c r="C2512" s="4">
        <f>IFERROR(__xludf.DUMMYFUNCTION("""COMPUTED_VALUE"""),43486.705555555556)</f>
        <v>43486.70556</v>
      </c>
      <c r="D2512" s="3">
        <f>IFERROR(__xludf.DUMMYFUNCTION("""COMPUTED_VALUE"""),10.17)</f>
        <v>10.17</v>
      </c>
    </row>
    <row r="2513">
      <c r="C2513" s="4">
        <f>IFERROR(__xludf.DUMMYFUNCTION("""COMPUTED_VALUE"""),43487.705555555556)</f>
        <v>43487.70556</v>
      </c>
      <c r="D2513" s="3">
        <f>IFERROR(__xludf.DUMMYFUNCTION("""COMPUTED_VALUE"""),9.92)</f>
        <v>9.92</v>
      </c>
    </row>
    <row r="2514">
      <c r="C2514" s="4">
        <f>IFERROR(__xludf.DUMMYFUNCTION("""COMPUTED_VALUE"""),43488.705555555556)</f>
        <v>43488.70556</v>
      </c>
      <c r="D2514" s="3">
        <f>IFERROR(__xludf.DUMMYFUNCTION("""COMPUTED_VALUE"""),10.24)</f>
        <v>10.24</v>
      </c>
    </row>
    <row r="2515">
      <c r="C2515" s="4">
        <f>IFERROR(__xludf.DUMMYFUNCTION("""COMPUTED_VALUE"""),43489.705555555556)</f>
        <v>43489.70556</v>
      </c>
      <c r="D2515" s="3">
        <f>IFERROR(__xludf.DUMMYFUNCTION("""COMPUTED_VALUE"""),10.55)</f>
        <v>10.55</v>
      </c>
    </row>
    <row r="2516">
      <c r="C2516" s="4">
        <f>IFERROR(__xludf.DUMMYFUNCTION("""COMPUTED_VALUE"""),43493.705555555556)</f>
        <v>43493.70556</v>
      </c>
      <c r="D2516" s="3">
        <f>IFERROR(__xludf.DUMMYFUNCTION("""COMPUTED_VALUE"""),10.74)</f>
        <v>10.74</v>
      </c>
    </row>
    <row r="2517">
      <c r="C2517" s="4">
        <f>IFERROR(__xludf.DUMMYFUNCTION("""COMPUTED_VALUE"""),43494.705555555556)</f>
        <v>43494.70556</v>
      </c>
      <c r="D2517" s="3">
        <f>IFERROR(__xludf.DUMMYFUNCTION("""COMPUTED_VALUE"""),10.52)</f>
        <v>10.52</v>
      </c>
    </row>
    <row r="2518">
      <c r="C2518" s="4">
        <f>IFERROR(__xludf.DUMMYFUNCTION("""COMPUTED_VALUE"""),43495.705555555556)</f>
        <v>43495.70556</v>
      </c>
      <c r="D2518" s="3">
        <f>IFERROR(__xludf.DUMMYFUNCTION("""COMPUTED_VALUE"""),10.49)</f>
        <v>10.49</v>
      </c>
    </row>
    <row r="2519">
      <c r="C2519" s="4">
        <f>IFERROR(__xludf.DUMMYFUNCTION("""COMPUTED_VALUE"""),43496.705555555556)</f>
        <v>43496.70556</v>
      </c>
      <c r="D2519" s="3">
        <f>IFERROR(__xludf.DUMMYFUNCTION("""COMPUTED_VALUE"""),10.49)</f>
        <v>10.49</v>
      </c>
    </row>
    <row r="2520">
      <c r="C2520" s="4">
        <f>IFERROR(__xludf.DUMMYFUNCTION("""COMPUTED_VALUE"""),43497.705555555556)</f>
        <v>43497.70556</v>
      </c>
      <c r="D2520" s="3">
        <f>IFERROR(__xludf.DUMMYFUNCTION("""COMPUTED_VALUE"""),10.65)</f>
        <v>10.65</v>
      </c>
    </row>
    <row r="2521">
      <c r="C2521" s="4">
        <f>IFERROR(__xludf.DUMMYFUNCTION("""COMPUTED_VALUE"""),43500.705555555556)</f>
        <v>43500.70556</v>
      </c>
      <c r="D2521" s="3">
        <f>IFERROR(__xludf.DUMMYFUNCTION("""COMPUTED_VALUE"""),10.76)</f>
        <v>10.76</v>
      </c>
    </row>
    <row r="2522">
      <c r="C2522" s="4">
        <f>IFERROR(__xludf.DUMMYFUNCTION("""COMPUTED_VALUE"""),43501.705555555556)</f>
        <v>43501.70556</v>
      </c>
      <c r="D2522" s="3">
        <f>IFERROR(__xludf.DUMMYFUNCTION("""COMPUTED_VALUE"""),10.99)</f>
        <v>10.99</v>
      </c>
    </row>
    <row r="2523">
      <c r="C2523" s="4">
        <f>IFERROR(__xludf.DUMMYFUNCTION("""COMPUTED_VALUE"""),43502.705555555556)</f>
        <v>43502.70556</v>
      </c>
      <c r="D2523" s="3">
        <f>IFERROR(__xludf.DUMMYFUNCTION("""COMPUTED_VALUE"""),10.73)</f>
        <v>10.73</v>
      </c>
    </row>
    <row r="2524">
      <c r="C2524" s="4">
        <f>IFERROR(__xludf.DUMMYFUNCTION("""COMPUTED_VALUE"""),43503.705555555556)</f>
        <v>43503.70556</v>
      </c>
      <c r="D2524" s="3">
        <f>IFERROR(__xludf.DUMMYFUNCTION("""COMPUTED_VALUE"""),10.33)</f>
        <v>10.33</v>
      </c>
    </row>
    <row r="2525">
      <c r="C2525" s="4">
        <f>IFERROR(__xludf.DUMMYFUNCTION("""COMPUTED_VALUE"""),43504.705555555556)</f>
        <v>43504.70556</v>
      </c>
      <c r="D2525" s="3">
        <f>IFERROR(__xludf.DUMMYFUNCTION("""COMPUTED_VALUE"""),10.44)</f>
        <v>10.44</v>
      </c>
    </row>
    <row r="2526">
      <c r="C2526" s="4">
        <f>IFERROR(__xludf.DUMMYFUNCTION("""COMPUTED_VALUE"""),43507.705555555556)</f>
        <v>43507.70556</v>
      </c>
      <c r="D2526" s="3">
        <f>IFERROR(__xludf.DUMMYFUNCTION("""COMPUTED_VALUE"""),10.26)</f>
        <v>10.26</v>
      </c>
    </row>
    <row r="2527">
      <c r="C2527" s="4">
        <f>IFERROR(__xludf.DUMMYFUNCTION("""COMPUTED_VALUE"""),43508.705555555556)</f>
        <v>43508.70556</v>
      </c>
      <c r="D2527" s="3">
        <f>IFERROR(__xludf.DUMMYFUNCTION("""COMPUTED_VALUE"""),10.37)</f>
        <v>10.37</v>
      </c>
    </row>
    <row r="2528">
      <c r="C2528" s="4">
        <f>IFERROR(__xludf.DUMMYFUNCTION("""COMPUTED_VALUE"""),43509.705555555556)</f>
        <v>43509.70556</v>
      </c>
      <c r="D2528" s="3">
        <f>IFERROR(__xludf.DUMMYFUNCTION("""COMPUTED_VALUE"""),10.35)</f>
        <v>10.35</v>
      </c>
    </row>
    <row r="2529">
      <c r="C2529" s="4">
        <f>IFERROR(__xludf.DUMMYFUNCTION("""COMPUTED_VALUE"""),43510.705555555556)</f>
        <v>43510.70556</v>
      </c>
      <c r="D2529" s="3">
        <f>IFERROR(__xludf.DUMMYFUNCTION("""COMPUTED_VALUE"""),10.79)</f>
        <v>10.79</v>
      </c>
    </row>
    <row r="2530">
      <c r="C2530" s="4">
        <f>IFERROR(__xludf.DUMMYFUNCTION("""COMPUTED_VALUE"""),43511.705555555556)</f>
        <v>43511.70556</v>
      </c>
      <c r="D2530" s="3">
        <f>IFERROR(__xludf.DUMMYFUNCTION("""COMPUTED_VALUE"""),10.77)</f>
        <v>10.77</v>
      </c>
    </row>
    <row r="2531">
      <c r="C2531" s="4">
        <f>IFERROR(__xludf.DUMMYFUNCTION("""COMPUTED_VALUE"""),43514.705555555556)</f>
        <v>43514.70556</v>
      </c>
      <c r="D2531" s="3">
        <f>IFERROR(__xludf.DUMMYFUNCTION("""COMPUTED_VALUE"""),10.66)</f>
        <v>10.66</v>
      </c>
    </row>
    <row r="2532">
      <c r="C2532" s="4">
        <f>IFERROR(__xludf.DUMMYFUNCTION("""COMPUTED_VALUE"""),43515.705555555556)</f>
        <v>43515.70556</v>
      </c>
      <c r="D2532" s="3">
        <f>IFERROR(__xludf.DUMMYFUNCTION("""COMPUTED_VALUE"""),10.93)</f>
        <v>10.93</v>
      </c>
    </row>
    <row r="2533">
      <c r="C2533" s="4">
        <f>IFERROR(__xludf.DUMMYFUNCTION("""COMPUTED_VALUE"""),43516.705555555556)</f>
        <v>43516.70556</v>
      </c>
      <c r="D2533" s="3">
        <f>IFERROR(__xludf.DUMMYFUNCTION("""COMPUTED_VALUE"""),10.85)</f>
        <v>10.85</v>
      </c>
    </row>
    <row r="2534">
      <c r="C2534" s="4">
        <f>IFERROR(__xludf.DUMMYFUNCTION("""COMPUTED_VALUE"""),43517.705555555556)</f>
        <v>43517.70556</v>
      </c>
      <c r="D2534" s="3">
        <f>IFERROR(__xludf.DUMMYFUNCTION("""COMPUTED_VALUE"""),10.78)</f>
        <v>10.78</v>
      </c>
    </row>
    <row r="2535">
      <c r="C2535" s="4">
        <f>IFERROR(__xludf.DUMMYFUNCTION("""COMPUTED_VALUE"""),43518.705555555556)</f>
        <v>43518.70556</v>
      </c>
      <c r="D2535" s="3">
        <f>IFERROR(__xludf.DUMMYFUNCTION("""COMPUTED_VALUE"""),11.06)</f>
        <v>11.06</v>
      </c>
    </row>
    <row r="2536">
      <c r="C2536" s="4">
        <f>IFERROR(__xludf.DUMMYFUNCTION("""COMPUTED_VALUE"""),43521.705555555556)</f>
        <v>43521.70556</v>
      </c>
      <c r="D2536" s="3">
        <f>IFERROR(__xludf.DUMMYFUNCTION("""COMPUTED_VALUE"""),11.15)</f>
        <v>11.15</v>
      </c>
    </row>
    <row r="2537">
      <c r="C2537" s="4">
        <f>IFERROR(__xludf.DUMMYFUNCTION("""COMPUTED_VALUE"""),43522.705555555556)</f>
        <v>43522.70556</v>
      </c>
      <c r="D2537" s="3">
        <f>IFERROR(__xludf.DUMMYFUNCTION("""COMPUTED_VALUE"""),11.28)</f>
        <v>11.28</v>
      </c>
    </row>
    <row r="2538">
      <c r="C2538" s="4">
        <f>IFERROR(__xludf.DUMMYFUNCTION("""COMPUTED_VALUE"""),43523.705555555556)</f>
        <v>43523.70556</v>
      </c>
      <c r="D2538" s="3">
        <f>IFERROR(__xludf.DUMMYFUNCTION("""COMPUTED_VALUE"""),11.11)</f>
        <v>11.11</v>
      </c>
    </row>
    <row r="2539">
      <c r="C2539" s="4">
        <f>IFERROR(__xludf.DUMMYFUNCTION("""COMPUTED_VALUE"""),43524.705555555556)</f>
        <v>43524.70556</v>
      </c>
      <c r="D2539" s="3">
        <f>IFERROR(__xludf.DUMMYFUNCTION("""COMPUTED_VALUE"""),10.93)</f>
        <v>10.93</v>
      </c>
    </row>
    <row r="2540">
      <c r="C2540" s="4">
        <f>IFERROR(__xludf.DUMMYFUNCTION("""COMPUTED_VALUE"""),43525.705555555556)</f>
        <v>43525.70556</v>
      </c>
      <c r="D2540" s="3">
        <f>IFERROR(__xludf.DUMMYFUNCTION("""COMPUTED_VALUE"""),10.63)</f>
        <v>10.63</v>
      </c>
    </row>
    <row r="2541">
      <c r="C2541" s="4">
        <f>IFERROR(__xludf.DUMMYFUNCTION("""COMPUTED_VALUE"""),43530.705555555556)</f>
        <v>43530.70556</v>
      </c>
      <c r="D2541" s="3">
        <f>IFERROR(__xludf.DUMMYFUNCTION("""COMPUTED_VALUE"""),10.54)</f>
        <v>10.54</v>
      </c>
    </row>
    <row r="2542">
      <c r="C2542" s="4">
        <f>IFERROR(__xludf.DUMMYFUNCTION("""COMPUTED_VALUE"""),43531.705555555556)</f>
        <v>43531.70556</v>
      </c>
      <c r="D2542" s="3">
        <f>IFERROR(__xludf.DUMMYFUNCTION("""COMPUTED_VALUE"""),10.36)</f>
        <v>10.36</v>
      </c>
    </row>
    <row r="2543">
      <c r="C2543" s="4">
        <f>IFERROR(__xludf.DUMMYFUNCTION("""COMPUTED_VALUE"""),43532.705555555556)</f>
        <v>43532.70556</v>
      </c>
      <c r="D2543" s="3">
        <f>IFERROR(__xludf.DUMMYFUNCTION("""COMPUTED_VALUE"""),10.54)</f>
        <v>10.54</v>
      </c>
    </row>
    <row r="2544">
      <c r="C2544" s="4">
        <f>IFERROR(__xludf.DUMMYFUNCTION("""COMPUTED_VALUE"""),43535.705555555556)</f>
        <v>43535.70556</v>
      </c>
      <c r="D2544" s="3">
        <f>IFERROR(__xludf.DUMMYFUNCTION("""COMPUTED_VALUE"""),10.97)</f>
        <v>10.97</v>
      </c>
    </row>
    <row r="2545">
      <c r="C2545" s="4">
        <f>IFERROR(__xludf.DUMMYFUNCTION("""COMPUTED_VALUE"""),43536.705555555556)</f>
        <v>43536.70556</v>
      </c>
      <c r="D2545" s="3">
        <f>IFERROR(__xludf.DUMMYFUNCTION("""COMPUTED_VALUE"""),11.02)</f>
        <v>11.02</v>
      </c>
    </row>
    <row r="2546">
      <c r="C2546" s="4">
        <f>IFERROR(__xludf.DUMMYFUNCTION("""COMPUTED_VALUE"""),43537.705555555556)</f>
        <v>43537.70556</v>
      </c>
      <c r="D2546" s="3">
        <f>IFERROR(__xludf.DUMMYFUNCTION("""COMPUTED_VALUE"""),11.09)</f>
        <v>11.09</v>
      </c>
    </row>
    <row r="2547">
      <c r="C2547" s="4">
        <f>IFERROR(__xludf.DUMMYFUNCTION("""COMPUTED_VALUE"""),43538.705555555556)</f>
        <v>43538.70556</v>
      </c>
      <c r="D2547" s="3">
        <f>IFERROR(__xludf.DUMMYFUNCTION("""COMPUTED_VALUE"""),11.06)</f>
        <v>11.06</v>
      </c>
    </row>
    <row r="2548">
      <c r="C2548" s="4">
        <f>IFERROR(__xludf.DUMMYFUNCTION("""COMPUTED_VALUE"""),43539.705555555556)</f>
        <v>43539.70556</v>
      </c>
      <c r="D2548" s="3">
        <f>IFERROR(__xludf.DUMMYFUNCTION("""COMPUTED_VALUE"""),11.29)</f>
        <v>11.29</v>
      </c>
    </row>
    <row r="2549">
      <c r="C2549" s="4">
        <f>IFERROR(__xludf.DUMMYFUNCTION("""COMPUTED_VALUE"""),43542.705555555556)</f>
        <v>43542.70556</v>
      </c>
      <c r="D2549" s="3">
        <f>IFERROR(__xludf.DUMMYFUNCTION("""COMPUTED_VALUE"""),11.45)</f>
        <v>11.45</v>
      </c>
    </row>
    <row r="2550">
      <c r="C2550" s="4">
        <f>IFERROR(__xludf.DUMMYFUNCTION("""COMPUTED_VALUE"""),43543.705555555556)</f>
        <v>43543.70556</v>
      </c>
      <c r="D2550" s="3">
        <f>IFERROR(__xludf.DUMMYFUNCTION("""COMPUTED_VALUE"""),11.56)</f>
        <v>11.56</v>
      </c>
    </row>
    <row r="2551">
      <c r="C2551" s="4">
        <f>IFERROR(__xludf.DUMMYFUNCTION("""COMPUTED_VALUE"""),43544.705555555556)</f>
        <v>43544.70556</v>
      </c>
      <c r="D2551" s="3">
        <f>IFERROR(__xludf.DUMMYFUNCTION("""COMPUTED_VALUE"""),11.35)</f>
        <v>11.35</v>
      </c>
    </row>
    <row r="2552">
      <c r="C2552" s="4">
        <f>IFERROR(__xludf.DUMMYFUNCTION("""COMPUTED_VALUE"""),43545.705555555556)</f>
        <v>43545.70556</v>
      </c>
      <c r="D2552" s="3">
        <f>IFERROR(__xludf.DUMMYFUNCTION("""COMPUTED_VALUE"""),11.16)</f>
        <v>11.16</v>
      </c>
    </row>
    <row r="2553">
      <c r="C2553" s="4">
        <f>IFERROR(__xludf.DUMMYFUNCTION("""COMPUTED_VALUE"""),43546.705555555556)</f>
        <v>43546.70556</v>
      </c>
      <c r="D2553" s="3">
        <f>IFERROR(__xludf.DUMMYFUNCTION("""COMPUTED_VALUE"""),10.85)</f>
        <v>10.85</v>
      </c>
    </row>
    <row r="2554">
      <c r="C2554" s="4">
        <f>IFERROR(__xludf.DUMMYFUNCTION("""COMPUTED_VALUE"""),43549.705555555556)</f>
        <v>43549.70556</v>
      </c>
      <c r="D2554" s="3">
        <f>IFERROR(__xludf.DUMMYFUNCTION("""COMPUTED_VALUE"""),10.83)</f>
        <v>10.83</v>
      </c>
    </row>
    <row r="2555">
      <c r="C2555" s="4">
        <f>IFERROR(__xludf.DUMMYFUNCTION("""COMPUTED_VALUE"""),43550.705555555556)</f>
        <v>43550.70556</v>
      </c>
      <c r="D2555" s="3">
        <f>IFERROR(__xludf.DUMMYFUNCTION("""COMPUTED_VALUE"""),11.1)</f>
        <v>11.1</v>
      </c>
    </row>
    <row r="2556">
      <c r="C2556" s="4">
        <f>IFERROR(__xludf.DUMMYFUNCTION("""COMPUTED_VALUE"""),43551.705555555556)</f>
        <v>43551.70556</v>
      </c>
      <c r="D2556" s="3">
        <f>IFERROR(__xludf.DUMMYFUNCTION("""COMPUTED_VALUE"""),10.42)</f>
        <v>10.42</v>
      </c>
    </row>
    <row r="2557">
      <c r="C2557" s="4">
        <f>IFERROR(__xludf.DUMMYFUNCTION("""COMPUTED_VALUE"""),43552.705555555556)</f>
        <v>43552.70556</v>
      </c>
      <c r="D2557" s="3">
        <f>IFERROR(__xludf.DUMMYFUNCTION("""COMPUTED_VALUE"""),10.69)</f>
        <v>10.69</v>
      </c>
    </row>
    <row r="2558">
      <c r="C2558" s="4">
        <f>IFERROR(__xludf.DUMMYFUNCTION("""COMPUTED_VALUE"""),43553.705555555556)</f>
        <v>43553.70556</v>
      </c>
      <c r="D2558" s="3">
        <f>IFERROR(__xludf.DUMMYFUNCTION("""COMPUTED_VALUE"""),10.71)</f>
        <v>10.71</v>
      </c>
    </row>
    <row r="2559">
      <c r="C2559" s="4">
        <f>IFERROR(__xludf.DUMMYFUNCTION("""COMPUTED_VALUE"""),43556.705555555556)</f>
        <v>43556.70556</v>
      </c>
      <c r="D2559" s="3">
        <f>IFERROR(__xludf.DUMMYFUNCTION("""COMPUTED_VALUE"""),10.86)</f>
        <v>10.86</v>
      </c>
    </row>
    <row r="2560">
      <c r="C2560" s="4">
        <f>IFERROR(__xludf.DUMMYFUNCTION("""COMPUTED_VALUE"""),43557.705555555556)</f>
        <v>43557.70556</v>
      </c>
      <c r="D2560" s="3">
        <f>IFERROR(__xludf.DUMMYFUNCTION("""COMPUTED_VALUE"""),10.89)</f>
        <v>10.89</v>
      </c>
    </row>
    <row r="2561">
      <c r="C2561" s="4">
        <f>IFERROR(__xludf.DUMMYFUNCTION("""COMPUTED_VALUE"""),43558.705555555556)</f>
        <v>43558.70556</v>
      </c>
      <c r="D2561" s="3">
        <f>IFERROR(__xludf.DUMMYFUNCTION("""COMPUTED_VALUE"""),10.52)</f>
        <v>10.52</v>
      </c>
    </row>
    <row r="2562">
      <c r="C2562" s="4">
        <f>IFERROR(__xludf.DUMMYFUNCTION("""COMPUTED_VALUE"""),43559.705555555556)</f>
        <v>43559.70556</v>
      </c>
      <c r="D2562" s="3">
        <f>IFERROR(__xludf.DUMMYFUNCTION("""COMPUTED_VALUE"""),10.91)</f>
        <v>10.91</v>
      </c>
    </row>
    <row r="2563">
      <c r="C2563" s="4">
        <f>IFERROR(__xludf.DUMMYFUNCTION("""COMPUTED_VALUE"""),43560.705555555556)</f>
        <v>43560.70556</v>
      </c>
      <c r="D2563" s="3">
        <f>IFERROR(__xludf.DUMMYFUNCTION("""COMPUTED_VALUE"""),10.97)</f>
        <v>10.97</v>
      </c>
    </row>
    <row r="2564">
      <c r="C2564" s="4">
        <f>IFERROR(__xludf.DUMMYFUNCTION("""COMPUTED_VALUE"""),43563.705555555556)</f>
        <v>43563.70556</v>
      </c>
      <c r="D2564" s="3">
        <f>IFERROR(__xludf.DUMMYFUNCTION("""COMPUTED_VALUE"""),11.0)</f>
        <v>11</v>
      </c>
    </row>
    <row r="2565">
      <c r="C2565" s="4">
        <f>IFERROR(__xludf.DUMMYFUNCTION("""COMPUTED_VALUE"""),43564.705555555556)</f>
        <v>43564.70556</v>
      </c>
      <c r="D2565" s="3">
        <f>IFERROR(__xludf.DUMMYFUNCTION("""COMPUTED_VALUE"""),10.67)</f>
        <v>10.67</v>
      </c>
    </row>
    <row r="2566">
      <c r="C2566" s="4">
        <f>IFERROR(__xludf.DUMMYFUNCTION("""COMPUTED_VALUE"""),43565.705555555556)</f>
        <v>43565.70556</v>
      </c>
      <c r="D2566" s="3">
        <f>IFERROR(__xludf.DUMMYFUNCTION("""COMPUTED_VALUE"""),10.71)</f>
        <v>10.71</v>
      </c>
    </row>
    <row r="2567">
      <c r="C2567" s="4">
        <f>IFERROR(__xludf.DUMMYFUNCTION("""COMPUTED_VALUE"""),43566.705555555556)</f>
        <v>43566.70556</v>
      </c>
      <c r="D2567" s="3">
        <f>IFERROR(__xludf.DUMMYFUNCTION("""COMPUTED_VALUE"""),10.47)</f>
        <v>10.47</v>
      </c>
    </row>
    <row r="2568">
      <c r="C2568" s="4">
        <f>IFERROR(__xludf.DUMMYFUNCTION("""COMPUTED_VALUE"""),43567.705555555556)</f>
        <v>43567.70556</v>
      </c>
      <c r="D2568" s="3">
        <f>IFERROR(__xludf.DUMMYFUNCTION("""COMPUTED_VALUE"""),10.23)</f>
        <v>10.23</v>
      </c>
    </row>
    <row r="2569">
      <c r="C2569" s="4">
        <f>IFERROR(__xludf.DUMMYFUNCTION("""COMPUTED_VALUE"""),43570.705555555556)</f>
        <v>43570.70556</v>
      </c>
      <c r="D2569" s="3">
        <f>IFERROR(__xludf.DUMMYFUNCTION("""COMPUTED_VALUE"""),10.38)</f>
        <v>10.38</v>
      </c>
    </row>
    <row r="2570">
      <c r="C2570" s="4">
        <f>IFERROR(__xludf.DUMMYFUNCTION("""COMPUTED_VALUE"""),43571.705555555556)</f>
        <v>43571.70556</v>
      </c>
      <c r="D2570" s="3">
        <f>IFERROR(__xludf.DUMMYFUNCTION("""COMPUTED_VALUE"""),10.48)</f>
        <v>10.48</v>
      </c>
    </row>
    <row r="2571">
      <c r="C2571" s="4">
        <f>IFERROR(__xludf.DUMMYFUNCTION("""COMPUTED_VALUE"""),43572.705555555556)</f>
        <v>43572.70556</v>
      </c>
      <c r="D2571" s="3">
        <f>IFERROR(__xludf.DUMMYFUNCTION("""COMPUTED_VALUE"""),10.37)</f>
        <v>10.37</v>
      </c>
    </row>
    <row r="2572">
      <c r="C2572" s="4">
        <f>IFERROR(__xludf.DUMMYFUNCTION("""COMPUTED_VALUE"""),43573.705555555556)</f>
        <v>43573.70556</v>
      </c>
      <c r="D2572" s="3">
        <f>IFERROR(__xludf.DUMMYFUNCTION("""COMPUTED_VALUE"""),10.65)</f>
        <v>10.65</v>
      </c>
    </row>
    <row r="2573">
      <c r="C2573" s="4">
        <f>IFERROR(__xludf.DUMMYFUNCTION("""COMPUTED_VALUE"""),43577.705555555556)</f>
        <v>43577.70556</v>
      </c>
      <c r="D2573" s="3">
        <f>IFERROR(__xludf.DUMMYFUNCTION("""COMPUTED_VALUE"""),10.65)</f>
        <v>10.65</v>
      </c>
    </row>
    <row r="2574">
      <c r="C2574" s="4">
        <f>IFERROR(__xludf.DUMMYFUNCTION("""COMPUTED_VALUE"""),43578.705555555556)</f>
        <v>43578.70556</v>
      </c>
      <c r="D2574" s="3">
        <f>IFERROR(__xludf.DUMMYFUNCTION("""COMPUTED_VALUE"""),10.95)</f>
        <v>10.95</v>
      </c>
    </row>
    <row r="2575">
      <c r="C2575" s="4">
        <f>IFERROR(__xludf.DUMMYFUNCTION("""COMPUTED_VALUE"""),43579.705555555556)</f>
        <v>43579.70556</v>
      </c>
      <c r="D2575" s="3">
        <f>IFERROR(__xludf.DUMMYFUNCTION("""COMPUTED_VALUE"""),11.17)</f>
        <v>11.17</v>
      </c>
    </row>
    <row r="2576">
      <c r="C2576" s="4">
        <f>IFERROR(__xludf.DUMMYFUNCTION("""COMPUTED_VALUE"""),43580.705555555556)</f>
        <v>43580.70556</v>
      </c>
      <c r="D2576" s="3">
        <f>IFERROR(__xludf.DUMMYFUNCTION("""COMPUTED_VALUE"""),11.59)</f>
        <v>11.59</v>
      </c>
    </row>
    <row r="2577">
      <c r="C2577" s="4">
        <f>IFERROR(__xludf.DUMMYFUNCTION("""COMPUTED_VALUE"""),43581.705555555556)</f>
        <v>43581.70556</v>
      </c>
      <c r="D2577" s="3">
        <f>IFERROR(__xludf.DUMMYFUNCTION("""COMPUTED_VALUE"""),11.37)</f>
        <v>11.37</v>
      </c>
    </row>
    <row r="2578">
      <c r="C2578" s="4">
        <f>IFERROR(__xludf.DUMMYFUNCTION("""COMPUTED_VALUE"""),43584.705555555556)</f>
        <v>43584.70556</v>
      </c>
      <c r="D2578" s="3">
        <f>IFERROR(__xludf.DUMMYFUNCTION("""COMPUTED_VALUE"""),11.47)</f>
        <v>11.47</v>
      </c>
    </row>
    <row r="2579">
      <c r="C2579" s="4">
        <f>IFERROR(__xludf.DUMMYFUNCTION("""COMPUTED_VALUE"""),43585.705555555556)</f>
        <v>43585.70556</v>
      </c>
      <c r="D2579" s="3">
        <f>IFERROR(__xludf.DUMMYFUNCTION("""COMPUTED_VALUE"""),11.48)</f>
        <v>11.48</v>
      </c>
    </row>
    <row r="2580">
      <c r="C2580" s="4">
        <f>IFERROR(__xludf.DUMMYFUNCTION("""COMPUTED_VALUE"""),43587.705555555556)</f>
        <v>43587.70556</v>
      </c>
      <c r="D2580" s="3">
        <f>IFERROR(__xludf.DUMMYFUNCTION("""COMPUTED_VALUE"""),11.3)</f>
        <v>11.3</v>
      </c>
    </row>
    <row r="2581">
      <c r="C2581" s="4">
        <f>IFERROR(__xludf.DUMMYFUNCTION("""COMPUTED_VALUE"""),43588.705555555556)</f>
        <v>43588.70556</v>
      </c>
      <c r="D2581" s="3">
        <f>IFERROR(__xludf.DUMMYFUNCTION("""COMPUTED_VALUE"""),11.36)</f>
        <v>11.36</v>
      </c>
    </row>
    <row r="2582">
      <c r="C2582" s="4">
        <f>IFERROR(__xludf.DUMMYFUNCTION("""COMPUTED_VALUE"""),43591.705555555556)</f>
        <v>43591.70556</v>
      </c>
      <c r="D2582" s="3">
        <f>IFERROR(__xludf.DUMMYFUNCTION("""COMPUTED_VALUE"""),11.23)</f>
        <v>11.23</v>
      </c>
    </row>
    <row r="2583">
      <c r="C2583" s="4">
        <f>IFERROR(__xludf.DUMMYFUNCTION("""COMPUTED_VALUE"""),43592.705555555556)</f>
        <v>43592.70556</v>
      </c>
      <c r="D2583" s="3">
        <f>IFERROR(__xludf.DUMMYFUNCTION("""COMPUTED_VALUE"""),11.22)</f>
        <v>11.22</v>
      </c>
    </row>
    <row r="2584">
      <c r="C2584" s="4">
        <f>IFERROR(__xludf.DUMMYFUNCTION("""COMPUTED_VALUE"""),43593.705555555556)</f>
        <v>43593.70556</v>
      </c>
      <c r="D2584" s="3">
        <f>IFERROR(__xludf.DUMMYFUNCTION("""COMPUTED_VALUE"""),11.45)</f>
        <v>11.45</v>
      </c>
    </row>
    <row r="2585">
      <c r="C2585" s="4">
        <f>IFERROR(__xludf.DUMMYFUNCTION("""COMPUTED_VALUE"""),43594.705555555556)</f>
        <v>43594.70556</v>
      </c>
      <c r="D2585" s="3">
        <f>IFERROR(__xludf.DUMMYFUNCTION("""COMPUTED_VALUE"""),11.3)</f>
        <v>11.3</v>
      </c>
    </row>
    <row r="2586">
      <c r="C2586" s="4">
        <f>IFERROR(__xludf.DUMMYFUNCTION("""COMPUTED_VALUE"""),43595.705555555556)</f>
        <v>43595.70556</v>
      </c>
      <c r="D2586" s="3">
        <f>IFERROR(__xludf.DUMMYFUNCTION("""COMPUTED_VALUE"""),11.1)</f>
        <v>11.1</v>
      </c>
    </row>
    <row r="2587">
      <c r="C2587" s="4">
        <f>IFERROR(__xludf.DUMMYFUNCTION("""COMPUTED_VALUE"""),43598.705555555556)</f>
        <v>43598.70556</v>
      </c>
      <c r="D2587" s="3">
        <f>IFERROR(__xludf.DUMMYFUNCTION("""COMPUTED_VALUE"""),10.78)</f>
        <v>10.78</v>
      </c>
    </row>
    <row r="2588">
      <c r="C2588" s="4">
        <f>IFERROR(__xludf.DUMMYFUNCTION("""COMPUTED_VALUE"""),43599.705555555556)</f>
        <v>43599.70556</v>
      </c>
      <c r="D2588" s="3">
        <f>IFERROR(__xludf.DUMMYFUNCTION("""COMPUTED_VALUE"""),10.87)</f>
        <v>10.87</v>
      </c>
    </row>
    <row r="2589">
      <c r="C2589" s="4">
        <f>IFERROR(__xludf.DUMMYFUNCTION("""COMPUTED_VALUE"""),43600.705555555556)</f>
        <v>43600.70556</v>
      </c>
      <c r="D2589" s="3">
        <f>IFERROR(__xludf.DUMMYFUNCTION("""COMPUTED_VALUE"""),10.83)</f>
        <v>10.83</v>
      </c>
    </row>
    <row r="2590">
      <c r="C2590" s="4">
        <f>IFERROR(__xludf.DUMMYFUNCTION("""COMPUTED_VALUE"""),43601.705555555556)</f>
        <v>43601.70556</v>
      </c>
      <c r="D2590" s="3">
        <f>IFERROR(__xludf.DUMMYFUNCTION("""COMPUTED_VALUE"""),10.63)</f>
        <v>10.63</v>
      </c>
    </row>
    <row r="2591">
      <c r="C2591" s="4">
        <f>IFERROR(__xludf.DUMMYFUNCTION("""COMPUTED_VALUE"""),43602.705555555556)</f>
        <v>43602.70556</v>
      </c>
      <c r="D2591" s="3">
        <f>IFERROR(__xludf.DUMMYFUNCTION("""COMPUTED_VALUE"""),10.57)</f>
        <v>10.57</v>
      </c>
    </row>
    <row r="2592">
      <c r="C2592" s="4">
        <f>IFERROR(__xludf.DUMMYFUNCTION("""COMPUTED_VALUE"""),43605.705555555556)</f>
        <v>43605.70556</v>
      </c>
      <c r="D2592" s="3">
        <f>IFERROR(__xludf.DUMMYFUNCTION("""COMPUTED_VALUE"""),10.9)</f>
        <v>10.9</v>
      </c>
    </row>
    <row r="2593">
      <c r="C2593" s="4">
        <f>IFERROR(__xludf.DUMMYFUNCTION("""COMPUTED_VALUE"""),43606.705555555556)</f>
        <v>43606.70556</v>
      </c>
      <c r="D2593" s="3">
        <f>IFERROR(__xludf.DUMMYFUNCTION("""COMPUTED_VALUE"""),11.44)</f>
        <v>11.44</v>
      </c>
    </row>
    <row r="2594">
      <c r="C2594" s="4">
        <f>IFERROR(__xludf.DUMMYFUNCTION("""COMPUTED_VALUE"""),43607.705555555556)</f>
        <v>43607.70556</v>
      </c>
      <c r="D2594" s="3">
        <f>IFERROR(__xludf.DUMMYFUNCTION("""COMPUTED_VALUE"""),11.33)</f>
        <v>11.33</v>
      </c>
    </row>
    <row r="2595">
      <c r="C2595" s="4">
        <f>IFERROR(__xludf.DUMMYFUNCTION("""COMPUTED_VALUE"""),43608.705555555556)</f>
        <v>43608.70556</v>
      </c>
      <c r="D2595" s="3">
        <f>IFERROR(__xludf.DUMMYFUNCTION("""COMPUTED_VALUE"""),11.45)</f>
        <v>11.45</v>
      </c>
    </row>
    <row r="2596">
      <c r="C2596" s="4">
        <f>IFERROR(__xludf.DUMMYFUNCTION("""COMPUTED_VALUE"""),43609.705555555556)</f>
        <v>43609.70556</v>
      </c>
      <c r="D2596" s="3">
        <f>IFERROR(__xludf.DUMMYFUNCTION("""COMPUTED_VALUE"""),11.4)</f>
        <v>11.4</v>
      </c>
    </row>
    <row r="2597">
      <c r="C2597" s="4">
        <f>IFERROR(__xludf.DUMMYFUNCTION("""COMPUTED_VALUE"""),43612.705555555556)</f>
        <v>43612.70556</v>
      </c>
      <c r="D2597" s="3">
        <f>IFERROR(__xludf.DUMMYFUNCTION("""COMPUTED_VALUE"""),11.57)</f>
        <v>11.57</v>
      </c>
    </row>
    <row r="2598">
      <c r="C2598" s="4">
        <f>IFERROR(__xludf.DUMMYFUNCTION("""COMPUTED_VALUE"""),43613.705555555556)</f>
        <v>43613.70556</v>
      </c>
      <c r="D2598" s="3">
        <f>IFERROR(__xludf.DUMMYFUNCTION("""COMPUTED_VALUE"""),11.91)</f>
        <v>11.91</v>
      </c>
    </row>
    <row r="2599">
      <c r="C2599" s="4">
        <f>IFERROR(__xludf.DUMMYFUNCTION("""COMPUTED_VALUE"""),43614.705555555556)</f>
        <v>43614.70556</v>
      </c>
      <c r="D2599" s="3">
        <f>IFERROR(__xludf.DUMMYFUNCTION("""COMPUTED_VALUE"""),12.04)</f>
        <v>12.04</v>
      </c>
    </row>
    <row r="2600">
      <c r="C2600" s="4">
        <f>IFERROR(__xludf.DUMMYFUNCTION("""COMPUTED_VALUE"""),43615.705555555556)</f>
        <v>43615.70556</v>
      </c>
      <c r="D2600" s="3">
        <f>IFERROR(__xludf.DUMMYFUNCTION("""COMPUTED_VALUE"""),12.23)</f>
        <v>12.23</v>
      </c>
    </row>
    <row r="2601">
      <c r="C2601" s="4">
        <f>IFERROR(__xludf.DUMMYFUNCTION("""COMPUTED_VALUE"""),43616.705555555556)</f>
        <v>43616.70556</v>
      </c>
      <c r="D2601" s="3">
        <f>IFERROR(__xludf.DUMMYFUNCTION("""COMPUTED_VALUE"""),12.19)</f>
        <v>12.19</v>
      </c>
    </row>
    <row r="2602">
      <c r="C2602" s="4">
        <f>IFERROR(__xludf.DUMMYFUNCTION("""COMPUTED_VALUE"""),43619.705555555556)</f>
        <v>43619.70556</v>
      </c>
      <c r="D2602" s="3">
        <f>IFERROR(__xludf.DUMMYFUNCTION("""COMPUTED_VALUE"""),12.17)</f>
        <v>12.17</v>
      </c>
    </row>
    <row r="2603">
      <c r="C2603" s="4">
        <f>IFERROR(__xludf.DUMMYFUNCTION("""COMPUTED_VALUE"""),43620.705555555556)</f>
        <v>43620.70556</v>
      </c>
      <c r="D2603" s="3">
        <f>IFERROR(__xludf.DUMMYFUNCTION("""COMPUTED_VALUE"""),12.12)</f>
        <v>12.12</v>
      </c>
    </row>
    <row r="2604">
      <c r="C2604" s="4">
        <f>IFERROR(__xludf.DUMMYFUNCTION("""COMPUTED_VALUE"""),43621.705555555556)</f>
        <v>43621.70556</v>
      </c>
      <c r="D2604" s="3">
        <f>IFERROR(__xludf.DUMMYFUNCTION("""COMPUTED_VALUE"""),11.97)</f>
        <v>11.97</v>
      </c>
    </row>
    <row r="2605">
      <c r="C2605" s="4">
        <f>IFERROR(__xludf.DUMMYFUNCTION("""COMPUTED_VALUE"""),43622.705555555556)</f>
        <v>43622.70556</v>
      </c>
      <c r="D2605" s="3">
        <f>IFERROR(__xludf.DUMMYFUNCTION("""COMPUTED_VALUE"""),12.43)</f>
        <v>12.43</v>
      </c>
    </row>
    <row r="2606">
      <c r="C2606" s="4">
        <f>IFERROR(__xludf.DUMMYFUNCTION("""COMPUTED_VALUE"""),43623.705555555556)</f>
        <v>43623.70556</v>
      </c>
      <c r="D2606" s="3">
        <f>IFERROR(__xludf.DUMMYFUNCTION("""COMPUTED_VALUE"""),12.36)</f>
        <v>12.36</v>
      </c>
    </row>
    <row r="2607">
      <c r="C2607" s="4">
        <f>IFERROR(__xludf.DUMMYFUNCTION("""COMPUTED_VALUE"""),43626.705555555556)</f>
        <v>43626.70556</v>
      </c>
      <c r="D2607" s="3">
        <f>IFERROR(__xludf.DUMMYFUNCTION("""COMPUTED_VALUE"""),12.42)</f>
        <v>12.42</v>
      </c>
    </row>
    <row r="2608">
      <c r="C2608" s="4">
        <f>IFERROR(__xludf.DUMMYFUNCTION("""COMPUTED_VALUE"""),43627.705555555556)</f>
        <v>43627.70556</v>
      </c>
      <c r="D2608" s="3">
        <f>IFERROR(__xludf.DUMMYFUNCTION("""COMPUTED_VALUE"""),12.67)</f>
        <v>12.67</v>
      </c>
    </row>
    <row r="2609">
      <c r="C2609" s="4">
        <f>IFERROR(__xludf.DUMMYFUNCTION("""COMPUTED_VALUE"""),43628.705555555556)</f>
        <v>43628.70556</v>
      </c>
      <c r="D2609" s="3">
        <f>IFERROR(__xludf.DUMMYFUNCTION("""COMPUTED_VALUE"""),12.55)</f>
        <v>12.55</v>
      </c>
    </row>
    <row r="2610">
      <c r="C2610" s="4">
        <f>IFERROR(__xludf.DUMMYFUNCTION("""COMPUTED_VALUE"""),43629.705555555556)</f>
        <v>43629.70556</v>
      </c>
      <c r="D2610" s="3">
        <f>IFERROR(__xludf.DUMMYFUNCTION("""COMPUTED_VALUE"""),12.59)</f>
        <v>12.59</v>
      </c>
    </row>
    <row r="2611">
      <c r="C2611" s="4">
        <f>IFERROR(__xludf.DUMMYFUNCTION("""COMPUTED_VALUE"""),43630.705555555556)</f>
        <v>43630.70556</v>
      </c>
      <c r="D2611" s="3">
        <f>IFERROR(__xludf.DUMMYFUNCTION("""COMPUTED_VALUE"""),11.92)</f>
        <v>11.92</v>
      </c>
    </row>
    <row r="2612">
      <c r="C2612" s="4">
        <f>IFERROR(__xludf.DUMMYFUNCTION("""COMPUTED_VALUE"""),43633.705555555556)</f>
        <v>43633.70556</v>
      </c>
      <c r="D2612" s="3">
        <f>IFERROR(__xludf.DUMMYFUNCTION("""COMPUTED_VALUE"""),11.83)</f>
        <v>11.83</v>
      </c>
    </row>
    <row r="2613">
      <c r="C2613" s="4">
        <f>IFERROR(__xludf.DUMMYFUNCTION("""COMPUTED_VALUE"""),43634.705555555556)</f>
        <v>43634.70556</v>
      </c>
      <c r="D2613" s="3">
        <f>IFERROR(__xludf.DUMMYFUNCTION("""COMPUTED_VALUE"""),12.7)</f>
        <v>12.7</v>
      </c>
    </row>
    <row r="2614">
      <c r="C2614" s="4">
        <f>IFERROR(__xludf.DUMMYFUNCTION("""COMPUTED_VALUE"""),43635.705555555556)</f>
        <v>43635.70556</v>
      </c>
      <c r="D2614" s="3">
        <f>IFERROR(__xludf.DUMMYFUNCTION("""COMPUTED_VALUE"""),12.46)</f>
        <v>12.46</v>
      </c>
    </row>
    <row r="2615">
      <c r="C2615" s="4">
        <f>IFERROR(__xludf.DUMMYFUNCTION("""COMPUTED_VALUE"""),43637.705555555556)</f>
        <v>43637.70556</v>
      </c>
      <c r="D2615" s="3">
        <f>IFERROR(__xludf.DUMMYFUNCTION("""COMPUTED_VALUE"""),13.25)</f>
        <v>13.25</v>
      </c>
    </row>
    <row r="2616">
      <c r="C2616" s="4">
        <f>IFERROR(__xludf.DUMMYFUNCTION("""COMPUTED_VALUE"""),43640.705555555556)</f>
        <v>43640.70556</v>
      </c>
      <c r="D2616" s="3">
        <f>IFERROR(__xludf.DUMMYFUNCTION("""COMPUTED_VALUE"""),13.23)</f>
        <v>13.23</v>
      </c>
    </row>
    <row r="2617">
      <c r="C2617" s="4">
        <f>IFERROR(__xludf.DUMMYFUNCTION("""COMPUTED_VALUE"""),43641.705555555556)</f>
        <v>43641.70556</v>
      </c>
      <c r="D2617" s="3">
        <f>IFERROR(__xludf.DUMMYFUNCTION("""COMPUTED_VALUE"""),12.55)</f>
        <v>12.55</v>
      </c>
    </row>
    <row r="2618">
      <c r="C2618" s="4">
        <f>IFERROR(__xludf.DUMMYFUNCTION("""COMPUTED_VALUE"""),43642.705555555556)</f>
        <v>43642.70556</v>
      </c>
      <c r="D2618" s="3">
        <f>IFERROR(__xludf.DUMMYFUNCTION("""COMPUTED_VALUE"""),12.3)</f>
        <v>12.3</v>
      </c>
    </row>
    <row r="2619">
      <c r="C2619" s="4">
        <f>IFERROR(__xludf.DUMMYFUNCTION("""COMPUTED_VALUE"""),43643.705555555556)</f>
        <v>43643.70556</v>
      </c>
      <c r="D2619" s="3">
        <f>IFERROR(__xludf.DUMMYFUNCTION("""COMPUTED_VALUE"""),12.53)</f>
        <v>12.53</v>
      </c>
    </row>
    <row r="2620">
      <c r="C2620" s="4">
        <f>IFERROR(__xludf.DUMMYFUNCTION("""COMPUTED_VALUE"""),43644.705555555556)</f>
        <v>43644.70556</v>
      </c>
      <c r="D2620" s="3">
        <f>IFERROR(__xludf.DUMMYFUNCTION("""COMPUTED_VALUE"""),12.49)</f>
        <v>12.49</v>
      </c>
    </row>
    <row r="2621">
      <c r="C2621" s="4">
        <f>IFERROR(__xludf.DUMMYFUNCTION("""COMPUTED_VALUE"""),43647.705555555556)</f>
        <v>43647.70556</v>
      </c>
      <c r="D2621" s="3">
        <f>IFERROR(__xludf.DUMMYFUNCTION("""COMPUTED_VALUE"""),12.72)</f>
        <v>12.72</v>
      </c>
    </row>
    <row r="2622">
      <c r="C2622" s="4">
        <f>IFERROR(__xludf.DUMMYFUNCTION("""COMPUTED_VALUE"""),43648.705555555556)</f>
        <v>43648.70556</v>
      </c>
      <c r="D2622" s="3">
        <f>IFERROR(__xludf.DUMMYFUNCTION("""COMPUTED_VALUE"""),12.52)</f>
        <v>12.52</v>
      </c>
    </row>
    <row r="2623">
      <c r="C2623" s="4">
        <f>IFERROR(__xludf.DUMMYFUNCTION("""COMPUTED_VALUE"""),43649.705555555556)</f>
        <v>43649.70556</v>
      </c>
      <c r="D2623" s="3">
        <f>IFERROR(__xludf.DUMMYFUNCTION("""COMPUTED_VALUE"""),12.8)</f>
        <v>12.8</v>
      </c>
    </row>
    <row r="2624">
      <c r="C2624" s="4">
        <f>IFERROR(__xludf.DUMMYFUNCTION("""COMPUTED_VALUE"""),43650.705555555556)</f>
        <v>43650.70556</v>
      </c>
      <c r="D2624" s="3">
        <f>IFERROR(__xludf.DUMMYFUNCTION("""COMPUTED_VALUE"""),13.25)</f>
        <v>13.25</v>
      </c>
    </row>
    <row r="2625">
      <c r="C2625" s="4">
        <f>IFERROR(__xludf.DUMMYFUNCTION("""COMPUTED_VALUE"""),43651.705555555556)</f>
        <v>43651.70556</v>
      </c>
      <c r="D2625" s="3">
        <f>IFERROR(__xludf.DUMMYFUNCTION("""COMPUTED_VALUE"""),13.47)</f>
        <v>13.47</v>
      </c>
    </row>
    <row r="2626">
      <c r="C2626" s="4">
        <f>IFERROR(__xludf.DUMMYFUNCTION("""COMPUTED_VALUE"""),43654.705555555556)</f>
        <v>43654.70556</v>
      </c>
      <c r="D2626" s="3">
        <f>IFERROR(__xludf.DUMMYFUNCTION("""COMPUTED_VALUE"""),13.43)</f>
        <v>13.43</v>
      </c>
    </row>
    <row r="2627">
      <c r="C2627" s="4">
        <f>IFERROR(__xludf.DUMMYFUNCTION("""COMPUTED_VALUE"""),43656.705555555556)</f>
        <v>43656.70556</v>
      </c>
      <c r="D2627" s="3">
        <f>IFERROR(__xludf.DUMMYFUNCTION("""COMPUTED_VALUE"""),14.03)</f>
        <v>14.03</v>
      </c>
    </row>
    <row r="2628">
      <c r="C2628" s="4">
        <f>IFERROR(__xludf.DUMMYFUNCTION("""COMPUTED_VALUE"""),43657.705555555556)</f>
        <v>43657.70556</v>
      </c>
      <c r="D2628" s="3">
        <f>IFERROR(__xludf.DUMMYFUNCTION("""COMPUTED_VALUE"""),13.72)</f>
        <v>13.72</v>
      </c>
    </row>
    <row r="2629">
      <c r="C2629" s="4">
        <f>IFERROR(__xludf.DUMMYFUNCTION("""COMPUTED_VALUE"""),43658.705555555556)</f>
        <v>43658.70556</v>
      </c>
      <c r="D2629" s="3">
        <f>IFERROR(__xludf.DUMMYFUNCTION("""COMPUTED_VALUE"""),13.23)</f>
        <v>13.23</v>
      </c>
    </row>
    <row r="2630">
      <c r="C2630" s="4">
        <f>IFERROR(__xludf.DUMMYFUNCTION("""COMPUTED_VALUE"""),43661.705555555556)</f>
        <v>43661.70556</v>
      </c>
      <c r="D2630" s="3">
        <f>IFERROR(__xludf.DUMMYFUNCTION("""COMPUTED_VALUE"""),13.25)</f>
        <v>13.25</v>
      </c>
    </row>
    <row r="2631">
      <c r="C2631" s="4">
        <f>IFERROR(__xludf.DUMMYFUNCTION("""COMPUTED_VALUE"""),43662.705555555556)</f>
        <v>43662.70556</v>
      </c>
      <c r="D2631" s="3">
        <f>IFERROR(__xludf.DUMMYFUNCTION("""COMPUTED_VALUE"""),13.67)</f>
        <v>13.67</v>
      </c>
    </row>
    <row r="2632">
      <c r="C2632" s="4">
        <f>IFERROR(__xludf.DUMMYFUNCTION("""COMPUTED_VALUE"""),43663.705555555556)</f>
        <v>43663.70556</v>
      </c>
      <c r="D2632" s="3">
        <f>IFERROR(__xludf.DUMMYFUNCTION("""COMPUTED_VALUE"""),13.76)</f>
        <v>13.76</v>
      </c>
    </row>
    <row r="2633">
      <c r="C2633" s="4">
        <f>IFERROR(__xludf.DUMMYFUNCTION("""COMPUTED_VALUE"""),43664.705555555556)</f>
        <v>43664.70556</v>
      </c>
      <c r="D2633" s="3">
        <f>IFERROR(__xludf.DUMMYFUNCTION("""COMPUTED_VALUE"""),13.68)</f>
        <v>13.68</v>
      </c>
    </row>
    <row r="2634">
      <c r="C2634" s="4">
        <f>IFERROR(__xludf.DUMMYFUNCTION("""COMPUTED_VALUE"""),43665.705555555556)</f>
        <v>43665.70556</v>
      </c>
      <c r="D2634" s="3">
        <f>IFERROR(__xludf.DUMMYFUNCTION("""COMPUTED_VALUE"""),13.46)</f>
        <v>13.46</v>
      </c>
    </row>
    <row r="2635">
      <c r="C2635" s="4">
        <f>IFERROR(__xludf.DUMMYFUNCTION("""COMPUTED_VALUE"""),43668.705555555556)</f>
        <v>43668.70556</v>
      </c>
      <c r="D2635" s="3">
        <f>IFERROR(__xludf.DUMMYFUNCTION("""COMPUTED_VALUE"""),13.78)</f>
        <v>13.78</v>
      </c>
    </row>
    <row r="2636">
      <c r="C2636" s="4">
        <f>IFERROR(__xludf.DUMMYFUNCTION("""COMPUTED_VALUE"""),43669.705555555556)</f>
        <v>43669.70556</v>
      </c>
      <c r="D2636" s="3">
        <f>IFERROR(__xludf.DUMMYFUNCTION("""COMPUTED_VALUE"""),13.58)</f>
        <v>13.58</v>
      </c>
    </row>
    <row r="2637">
      <c r="C2637" s="4">
        <f>IFERROR(__xludf.DUMMYFUNCTION("""COMPUTED_VALUE"""),43670.705555555556)</f>
        <v>43670.70556</v>
      </c>
      <c r="D2637" s="3">
        <f>IFERROR(__xludf.DUMMYFUNCTION("""COMPUTED_VALUE"""),14.18)</f>
        <v>14.18</v>
      </c>
    </row>
    <row r="2638">
      <c r="C2638" s="4">
        <f>IFERROR(__xludf.DUMMYFUNCTION("""COMPUTED_VALUE"""),43671.705555555556)</f>
        <v>43671.70556</v>
      </c>
      <c r="D2638" s="3">
        <f>IFERROR(__xludf.DUMMYFUNCTION("""COMPUTED_VALUE"""),13.97)</f>
        <v>13.97</v>
      </c>
    </row>
    <row r="2639">
      <c r="C2639" s="4">
        <f>IFERROR(__xludf.DUMMYFUNCTION("""COMPUTED_VALUE"""),43672.705555555556)</f>
        <v>43672.70556</v>
      </c>
      <c r="D2639" s="3">
        <f>IFERROR(__xludf.DUMMYFUNCTION("""COMPUTED_VALUE"""),14.05)</f>
        <v>14.05</v>
      </c>
    </row>
    <row r="2640">
      <c r="C2640" s="4">
        <f>IFERROR(__xludf.DUMMYFUNCTION("""COMPUTED_VALUE"""),43675.705555555556)</f>
        <v>43675.70556</v>
      </c>
      <c r="D2640" s="3">
        <f>IFERROR(__xludf.DUMMYFUNCTION("""COMPUTED_VALUE"""),14.21)</f>
        <v>14.21</v>
      </c>
    </row>
    <row r="2641">
      <c r="C2641" s="4">
        <f>IFERROR(__xludf.DUMMYFUNCTION("""COMPUTED_VALUE"""),43676.705555555556)</f>
        <v>43676.70556</v>
      </c>
      <c r="D2641" s="3">
        <f>IFERROR(__xludf.DUMMYFUNCTION("""COMPUTED_VALUE"""),14.38)</f>
        <v>14.38</v>
      </c>
    </row>
    <row r="2642">
      <c r="C2642" s="4">
        <f>IFERROR(__xludf.DUMMYFUNCTION("""COMPUTED_VALUE"""),43677.705555555556)</f>
        <v>43677.70556</v>
      </c>
      <c r="D2642" s="3">
        <f>IFERROR(__xludf.DUMMYFUNCTION("""COMPUTED_VALUE"""),14.06)</f>
        <v>14.06</v>
      </c>
    </row>
    <row r="2643">
      <c r="C2643" s="4">
        <f>IFERROR(__xludf.DUMMYFUNCTION("""COMPUTED_VALUE"""),43678.705555555556)</f>
        <v>43678.70556</v>
      </c>
      <c r="D2643" s="3">
        <f>IFERROR(__xludf.DUMMYFUNCTION("""COMPUTED_VALUE"""),14.28)</f>
        <v>14.28</v>
      </c>
    </row>
    <row r="2644">
      <c r="C2644" s="4">
        <f>IFERROR(__xludf.DUMMYFUNCTION("""COMPUTED_VALUE"""),43679.705555555556)</f>
        <v>43679.70556</v>
      </c>
      <c r="D2644" s="3">
        <f>IFERROR(__xludf.DUMMYFUNCTION("""COMPUTED_VALUE"""),14.37)</f>
        <v>14.37</v>
      </c>
    </row>
    <row r="2645">
      <c r="C2645" s="4">
        <f>IFERROR(__xludf.DUMMYFUNCTION("""COMPUTED_VALUE"""),43682.705555555556)</f>
        <v>43682.70556</v>
      </c>
      <c r="D2645" s="3">
        <f>IFERROR(__xludf.DUMMYFUNCTION("""COMPUTED_VALUE"""),13.82)</f>
        <v>13.82</v>
      </c>
    </row>
    <row r="2646">
      <c r="C2646" s="4">
        <f>IFERROR(__xludf.DUMMYFUNCTION("""COMPUTED_VALUE"""),43683.705555555556)</f>
        <v>43683.70556</v>
      </c>
      <c r="D2646" s="3">
        <f>IFERROR(__xludf.DUMMYFUNCTION("""COMPUTED_VALUE"""),14.27)</f>
        <v>14.27</v>
      </c>
    </row>
    <row r="2647">
      <c r="C2647" s="4">
        <f>IFERROR(__xludf.DUMMYFUNCTION("""COMPUTED_VALUE"""),43684.705555555556)</f>
        <v>43684.70556</v>
      </c>
      <c r="D2647" s="3">
        <f>IFERROR(__xludf.DUMMYFUNCTION("""COMPUTED_VALUE"""),14.48)</f>
        <v>14.48</v>
      </c>
    </row>
    <row r="2648">
      <c r="C2648" s="4">
        <f>IFERROR(__xludf.DUMMYFUNCTION("""COMPUTED_VALUE"""),43685.705555555556)</f>
        <v>43685.70556</v>
      </c>
      <c r="D2648" s="3">
        <f>IFERROR(__xludf.DUMMYFUNCTION("""COMPUTED_VALUE"""),15.11)</f>
        <v>15.11</v>
      </c>
    </row>
    <row r="2649">
      <c r="C2649" s="4">
        <f>IFERROR(__xludf.DUMMYFUNCTION("""COMPUTED_VALUE"""),43686.705555555556)</f>
        <v>43686.70556</v>
      </c>
      <c r="D2649" s="3">
        <f>IFERROR(__xludf.DUMMYFUNCTION("""COMPUTED_VALUE"""),15.17)</f>
        <v>15.17</v>
      </c>
    </row>
    <row r="2650">
      <c r="C2650" s="4">
        <f>IFERROR(__xludf.DUMMYFUNCTION("""COMPUTED_VALUE"""),43689.705555555556)</f>
        <v>43689.70556</v>
      </c>
      <c r="D2650" s="3">
        <f>IFERROR(__xludf.DUMMYFUNCTION("""COMPUTED_VALUE"""),14.75)</f>
        <v>14.75</v>
      </c>
    </row>
    <row r="2651">
      <c r="C2651" s="4">
        <f>IFERROR(__xludf.DUMMYFUNCTION("""COMPUTED_VALUE"""),43690.705555555556)</f>
        <v>43690.70556</v>
      </c>
      <c r="D2651" s="3">
        <f>IFERROR(__xludf.DUMMYFUNCTION("""COMPUTED_VALUE"""),15.29)</f>
        <v>15.29</v>
      </c>
    </row>
    <row r="2652">
      <c r="C2652" s="4">
        <f>IFERROR(__xludf.DUMMYFUNCTION("""COMPUTED_VALUE"""),43691.705555555556)</f>
        <v>43691.70556</v>
      </c>
      <c r="D2652" s="3">
        <f>IFERROR(__xludf.DUMMYFUNCTION("""COMPUTED_VALUE"""),14.57)</f>
        <v>14.57</v>
      </c>
    </row>
    <row r="2653">
      <c r="C2653" s="4">
        <f>IFERROR(__xludf.DUMMYFUNCTION("""COMPUTED_VALUE"""),43692.705555555556)</f>
        <v>43692.70556</v>
      </c>
      <c r="D2653" s="3">
        <f>IFERROR(__xludf.DUMMYFUNCTION("""COMPUTED_VALUE"""),14.45)</f>
        <v>14.45</v>
      </c>
    </row>
    <row r="2654">
      <c r="C2654" s="4">
        <f>IFERROR(__xludf.DUMMYFUNCTION("""COMPUTED_VALUE"""),43693.705555555556)</f>
        <v>43693.70556</v>
      </c>
      <c r="D2654" s="3">
        <f>IFERROR(__xludf.DUMMYFUNCTION("""COMPUTED_VALUE"""),14.83)</f>
        <v>14.83</v>
      </c>
    </row>
    <row r="2655">
      <c r="C2655" s="4">
        <f>IFERROR(__xludf.DUMMYFUNCTION("""COMPUTED_VALUE"""),43696.705555555556)</f>
        <v>43696.70556</v>
      </c>
      <c r="D2655" s="3">
        <f>IFERROR(__xludf.DUMMYFUNCTION("""COMPUTED_VALUE"""),15.17)</f>
        <v>15.17</v>
      </c>
    </row>
    <row r="2656">
      <c r="C2656" s="4">
        <f>IFERROR(__xludf.DUMMYFUNCTION("""COMPUTED_VALUE"""),43697.705555555556)</f>
        <v>43697.70556</v>
      </c>
      <c r="D2656" s="3">
        <f>IFERROR(__xludf.DUMMYFUNCTION("""COMPUTED_VALUE"""),15.25)</f>
        <v>15.25</v>
      </c>
    </row>
    <row r="2657">
      <c r="C2657" s="4">
        <f>IFERROR(__xludf.DUMMYFUNCTION("""COMPUTED_VALUE"""),43698.705555555556)</f>
        <v>43698.70556</v>
      </c>
      <c r="D2657" s="3">
        <f>IFERROR(__xludf.DUMMYFUNCTION("""COMPUTED_VALUE"""),15.27)</f>
        <v>15.27</v>
      </c>
    </row>
    <row r="2658">
      <c r="C2658" s="4">
        <f>IFERROR(__xludf.DUMMYFUNCTION("""COMPUTED_VALUE"""),43699.705555555556)</f>
        <v>43699.70556</v>
      </c>
      <c r="D2658" s="3">
        <f>IFERROR(__xludf.DUMMYFUNCTION("""COMPUTED_VALUE"""),15.16)</f>
        <v>15.16</v>
      </c>
    </row>
    <row r="2659">
      <c r="C2659" s="4">
        <f>IFERROR(__xludf.DUMMYFUNCTION("""COMPUTED_VALUE"""),43700.705555555556)</f>
        <v>43700.70556</v>
      </c>
      <c r="D2659" s="3">
        <f>IFERROR(__xludf.DUMMYFUNCTION("""COMPUTED_VALUE"""),14.61)</f>
        <v>14.61</v>
      </c>
    </row>
    <row r="2660">
      <c r="C2660" s="4">
        <f>IFERROR(__xludf.DUMMYFUNCTION("""COMPUTED_VALUE"""),43703.705555555556)</f>
        <v>43703.70556</v>
      </c>
      <c r="D2660" s="3">
        <f>IFERROR(__xludf.DUMMYFUNCTION("""COMPUTED_VALUE"""),14.1)</f>
        <v>14.1</v>
      </c>
    </row>
    <row r="2661">
      <c r="C2661" s="4">
        <f>IFERROR(__xludf.DUMMYFUNCTION("""COMPUTED_VALUE"""),43704.705555555556)</f>
        <v>43704.70556</v>
      </c>
      <c r="D2661" s="3">
        <f>IFERROR(__xludf.DUMMYFUNCTION("""COMPUTED_VALUE"""),14.33)</f>
        <v>14.33</v>
      </c>
    </row>
    <row r="2662">
      <c r="C2662" s="4">
        <f>IFERROR(__xludf.DUMMYFUNCTION("""COMPUTED_VALUE"""),43705.705555555556)</f>
        <v>43705.70556</v>
      </c>
      <c r="D2662" s="3">
        <f>IFERROR(__xludf.DUMMYFUNCTION("""COMPUTED_VALUE"""),14.54)</f>
        <v>14.54</v>
      </c>
    </row>
    <row r="2663">
      <c r="C2663" s="4">
        <f>IFERROR(__xludf.DUMMYFUNCTION("""COMPUTED_VALUE"""),43706.705555555556)</f>
        <v>43706.70556</v>
      </c>
      <c r="D2663" s="3">
        <f>IFERROR(__xludf.DUMMYFUNCTION("""COMPUTED_VALUE"""),14.76)</f>
        <v>14.76</v>
      </c>
    </row>
    <row r="2664">
      <c r="C2664" s="4">
        <f>IFERROR(__xludf.DUMMYFUNCTION("""COMPUTED_VALUE"""),43707.705555555556)</f>
        <v>43707.70556</v>
      </c>
      <c r="D2664" s="3">
        <f>IFERROR(__xludf.DUMMYFUNCTION("""COMPUTED_VALUE"""),14.93)</f>
        <v>14.93</v>
      </c>
    </row>
    <row r="2665">
      <c r="C2665" s="4">
        <f>IFERROR(__xludf.DUMMYFUNCTION("""COMPUTED_VALUE"""),43710.705555555556)</f>
        <v>43710.70556</v>
      </c>
      <c r="D2665" s="3">
        <f>IFERROR(__xludf.DUMMYFUNCTION("""COMPUTED_VALUE"""),14.65)</f>
        <v>14.65</v>
      </c>
    </row>
    <row r="2666">
      <c r="C2666" s="4">
        <f>IFERROR(__xludf.DUMMYFUNCTION("""COMPUTED_VALUE"""),43711.705555555556)</f>
        <v>43711.70556</v>
      </c>
      <c r="D2666" s="3">
        <f>IFERROR(__xludf.DUMMYFUNCTION("""COMPUTED_VALUE"""),14.58)</f>
        <v>14.58</v>
      </c>
    </row>
    <row r="2667">
      <c r="C2667" s="4">
        <f>IFERROR(__xludf.DUMMYFUNCTION("""COMPUTED_VALUE"""),43712.705555555556)</f>
        <v>43712.70556</v>
      </c>
      <c r="D2667" s="3">
        <f>IFERROR(__xludf.DUMMYFUNCTION("""COMPUTED_VALUE"""),14.88)</f>
        <v>14.88</v>
      </c>
    </row>
    <row r="2668">
      <c r="C2668" s="4">
        <f>IFERROR(__xludf.DUMMYFUNCTION("""COMPUTED_VALUE"""),43713.705555555556)</f>
        <v>43713.70556</v>
      </c>
      <c r="D2668" s="3">
        <f>IFERROR(__xludf.DUMMYFUNCTION("""COMPUTED_VALUE"""),15.1)</f>
        <v>15.1</v>
      </c>
    </row>
    <row r="2669">
      <c r="C2669" s="4">
        <f>IFERROR(__xludf.DUMMYFUNCTION("""COMPUTED_VALUE"""),43714.705555555556)</f>
        <v>43714.70556</v>
      </c>
      <c r="D2669" s="3">
        <f>IFERROR(__xludf.DUMMYFUNCTION("""COMPUTED_VALUE"""),15.3)</f>
        <v>15.3</v>
      </c>
    </row>
    <row r="2670">
      <c r="C2670" s="4">
        <f>IFERROR(__xludf.DUMMYFUNCTION("""COMPUTED_VALUE"""),43717.705555555556)</f>
        <v>43717.70556</v>
      </c>
      <c r="D2670" s="3">
        <f>IFERROR(__xludf.DUMMYFUNCTION("""COMPUTED_VALUE"""),14.61)</f>
        <v>14.61</v>
      </c>
    </row>
    <row r="2671">
      <c r="C2671" s="4">
        <f>IFERROR(__xludf.DUMMYFUNCTION("""COMPUTED_VALUE"""),43718.705555555556)</f>
        <v>43718.70556</v>
      </c>
      <c r="D2671" s="3">
        <f>IFERROR(__xludf.DUMMYFUNCTION("""COMPUTED_VALUE"""),14.63)</f>
        <v>14.63</v>
      </c>
    </row>
    <row r="2672">
      <c r="C2672" s="4">
        <f>IFERROR(__xludf.DUMMYFUNCTION("""COMPUTED_VALUE"""),43719.705555555556)</f>
        <v>43719.70556</v>
      </c>
      <c r="D2672" s="3">
        <f>IFERROR(__xludf.DUMMYFUNCTION("""COMPUTED_VALUE"""),14.84)</f>
        <v>14.84</v>
      </c>
    </row>
    <row r="2673">
      <c r="C2673" s="4">
        <f>IFERROR(__xludf.DUMMYFUNCTION("""COMPUTED_VALUE"""),43720.705555555556)</f>
        <v>43720.70556</v>
      </c>
      <c r="D2673" s="3">
        <f>IFERROR(__xludf.DUMMYFUNCTION("""COMPUTED_VALUE"""),14.83)</f>
        <v>14.83</v>
      </c>
    </row>
    <row r="2674">
      <c r="C2674" s="4">
        <f>IFERROR(__xludf.DUMMYFUNCTION("""COMPUTED_VALUE"""),43721.705555555556)</f>
        <v>43721.70556</v>
      </c>
      <c r="D2674" s="3">
        <f>IFERROR(__xludf.DUMMYFUNCTION("""COMPUTED_VALUE"""),14.33)</f>
        <v>14.33</v>
      </c>
    </row>
    <row r="2675">
      <c r="C2675" s="4">
        <f>IFERROR(__xludf.DUMMYFUNCTION("""COMPUTED_VALUE"""),43724.705555555556)</f>
        <v>43724.70556</v>
      </c>
      <c r="D2675" s="3">
        <f>IFERROR(__xludf.DUMMYFUNCTION("""COMPUTED_VALUE"""),14.36)</f>
        <v>14.36</v>
      </c>
    </row>
    <row r="2676">
      <c r="C2676" s="4">
        <f>IFERROR(__xludf.DUMMYFUNCTION("""COMPUTED_VALUE"""),43725.705555555556)</f>
        <v>43725.70556</v>
      </c>
      <c r="D2676" s="3">
        <f>IFERROR(__xludf.DUMMYFUNCTION("""COMPUTED_VALUE"""),14.71)</f>
        <v>14.71</v>
      </c>
    </row>
    <row r="2677">
      <c r="C2677" s="4">
        <f>IFERROR(__xludf.DUMMYFUNCTION("""COMPUTED_VALUE"""),43726.705555555556)</f>
        <v>43726.70556</v>
      </c>
      <c r="D2677" s="3">
        <f>IFERROR(__xludf.DUMMYFUNCTION("""COMPUTED_VALUE"""),14.97)</f>
        <v>14.97</v>
      </c>
    </row>
    <row r="2678">
      <c r="C2678" s="4">
        <f>IFERROR(__xludf.DUMMYFUNCTION("""COMPUTED_VALUE"""),43727.705555555556)</f>
        <v>43727.70556</v>
      </c>
      <c r="D2678" s="3">
        <f>IFERROR(__xludf.DUMMYFUNCTION("""COMPUTED_VALUE"""),14.86)</f>
        <v>14.86</v>
      </c>
    </row>
    <row r="2679">
      <c r="C2679" s="4">
        <f>IFERROR(__xludf.DUMMYFUNCTION("""COMPUTED_VALUE"""),43728.705555555556)</f>
        <v>43728.70556</v>
      </c>
      <c r="D2679" s="3">
        <f>IFERROR(__xludf.DUMMYFUNCTION("""COMPUTED_VALUE"""),15.11)</f>
        <v>15.11</v>
      </c>
    </row>
    <row r="2680">
      <c r="C2680" s="4">
        <f>IFERROR(__xludf.DUMMYFUNCTION("""COMPUTED_VALUE"""),43731.705555555556)</f>
        <v>43731.70556</v>
      </c>
      <c r="D2680" s="3">
        <f>IFERROR(__xludf.DUMMYFUNCTION("""COMPUTED_VALUE"""),14.95)</f>
        <v>14.95</v>
      </c>
    </row>
    <row r="2681">
      <c r="C2681" s="4">
        <f>IFERROR(__xludf.DUMMYFUNCTION("""COMPUTED_VALUE"""),43732.705555555556)</f>
        <v>43732.70556</v>
      </c>
      <c r="D2681" s="3">
        <f>IFERROR(__xludf.DUMMYFUNCTION("""COMPUTED_VALUE"""),14.77)</f>
        <v>14.77</v>
      </c>
    </row>
    <row r="2682">
      <c r="C2682" s="4">
        <f>IFERROR(__xludf.DUMMYFUNCTION("""COMPUTED_VALUE"""),43733.705555555556)</f>
        <v>43733.70556</v>
      </c>
      <c r="D2682" s="3">
        <f>IFERROR(__xludf.DUMMYFUNCTION("""COMPUTED_VALUE"""),14.67)</f>
        <v>14.67</v>
      </c>
    </row>
    <row r="2683">
      <c r="C2683" s="4">
        <f>IFERROR(__xludf.DUMMYFUNCTION("""COMPUTED_VALUE"""),43734.705555555556)</f>
        <v>43734.70556</v>
      </c>
      <c r="D2683" s="3">
        <f>IFERROR(__xludf.DUMMYFUNCTION("""COMPUTED_VALUE"""),14.92)</f>
        <v>14.92</v>
      </c>
    </row>
    <row r="2684">
      <c r="C2684" s="4">
        <f>IFERROR(__xludf.DUMMYFUNCTION("""COMPUTED_VALUE"""),43735.705555555556)</f>
        <v>43735.70556</v>
      </c>
      <c r="D2684" s="3">
        <f>IFERROR(__xludf.DUMMYFUNCTION("""COMPUTED_VALUE"""),14.79)</f>
        <v>14.79</v>
      </c>
    </row>
    <row r="2685">
      <c r="C2685" s="4">
        <f>IFERROR(__xludf.DUMMYFUNCTION("""COMPUTED_VALUE"""),43738.705555555556)</f>
        <v>43738.70556</v>
      </c>
      <c r="D2685" s="3">
        <f>IFERROR(__xludf.DUMMYFUNCTION("""COMPUTED_VALUE"""),14.54)</f>
        <v>14.54</v>
      </c>
    </row>
    <row r="2686">
      <c r="C2686" s="4">
        <f>IFERROR(__xludf.DUMMYFUNCTION("""COMPUTED_VALUE"""),43739.705555555556)</f>
        <v>43739.70556</v>
      </c>
      <c r="D2686" s="3">
        <f>IFERROR(__xludf.DUMMYFUNCTION("""COMPUTED_VALUE"""),14.59)</f>
        <v>14.59</v>
      </c>
    </row>
    <row r="2687">
      <c r="C2687" s="4">
        <f>IFERROR(__xludf.DUMMYFUNCTION("""COMPUTED_VALUE"""),43740.705555555556)</f>
        <v>43740.70556</v>
      </c>
      <c r="D2687" s="3">
        <f>IFERROR(__xludf.DUMMYFUNCTION("""COMPUTED_VALUE"""),14.37)</f>
        <v>14.37</v>
      </c>
    </row>
    <row r="2688">
      <c r="C2688" s="4">
        <f>IFERROR(__xludf.DUMMYFUNCTION("""COMPUTED_VALUE"""),43741.705555555556)</f>
        <v>43741.70556</v>
      </c>
      <c r="D2688" s="3">
        <f>IFERROR(__xludf.DUMMYFUNCTION("""COMPUTED_VALUE"""),14.53)</f>
        <v>14.53</v>
      </c>
    </row>
    <row r="2689">
      <c r="C2689" s="4">
        <f>IFERROR(__xludf.DUMMYFUNCTION("""COMPUTED_VALUE"""),43742.705555555556)</f>
        <v>43742.70556</v>
      </c>
      <c r="D2689" s="3">
        <f>IFERROR(__xludf.DUMMYFUNCTION("""COMPUTED_VALUE"""),14.85)</f>
        <v>14.85</v>
      </c>
    </row>
    <row r="2690">
      <c r="C2690" s="4">
        <f>IFERROR(__xludf.DUMMYFUNCTION("""COMPUTED_VALUE"""),43745.705555555556)</f>
        <v>43745.70556</v>
      </c>
      <c r="D2690" s="3">
        <f>IFERROR(__xludf.DUMMYFUNCTION("""COMPUTED_VALUE"""),14.33)</f>
        <v>14.33</v>
      </c>
    </row>
    <row r="2691">
      <c r="C2691" s="4">
        <f>IFERROR(__xludf.DUMMYFUNCTION("""COMPUTED_VALUE"""),43746.705555555556)</f>
        <v>43746.70556</v>
      </c>
      <c r="D2691" s="3">
        <f>IFERROR(__xludf.DUMMYFUNCTION("""COMPUTED_VALUE"""),14.43)</f>
        <v>14.43</v>
      </c>
    </row>
    <row r="2692">
      <c r="C2692" s="4">
        <f>IFERROR(__xludf.DUMMYFUNCTION("""COMPUTED_VALUE"""),43747.705555555556)</f>
        <v>43747.70556</v>
      </c>
      <c r="D2692" s="3">
        <f>IFERROR(__xludf.DUMMYFUNCTION("""COMPUTED_VALUE"""),14.63)</f>
        <v>14.63</v>
      </c>
    </row>
    <row r="2693">
      <c r="C2693" s="4">
        <f>IFERROR(__xludf.DUMMYFUNCTION("""COMPUTED_VALUE"""),43748.705555555556)</f>
        <v>43748.70556</v>
      </c>
      <c r="D2693" s="3">
        <f>IFERROR(__xludf.DUMMYFUNCTION("""COMPUTED_VALUE"""),14.69)</f>
        <v>14.69</v>
      </c>
    </row>
    <row r="2694">
      <c r="C2694" s="4">
        <f>IFERROR(__xludf.DUMMYFUNCTION("""COMPUTED_VALUE"""),43749.705555555556)</f>
        <v>43749.70556</v>
      </c>
      <c r="D2694" s="3">
        <f>IFERROR(__xludf.DUMMYFUNCTION("""COMPUTED_VALUE"""),15.02)</f>
        <v>15.02</v>
      </c>
    </row>
    <row r="2695">
      <c r="C2695" s="4">
        <f>IFERROR(__xludf.DUMMYFUNCTION("""COMPUTED_VALUE"""),43752.705555555556)</f>
        <v>43752.70556</v>
      </c>
      <c r="D2695" s="3">
        <f>IFERROR(__xludf.DUMMYFUNCTION("""COMPUTED_VALUE"""),15.05)</f>
        <v>15.05</v>
      </c>
    </row>
    <row r="2696">
      <c r="C2696" s="4">
        <f>IFERROR(__xludf.DUMMYFUNCTION("""COMPUTED_VALUE"""),43753.705555555556)</f>
        <v>43753.70556</v>
      </c>
      <c r="D2696" s="3">
        <f>IFERROR(__xludf.DUMMYFUNCTION("""COMPUTED_VALUE"""),14.84)</f>
        <v>14.84</v>
      </c>
    </row>
    <row r="2697">
      <c r="C2697" s="4">
        <f>IFERROR(__xludf.DUMMYFUNCTION("""COMPUTED_VALUE"""),43754.705555555556)</f>
        <v>43754.70556</v>
      </c>
      <c r="D2697" s="3">
        <f>IFERROR(__xludf.DUMMYFUNCTION("""COMPUTED_VALUE"""),15.07)</f>
        <v>15.07</v>
      </c>
    </row>
    <row r="2698">
      <c r="C2698" s="4">
        <f>IFERROR(__xludf.DUMMYFUNCTION("""COMPUTED_VALUE"""),43755.705555555556)</f>
        <v>43755.70556</v>
      </c>
      <c r="D2698" s="3">
        <f>IFERROR(__xludf.DUMMYFUNCTION("""COMPUTED_VALUE"""),15.38)</f>
        <v>15.38</v>
      </c>
    </row>
    <row r="2699">
      <c r="C2699" s="4">
        <f>IFERROR(__xludf.DUMMYFUNCTION("""COMPUTED_VALUE"""),43756.705555555556)</f>
        <v>43756.70556</v>
      </c>
      <c r="D2699" s="3">
        <f>IFERROR(__xludf.DUMMYFUNCTION("""COMPUTED_VALUE"""),15.48)</f>
        <v>15.48</v>
      </c>
    </row>
    <row r="2700">
      <c r="C2700" s="4">
        <f>IFERROR(__xludf.DUMMYFUNCTION("""COMPUTED_VALUE"""),43759.705555555556)</f>
        <v>43759.70556</v>
      </c>
      <c r="D2700" s="3">
        <f>IFERROR(__xludf.DUMMYFUNCTION("""COMPUTED_VALUE"""),15.63)</f>
        <v>15.63</v>
      </c>
    </row>
    <row r="2701">
      <c r="C2701" s="4">
        <f>IFERROR(__xludf.DUMMYFUNCTION("""COMPUTED_VALUE"""),43760.705555555556)</f>
        <v>43760.70556</v>
      </c>
      <c r="D2701" s="3">
        <f>IFERROR(__xludf.DUMMYFUNCTION("""COMPUTED_VALUE"""),15.84)</f>
        <v>15.84</v>
      </c>
    </row>
    <row r="2702">
      <c r="C2702" s="4">
        <f>IFERROR(__xludf.DUMMYFUNCTION("""COMPUTED_VALUE"""),43761.705555555556)</f>
        <v>43761.70556</v>
      </c>
      <c r="D2702" s="3">
        <f>IFERROR(__xludf.DUMMYFUNCTION("""COMPUTED_VALUE"""),16.08)</f>
        <v>16.08</v>
      </c>
    </row>
    <row r="2703">
      <c r="C2703" s="4">
        <f>IFERROR(__xludf.DUMMYFUNCTION("""COMPUTED_VALUE"""),43762.705555555556)</f>
        <v>43762.70556</v>
      </c>
      <c r="D2703" s="3">
        <f>IFERROR(__xludf.DUMMYFUNCTION("""COMPUTED_VALUE"""),16.21)</f>
        <v>16.21</v>
      </c>
    </row>
    <row r="2704">
      <c r="C2704" s="4">
        <f>IFERROR(__xludf.DUMMYFUNCTION("""COMPUTED_VALUE"""),43763.705555555556)</f>
        <v>43763.70556</v>
      </c>
      <c r="D2704" s="3">
        <f>IFERROR(__xludf.DUMMYFUNCTION("""COMPUTED_VALUE"""),16.14)</f>
        <v>16.14</v>
      </c>
    </row>
    <row r="2705">
      <c r="C2705" s="4">
        <f>IFERROR(__xludf.DUMMYFUNCTION("""COMPUTED_VALUE"""),43766.705555555556)</f>
        <v>43766.70556</v>
      </c>
      <c r="D2705" s="3">
        <f>IFERROR(__xludf.DUMMYFUNCTION("""COMPUTED_VALUE"""),16.25)</f>
        <v>16.25</v>
      </c>
    </row>
    <row r="2706">
      <c r="C2706" s="4">
        <f>IFERROR(__xludf.DUMMYFUNCTION("""COMPUTED_VALUE"""),43767.705555555556)</f>
        <v>43767.70556</v>
      </c>
      <c r="D2706" s="3">
        <f>IFERROR(__xludf.DUMMYFUNCTION("""COMPUTED_VALUE"""),15.97)</f>
        <v>15.97</v>
      </c>
    </row>
    <row r="2707">
      <c r="C2707" s="4">
        <f>IFERROR(__xludf.DUMMYFUNCTION("""COMPUTED_VALUE"""),43768.705555555556)</f>
        <v>43768.70556</v>
      </c>
      <c r="D2707" s="3">
        <f>IFERROR(__xludf.DUMMYFUNCTION("""COMPUTED_VALUE"""),16.17)</f>
        <v>16.17</v>
      </c>
    </row>
    <row r="2708">
      <c r="C2708" s="4">
        <f>IFERROR(__xludf.DUMMYFUNCTION("""COMPUTED_VALUE"""),43769.705555555556)</f>
        <v>43769.70556</v>
      </c>
      <c r="D2708" s="3">
        <f>IFERROR(__xludf.DUMMYFUNCTION("""COMPUTED_VALUE"""),16.13)</f>
        <v>16.13</v>
      </c>
    </row>
    <row r="2709">
      <c r="C2709" s="4">
        <f>IFERROR(__xludf.DUMMYFUNCTION("""COMPUTED_VALUE"""),43770.705555555556)</f>
        <v>43770.70556</v>
      </c>
      <c r="D2709" s="3">
        <f>IFERROR(__xludf.DUMMYFUNCTION("""COMPUTED_VALUE"""),16.4)</f>
        <v>16.4</v>
      </c>
    </row>
    <row r="2710">
      <c r="C2710" s="4">
        <f>IFERROR(__xludf.DUMMYFUNCTION("""COMPUTED_VALUE"""),43773.705555555556)</f>
        <v>43773.70556</v>
      </c>
      <c r="D2710" s="3">
        <f>IFERROR(__xludf.DUMMYFUNCTION("""COMPUTED_VALUE"""),16.42)</f>
        <v>16.42</v>
      </c>
    </row>
    <row r="2711">
      <c r="C2711" s="4">
        <f>IFERROR(__xludf.DUMMYFUNCTION("""COMPUTED_VALUE"""),43774.705555555556)</f>
        <v>43774.70556</v>
      </c>
      <c r="D2711" s="3">
        <f>IFERROR(__xludf.DUMMYFUNCTION("""COMPUTED_VALUE"""),16.43)</f>
        <v>16.43</v>
      </c>
    </row>
    <row r="2712">
      <c r="C2712" s="4">
        <f>IFERROR(__xludf.DUMMYFUNCTION("""COMPUTED_VALUE"""),43775.705555555556)</f>
        <v>43775.70556</v>
      </c>
      <c r="D2712" s="3">
        <f>IFERROR(__xludf.DUMMYFUNCTION("""COMPUTED_VALUE"""),16.3)</f>
        <v>16.3</v>
      </c>
    </row>
    <row r="2713">
      <c r="C2713" s="4">
        <f>IFERROR(__xludf.DUMMYFUNCTION("""COMPUTED_VALUE"""),43776.705555555556)</f>
        <v>43776.70556</v>
      </c>
      <c r="D2713" s="3">
        <f>IFERROR(__xludf.DUMMYFUNCTION("""COMPUTED_VALUE"""),16.47)</f>
        <v>16.47</v>
      </c>
    </row>
    <row r="2714">
      <c r="C2714" s="4">
        <f>IFERROR(__xludf.DUMMYFUNCTION("""COMPUTED_VALUE"""),43777.705555555556)</f>
        <v>43777.70556</v>
      </c>
      <c r="D2714" s="3">
        <f>IFERROR(__xludf.DUMMYFUNCTION("""COMPUTED_VALUE"""),16.23)</f>
        <v>16.23</v>
      </c>
    </row>
    <row r="2715">
      <c r="C2715" s="4">
        <f>IFERROR(__xludf.DUMMYFUNCTION("""COMPUTED_VALUE"""),43780.705555555556)</f>
        <v>43780.70556</v>
      </c>
      <c r="D2715" s="3">
        <f>IFERROR(__xludf.DUMMYFUNCTION("""COMPUTED_VALUE"""),16.7)</f>
        <v>16.7</v>
      </c>
    </row>
    <row r="2716">
      <c r="C2716" s="4">
        <f>IFERROR(__xludf.DUMMYFUNCTION("""COMPUTED_VALUE"""),43781.705555555556)</f>
        <v>43781.70556</v>
      </c>
      <c r="D2716" s="3">
        <f>IFERROR(__xludf.DUMMYFUNCTION("""COMPUTED_VALUE"""),16.4)</f>
        <v>16.4</v>
      </c>
    </row>
    <row r="2717">
      <c r="C2717" s="4">
        <f>IFERROR(__xludf.DUMMYFUNCTION("""COMPUTED_VALUE"""),43782.705555555556)</f>
        <v>43782.70556</v>
      </c>
      <c r="D2717" s="3">
        <f>IFERROR(__xludf.DUMMYFUNCTION("""COMPUTED_VALUE"""),16.51)</f>
        <v>16.51</v>
      </c>
    </row>
    <row r="2718">
      <c r="C2718" s="4">
        <f>IFERROR(__xludf.DUMMYFUNCTION("""COMPUTED_VALUE"""),43783.705555555556)</f>
        <v>43783.70556</v>
      </c>
      <c r="D2718" s="3">
        <f>IFERROR(__xludf.DUMMYFUNCTION("""COMPUTED_VALUE"""),16.6)</f>
        <v>16.6</v>
      </c>
    </row>
    <row r="2719">
      <c r="C2719" s="4">
        <f>IFERROR(__xludf.DUMMYFUNCTION("""COMPUTED_VALUE"""),43787.705555555556)</f>
        <v>43787.70556</v>
      </c>
      <c r="D2719" s="3">
        <f>IFERROR(__xludf.DUMMYFUNCTION("""COMPUTED_VALUE"""),16.35)</f>
        <v>16.35</v>
      </c>
    </row>
    <row r="2720">
      <c r="C2720" s="4">
        <f>IFERROR(__xludf.DUMMYFUNCTION("""COMPUTED_VALUE"""),43788.705555555556)</f>
        <v>43788.70556</v>
      </c>
      <c r="D2720" s="3">
        <f>IFERROR(__xludf.DUMMYFUNCTION("""COMPUTED_VALUE"""),15.98)</f>
        <v>15.98</v>
      </c>
    </row>
    <row r="2721">
      <c r="C2721" s="4">
        <f>IFERROR(__xludf.DUMMYFUNCTION("""COMPUTED_VALUE"""),43790.705555555556)</f>
        <v>43790.70556</v>
      </c>
      <c r="D2721" s="3">
        <f>IFERROR(__xludf.DUMMYFUNCTION("""COMPUTED_VALUE"""),16.29)</f>
        <v>16.29</v>
      </c>
    </row>
    <row r="2722">
      <c r="C2722" s="4">
        <f>IFERROR(__xludf.DUMMYFUNCTION("""COMPUTED_VALUE"""),43791.705555555556)</f>
        <v>43791.70556</v>
      </c>
      <c r="D2722" s="3">
        <f>IFERROR(__xludf.DUMMYFUNCTION("""COMPUTED_VALUE"""),16.5)</f>
        <v>16.5</v>
      </c>
    </row>
    <row r="2723">
      <c r="C2723" s="4">
        <f>IFERROR(__xludf.DUMMYFUNCTION("""COMPUTED_VALUE"""),43794.705555555556)</f>
        <v>43794.70556</v>
      </c>
      <c r="D2723" s="3">
        <f>IFERROR(__xludf.DUMMYFUNCTION("""COMPUTED_VALUE"""),15.92)</f>
        <v>15.92</v>
      </c>
    </row>
    <row r="2724">
      <c r="C2724" s="4">
        <f>IFERROR(__xludf.DUMMYFUNCTION("""COMPUTED_VALUE"""),43795.705555555556)</f>
        <v>43795.70556</v>
      </c>
      <c r="D2724" s="3">
        <f>IFERROR(__xludf.DUMMYFUNCTION("""COMPUTED_VALUE"""),15.5)</f>
        <v>15.5</v>
      </c>
    </row>
    <row r="2725">
      <c r="C2725" s="4">
        <f>IFERROR(__xludf.DUMMYFUNCTION("""COMPUTED_VALUE"""),43796.705555555556)</f>
        <v>43796.70556</v>
      </c>
      <c r="D2725" s="3">
        <f>IFERROR(__xludf.DUMMYFUNCTION("""COMPUTED_VALUE"""),15.82)</f>
        <v>15.82</v>
      </c>
    </row>
    <row r="2726">
      <c r="C2726" s="4">
        <f>IFERROR(__xludf.DUMMYFUNCTION("""COMPUTED_VALUE"""),43797.705555555556)</f>
        <v>43797.70556</v>
      </c>
      <c r="D2726" s="3">
        <f>IFERROR(__xludf.DUMMYFUNCTION("""COMPUTED_VALUE"""),16.05)</f>
        <v>16.05</v>
      </c>
    </row>
    <row r="2727">
      <c r="C2727" s="4">
        <f>IFERROR(__xludf.DUMMYFUNCTION("""COMPUTED_VALUE"""),43798.705555555556)</f>
        <v>43798.70556</v>
      </c>
      <c r="D2727" s="3">
        <f>IFERROR(__xludf.DUMMYFUNCTION("""COMPUTED_VALUE"""),15.91)</f>
        <v>15.91</v>
      </c>
    </row>
    <row r="2728">
      <c r="C2728" s="4">
        <f>IFERROR(__xludf.DUMMYFUNCTION("""COMPUTED_VALUE"""),43801.705555555556)</f>
        <v>43801.70556</v>
      </c>
      <c r="D2728" s="3">
        <f>IFERROR(__xludf.DUMMYFUNCTION("""COMPUTED_VALUE"""),15.87)</f>
        <v>15.87</v>
      </c>
    </row>
    <row r="2729">
      <c r="C2729" s="4">
        <f>IFERROR(__xludf.DUMMYFUNCTION("""COMPUTED_VALUE"""),43802.705555555556)</f>
        <v>43802.70556</v>
      </c>
      <c r="D2729" s="3">
        <f>IFERROR(__xludf.DUMMYFUNCTION("""COMPUTED_VALUE"""),16.04)</f>
        <v>16.04</v>
      </c>
    </row>
    <row r="2730">
      <c r="C2730" s="4">
        <f>IFERROR(__xludf.DUMMYFUNCTION("""COMPUTED_VALUE"""),43803.705555555556)</f>
        <v>43803.70556</v>
      </c>
      <c r="D2730" s="3">
        <f>IFERROR(__xludf.DUMMYFUNCTION("""COMPUTED_VALUE"""),16.46)</f>
        <v>16.46</v>
      </c>
    </row>
    <row r="2731">
      <c r="C2731" s="4">
        <f>IFERROR(__xludf.DUMMYFUNCTION("""COMPUTED_VALUE"""),43804.705555555556)</f>
        <v>43804.70556</v>
      </c>
      <c r="D2731" s="3">
        <f>IFERROR(__xludf.DUMMYFUNCTION("""COMPUTED_VALUE"""),16.42)</f>
        <v>16.42</v>
      </c>
    </row>
    <row r="2732">
      <c r="C2732" s="4">
        <f>IFERROR(__xludf.DUMMYFUNCTION("""COMPUTED_VALUE"""),43805.705555555556)</f>
        <v>43805.70556</v>
      </c>
      <c r="D2732" s="3">
        <f>IFERROR(__xludf.DUMMYFUNCTION("""COMPUTED_VALUE"""),16.37)</f>
        <v>16.37</v>
      </c>
    </row>
    <row r="2733">
      <c r="C2733" s="4">
        <f>IFERROR(__xludf.DUMMYFUNCTION("""COMPUTED_VALUE"""),43808.705555555556)</f>
        <v>43808.70556</v>
      </c>
      <c r="D2733" s="3">
        <f>IFERROR(__xludf.DUMMYFUNCTION("""COMPUTED_VALUE"""),15.88)</f>
        <v>15.88</v>
      </c>
    </row>
    <row r="2734">
      <c r="C2734" s="4">
        <f>IFERROR(__xludf.DUMMYFUNCTION("""COMPUTED_VALUE"""),43809.705555555556)</f>
        <v>43809.70556</v>
      </c>
      <c r="D2734" s="3">
        <f>IFERROR(__xludf.DUMMYFUNCTION("""COMPUTED_VALUE"""),15.6)</f>
        <v>15.6</v>
      </c>
    </row>
    <row r="2735">
      <c r="C2735" s="4">
        <f>IFERROR(__xludf.DUMMYFUNCTION("""COMPUTED_VALUE"""),43810.705555555556)</f>
        <v>43810.70556</v>
      </c>
      <c r="D2735" s="3">
        <f>IFERROR(__xludf.DUMMYFUNCTION("""COMPUTED_VALUE"""),15.4)</f>
        <v>15.4</v>
      </c>
    </row>
    <row r="2736">
      <c r="C2736" s="4">
        <f>IFERROR(__xludf.DUMMYFUNCTION("""COMPUTED_VALUE"""),43811.705555555556)</f>
        <v>43811.70556</v>
      </c>
      <c r="D2736" s="3">
        <f>IFERROR(__xludf.DUMMYFUNCTION("""COMPUTED_VALUE"""),15.56)</f>
        <v>15.56</v>
      </c>
    </row>
    <row r="2737">
      <c r="C2737" s="4">
        <f>IFERROR(__xludf.DUMMYFUNCTION("""COMPUTED_VALUE"""),43812.705555555556)</f>
        <v>43812.70556</v>
      </c>
      <c r="D2737" s="3">
        <f>IFERROR(__xludf.DUMMYFUNCTION("""COMPUTED_VALUE"""),15.47)</f>
        <v>15.47</v>
      </c>
    </row>
    <row r="2738">
      <c r="C2738" s="4">
        <f>IFERROR(__xludf.DUMMYFUNCTION("""COMPUTED_VALUE"""),43815.705555555556)</f>
        <v>43815.70556</v>
      </c>
      <c r="D2738" s="3">
        <f>IFERROR(__xludf.DUMMYFUNCTION("""COMPUTED_VALUE"""),15.41)</f>
        <v>15.41</v>
      </c>
    </row>
    <row r="2739">
      <c r="C2739" s="4">
        <f>IFERROR(__xludf.DUMMYFUNCTION("""COMPUTED_VALUE"""),43816.705555555556)</f>
        <v>43816.70556</v>
      </c>
      <c r="D2739" s="3">
        <f>IFERROR(__xludf.DUMMYFUNCTION("""COMPUTED_VALUE"""),15.93)</f>
        <v>15.93</v>
      </c>
    </row>
    <row r="2740">
      <c r="C2740" s="4">
        <f>IFERROR(__xludf.DUMMYFUNCTION("""COMPUTED_VALUE"""),43817.705555555556)</f>
        <v>43817.70556</v>
      </c>
      <c r="D2740" s="3">
        <f>IFERROR(__xludf.DUMMYFUNCTION("""COMPUTED_VALUE"""),16.19)</f>
        <v>16.19</v>
      </c>
    </row>
    <row r="2741">
      <c r="C2741" s="4">
        <f>IFERROR(__xludf.DUMMYFUNCTION("""COMPUTED_VALUE"""),43818.705555555556)</f>
        <v>43818.70556</v>
      </c>
      <c r="D2741" s="3">
        <f>IFERROR(__xludf.DUMMYFUNCTION("""COMPUTED_VALUE"""),16.19)</f>
        <v>16.19</v>
      </c>
    </row>
    <row r="2742">
      <c r="C2742" s="4">
        <f>IFERROR(__xludf.DUMMYFUNCTION("""COMPUTED_VALUE"""),43819.705555555556)</f>
        <v>43819.70556</v>
      </c>
      <c r="D2742" s="3">
        <f>IFERROR(__xludf.DUMMYFUNCTION("""COMPUTED_VALUE"""),16.37)</f>
        <v>16.37</v>
      </c>
    </row>
    <row r="2743">
      <c r="C2743" s="4">
        <f>IFERROR(__xludf.DUMMYFUNCTION("""COMPUTED_VALUE"""),43822.705555555556)</f>
        <v>43822.70556</v>
      </c>
      <c r="D2743" s="3">
        <f>IFERROR(__xludf.DUMMYFUNCTION("""COMPUTED_VALUE"""),15.62)</f>
        <v>15.62</v>
      </c>
    </row>
    <row r="2744">
      <c r="C2744" s="4">
        <f>IFERROR(__xludf.DUMMYFUNCTION("""COMPUTED_VALUE"""),43825.705555555556)</f>
        <v>43825.70556</v>
      </c>
      <c r="D2744" s="3">
        <f>IFERROR(__xludf.DUMMYFUNCTION("""COMPUTED_VALUE"""),15.55)</f>
        <v>15.55</v>
      </c>
    </row>
    <row r="2745">
      <c r="C2745" s="4">
        <f>IFERROR(__xludf.DUMMYFUNCTION("""COMPUTED_VALUE"""),43826.705555555556)</f>
        <v>43826.70556</v>
      </c>
      <c r="D2745" s="3">
        <f>IFERROR(__xludf.DUMMYFUNCTION("""COMPUTED_VALUE"""),14.74)</f>
        <v>14.74</v>
      </c>
    </row>
    <row r="2746">
      <c r="C2746" s="4">
        <f>IFERROR(__xludf.DUMMYFUNCTION("""COMPUTED_VALUE"""),43829.705555555556)</f>
        <v>43829.70556</v>
      </c>
      <c r="D2746" s="3">
        <f>IFERROR(__xludf.DUMMYFUNCTION("""COMPUTED_VALUE"""),14.32)</f>
        <v>14.32</v>
      </c>
    </row>
    <row r="2747">
      <c r="C2747" s="4">
        <f>IFERROR(__xludf.DUMMYFUNCTION("""COMPUTED_VALUE"""),43832.705555555556)</f>
        <v>43832.70556</v>
      </c>
      <c r="D2747" s="3">
        <f>IFERROR(__xludf.DUMMYFUNCTION("""COMPUTED_VALUE"""),15.04)</f>
        <v>15.04</v>
      </c>
    </row>
    <row r="2748">
      <c r="C2748" s="4">
        <f>IFERROR(__xludf.DUMMYFUNCTION("""COMPUTED_VALUE"""),43833.743055555555)</f>
        <v>43833.74306</v>
      </c>
      <c r="D2748" s="3">
        <f>IFERROR(__xludf.DUMMYFUNCTION("""COMPUTED_VALUE"""),14.6)</f>
        <v>14.6</v>
      </c>
    </row>
    <row r="2749">
      <c r="C2749" s="4">
        <f>IFERROR(__xludf.DUMMYFUNCTION("""COMPUTED_VALUE"""),43836.705555555556)</f>
        <v>43836.70556</v>
      </c>
      <c r="D2749" s="3">
        <f>IFERROR(__xludf.DUMMYFUNCTION("""COMPUTED_VALUE"""),14.46)</f>
        <v>14.46</v>
      </c>
    </row>
    <row r="2750">
      <c r="C2750" s="4">
        <f>IFERROR(__xludf.DUMMYFUNCTION("""COMPUTED_VALUE"""),43837.705555555556)</f>
        <v>43837.70556</v>
      </c>
      <c r="D2750" s="3">
        <f>IFERROR(__xludf.DUMMYFUNCTION("""COMPUTED_VALUE"""),14.93)</f>
        <v>14.93</v>
      </c>
    </row>
    <row r="2751">
      <c r="C2751" s="4">
        <f>IFERROR(__xludf.DUMMYFUNCTION("""COMPUTED_VALUE"""),43838.705555555556)</f>
        <v>43838.70556</v>
      </c>
      <c r="D2751" s="3">
        <f>IFERROR(__xludf.DUMMYFUNCTION("""COMPUTED_VALUE"""),14.89)</f>
        <v>14.89</v>
      </c>
    </row>
    <row r="2752">
      <c r="C2752" s="4">
        <f>IFERROR(__xludf.DUMMYFUNCTION("""COMPUTED_VALUE"""),43839.705555555556)</f>
        <v>43839.70556</v>
      </c>
      <c r="D2752" s="3">
        <f>IFERROR(__xludf.DUMMYFUNCTION("""COMPUTED_VALUE"""),14.88)</f>
        <v>14.88</v>
      </c>
    </row>
    <row r="2753">
      <c r="C2753" s="4">
        <f>IFERROR(__xludf.DUMMYFUNCTION("""COMPUTED_VALUE"""),43840.705555555556)</f>
        <v>43840.70556</v>
      </c>
      <c r="D2753" s="3">
        <f>IFERROR(__xludf.DUMMYFUNCTION("""COMPUTED_VALUE"""),14.77)</f>
        <v>14.77</v>
      </c>
    </row>
    <row r="2754">
      <c r="C2754" s="4">
        <f>IFERROR(__xludf.DUMMYFUNCTION("""COMPUTED_VALUE"""),43843.705555555556)</f>
        <v>43843.70556</v>
      </c>
      <c r="D2754" s="3">
        <f>IFERROR(__xludf.DUMMYFUNCTION("""COMPUTED_VALUE"""),14.78)</f>
        <v>14.78</v>
      </c>
    </row>
    <row r="2755">
      <c r="C2755" s="4">
        <f>IFERROR(__xludf.DUMMYFUNCTION("""COMPUTED_VALUE"""),43844.705555555556)</f>
        <v>43844.70556</v>
      </c>
      <c r="D2755" s="3">
        <f>IFERROR(__xludf.DUMMYFUNCTION("""COMPUTED_VALUE"""),14.88)</f>
        <v>14.88</v>
      </c>
    </row>
    <row r="2756">
      <c r="C2756" s="4">
        <f>IFERROR(__xludf.DUMMYFUNCTION("""COMPUTED_VALUE"""),43845.705555555556)</f>
        <v>43845.70556</v>
      </c>
      <c r="D2756" s="3">
        <f>IFERROR(__xludf.DUMMYFUNCTION("""COMPUTED_VALUE"""),14.48)</f>
        <v>14.48</v>
      </c>
    </row>
    <row r="2757">
      <c r="C2757" s="4">
        <f>IFERROR(__xludf.DUMMYFUNCTION("""COMPUTED_VALUE"""),43846.705555555556)</f>
        <v>43846.70556</v>
      </c>
      <c r="D2757" s="3">
        <f>IFERROR(__xludf.DUMMYFUNCTION("""COMPUTED_VALUE"""),14.65)</f>
        <v>14.65</v>
      </c>
    </row>
    <row r="2758">
      <c r="C2758" s="4">
        <f>IFERROR(__xludf.DUMMYFUNCTION("""COMPUTED_VALUE"""),43847.705555555556)</f>
        <v>43847.70556</v>
      </c>
      <c r="D2758" s="3">
        <f>IFERROR(__xludf.DUMMYFUNCTION("""COMPUTED_VALUE"""),15.11)</f>
        <v>15.11</v>
      </c>
    </row>
    <row r="2759">
      <c r="C2759" s="4">
        <f>IFERROR(__xludf.DUMMYFUNCTION("""COMPUTED_VALUE"""),43850.705555555556)</f>
        <v>43850.70556</v>
      </c>
      <c r="D2759" s="3">
        <f>IFERROR(__xludf.DUMMYFUNCTION("""COMPUTED_VALUE"""),15.17)</f>
        <v>15.17</v>
      </c>
    </row>
    <row r="2760">
      <c r="C2760" s="4">
        <f>IFERROR(__xludf.DUMMYFUNCTION("""COMPUTED_VALUE"""),43851.705555555556)</f>
        <v>43851.70556</v>
      </c>
      <c r="D2760" s="3">
        <f>IFERROR(__xludf.DUMMYFUNCTION("""COMPUTED_VALUE"""),14.9)</f>
        <v>14.9</v>
      </c>
    </row>
    <row r="2761">
      <c r="C2761" s="4">
        <f>IFERROR(__xludf.DUMMYFUNCTION("""COMPUTED_VALUE"""),43852.705555555556)</f>
        <v>43852.70556</v>
      </c>
      <c r="D2761" s="3">
        <f>IFERROR(__xludf.DUMMYFUNCTION("""COMPUTED_VALUE"""),15.83)</f>
        <v>15.83</v>
      </c>
    </row>
    <row r="2762">
      <c r="C2762" s="4">
        <f>IFERROR(__xludf.DUMMYFUNCTION("""COMPUTED_VALUE"""),43853.705555555556)</f>
        <v>43853.70556</v>
      </c>
      <c r="D2762" s="3">
        <f>IFERROR(__xludf.DUMMYFUNCTION("""COMPUTED_VALUE"""),16.23)</f>
        <v>16.23</v>
      </c>
    </row>
    <row r="2763">
      <c r="C2763" s="4">
        <f>IFERROR(__xludf.DUMMYFUNCTION("""COMPUTED_VALUE"""),43854.705555555556)</f>
        <v>43854.70556</v>
      </c>
      <c r="D2763" s="3">
        <f>IFERROR(__xludf.DUMMYFUNCTION("""COMPUTED_VALUE"""),16.33)</f>
        <v>16.33</v>
      </c>
    </row>
    <row r="2764">
      <c r="C2764" s="4">
        <f>IFERROR(__xludf.DUMMYFUNCTION("""COMPUTED_VALUE"""),43857.705555555556)</f>
        <v>43857.70556</v>
      </c>
      <c r="D2764" s="3">
        <f>IFERROR(__xludf.DUMMYFUNCTION("""COMPUTED_VALUE"""),15.88)</f>
        <v>15.88</v>
      </c>
    </row>
    <row r="2765">
      <c r="C2765" s="4">
        <f>IFERROR(__xludf.DUMMYFUNCTION("""COMPUTED_VALUE"""),43858.705555555556)</f>
        <v>43858.70556</v>
      </c>
      <c r="D2765" s="3">
        <f>IFERROR(__xludf.DUMMYFUNCTION("""COMPUTED_VALUE"""),16.36)</f>
        <v>16.36</v>
      </c>
    </row>
    <row r="2766">
      <c r="C2766" s="4">
        <f>IFERROR(__xludf.DUMMYFUNCTION("""COMPUTED_VALUE"""),43859.705555555556)</f>
        <v>43859.70556</v>
      </c>
      <c r="D2766" s="3">
        <f>IFERROR(__xludf.DUMMYFUNCTION("""COMPUTED_VALUE"""),16.2)</f>
        <v>16.2</v>
      </c>
    </row>
    <row r="2767">
      <c r="C2767" s="4">
        <f>IFERROR(__xludf.DUMMYFUNCTION("""COMPUTED_VALUE"""),43860.705555555556)</f>
        <v>43860.70556</v>
      </c>
      <c r="D2767" s="3">
        <f>IFERROR(__xludf.DUMMYFUNCTION("""COMPUTED_VALUE"""),16.27)</f>
        <v>16.27</v>
      </c>
    </row>
    <row r="2768">
      <c r="C2768" s="4">
        <f>IFERROR(__xludf.DUMMYFUNCTION("""COMPUTED_VALUE"""),43861.705555555556)</f>
        <v>43861.70556</v>
      </c>
      <c r="D2768" s="3">
        <f>IFERROR(__xludf.DUMMYFUNCTION("""COMPUTED_VALUE"""),16.07)</f>
        <v>16.07</v>
      </c>
    </row>
    <row r="2769">
      <c r="C2769" s="4">
        <f>IFERROR(__xludf.DUMMYFUNCTION("""COMPUTED_VALUE"""),43864.705555555556)</f>
        <v>43864.70556</v>
      </c>
      <c r="D2769" s="3">
        <f>IFERROR(__xludf.DUMMYFUNCTION("""COMPUTED_VALUE"""),16.7)</f>
        <v>16.7</v>
      </c>
    </row>
    <row r="2770">
      <c r="C2770" s="4">
        <f>IFERROR(__xludf.DUMMYFUNCTION("""COMPUTED_VALUE"""),43865.705555555556)</f>
        <v>43865.70556</v>
      </c>
      <c r="D2770" s="3">
        <f>IFERROR(__xludf.DUMMYFUNCTION("""COMPUTED_VALUE"""),16.65)</f>
        <v>16.65</v>
      </c>
    </row>
    <row r="2771">
      <c r="C2771" s="4">
        <f>IFERROR(__xludf.DUMMYFUNCTION("""COMPUTED_VALUE"""),43866.705555555556)</f>
        <v>43866.70556</v>
      </c>
      <c r="D2771" s="3">
        <f>IFERROR(__xludf.DUMMYFUNCTION("""COMPUTED_VALUE"""),16.45)</f>
        <v>16.45</v>
      </c>
    </row>
    <row r="2772">
      <c r="C2772" s="4">
        <f>IFERROR(__xludf.DUMMYFUNCTION("""COMPUTED_VALUE"""),43867.705555555556)</f>
        <v>43867.70556</v>
      </c>
      <c r="D2772" s="3">
        <f>IFERROR(__xludf.DUMMYFUNCTION("""COMPUTED_VALUE"""),16.23)</f>
        <v>16.23</v>
      </c>
    </row>
    <row r="2773">
      <c r="C2773" s="4">
        <f>IFERROR(__xludf.DUMMYFUNCTION("""COMPUTED_VALUE"""),43868.705555555556)</f>
        <v>43868.70556</v>
      </c>
      <c r="D2773" s="3">
        <f>IFERROR(__xludf.DUMMYFUNCTION("""COMPUTED_VALUE"""),16.1)</f>
        <v>16.1</v>
      </c>
    </row>
    <row r="2774">
      <c r="C2774" s="4">
        <f>IFERROR(__xludf.DUMMYFUNCTION("""COMPUTED_VALUE"""),43871.705555555556)</f>
        <v>43871.70556</v>
      </c>
      <c r="D2774" s="3">
        <f>IFERROR(__xludf.DUMMYFUNCTION("""COMPUTED_VALUE"""),16.21)</f>
        <v>16.21</v>
      </c>
    </row>
    <row r="2775">
      <c r="C2775" s="4">
        <f>IFERROR(__xludf.DUMMYFUNCTION("""COMPUTED_VALUE"""),43872.705555555556)</f>
        <v>43872.70556</v>
      </c>
      <c r="D2775" s="3">
        <f>IFERROR(__xludf.DUMMYFUNCTION("""COMPUTED_VALUE"""),16.3)</f>
        <v>16.3</v>
      </c>
    </row>
    <row r="2776">
      <c r="C2776" s="4">
        <f>IFERROR(__xludf.DUMMYFUNCTION("""COMPUTED_VALUE"""),43873.705555555556)</f>
        <v>43873.70556</v>
      </c>
      <c r="D2776" s="3">
        <f>IFERROR(__xludf.DUMMYFUNCTION("""COMPUTED_VALUE"""),16.63)</f>
        <v>16.63</v>
      </c>
    </row>
    <row r="2777">
      <c r="C2777" s="4">
        <f>IFERROR(__xludf.DUMMYFUNCTION("""COMPUTED_VALUE"""),43874.705555555556)</f>
        <v>43874.70556</v>
      </c>
      <c r="D2777" s="3">
        <f>IFERROR(__xludf.DUMMYFUNCTION("""COMPUTED_VALUE"""),16.53)</f>
        <v>16.53</v>
      </c>
    </row>
    <row r="2778">
      <c r="C2778" s="4">
        <f>IFERROR(__xludf.DUMMYFUNCTION("""COMPUTED_VALUE"""),43875.705555555556)</f>
        <v>43875.70556</v>
      </c>
      <c r="D2778" s="3">
        <f>IFERROR(__xludf.DUMMYFUNCTION("""COMPUTED_VALUE"""),16.73)</f>
        <v>16.73</v>
      </c>
    </row>
    <row r="2779">
      <c r="C2779" s="4">
        <f>IFERROR(__xludf.DUMMYFUNCTION("""COMPUTED_VALUE"""),43878.705555555556)</f>
        <v>43878.70556</v>
      </c>
      <c r="D2779" s="3">
        <f>IFERROR(__xludf.DUMMYFUNCTION("""COMPUTED_VALUE"""),17.23)</f>
        <v>17.23</v>
      </c>
    </row>
    <row r="2780">
      <c r="C2780" s="4">
        <f>IFERROR(__xludf.DUMMYFUNCTION("""COMPUTED_VALUE"""),43879.705555555556)</f>
        <v>43879.70556</v>
      </c>
      <c r="D2780" s="3">
        <f>IFERROR(__xludf.DUMMYFUNCTION("""COMPUTED_VALUE"""),17.04)</f>
        <v>17.04</v>
      </c>
    </row>
    <row r="2781">
      <c r="C2781" s="4">
        <f>IFERROR(__xludf.DUMMYFUNCTION("""COMPUTED_VALUE"""),43880.705555555556)</f>
        <v>43880.70556</v>
      </c>
      <c r="D2781" s="3">
        <f>IFERROR(__xludf.DUMMYFUNCTION("""COMPUTED_VALUE"""),17.71)</f>
        <v>17.71</v>
      </c>
    </row>
    <row r="2782">
      <c r="C2782" s="4">
        <f>IFERROR(__xludf.DUMMYFUNCTION("""COMPUTED_VALUE"""),43881.705555555556)</f>
        <v>43881.70556</v>
      </c>
      <c r="D2782" s="3">
        <f>IFERROR(__xludf.DUMMYFUNCTION("""COMPUTED_VALUE"""),17.44)</f>
        <v>17.44</v>
      </c>
    </row>
    <row r="2783">
      <c r="C2783" s="4">
        <f>IFERROR(__xludf.DUMMYFUNCTION("""COMPUTED_VALUE"""),43882.705555555556)</f>
        <v>43882.70556</v>
      </c>
      <c r="D2783" s="3">
        <f>IFERROR(__xludf.DUMMYFUNCTION("""COMPUTED_VALUE"""),17.35)</f>
        <v>17.35</v>
      </c>
    </row>
    <row r="2784">
      <c r="C2784" s="4">
        <f>IFERROR(__xludf.DUMMYFUNCTION("""COMPUTED_VALUE"""),43887.705555555556)</f>
        <v>43887.70556</v>
      </c>
      <c r="D2784" s="3">
        <f>IFERROR(__xludf.DUMMYFUNCTION("""COMPUTED_VALUE"""),15.98)</f>
        <v>15.98</v>
      </c>
    </row>
    <row r="2785">
      <c r="C2785" s="4">
        <f>IFERROR(__xludf.DUMMYFUNCTION("""COMPUTED_VALUE"""),43888.705555555556)</f>
        <v>43888.70556</v>
      </c>
      <c r="D2785" s="3">
        <f>IFERROR(__xludf.DUMMYFUNCTION("""COMPUTED_VALUE"""),15.35)</f>
        <v>15.35</v>
      </c>
    </row>
    <row r="2786">
      <c r="C2786" s="4">
        <f>IFERROR(__xludf.DUMMYFUNCTION("""COMPUTED_VALUE"""),43889.705555555556)</f>
        <v>43889.70556</v>
      </c>
      <c r="D2786" s="3">
        <f>IFERROR(__xludf.DUMMYFUNCTION("""COMPUTED_VALUE"""),16.0)</f>
        <v>16</v>
      </c>
    </row>
    <row r="2787">
      <c r="C2787" s="4">
        <f>IFERROR(__xludf.DUMMYFUNCTION("""COMPUTED_VALUE"""),43892.705555555556)</f>
        <v>43892.70556</v>
      </c>
      <c r="D2787" s="3">
        <f>IFERROR(__xludf.DUMMYFUNCTION("""COMPUTED_VALUE"""),16.67)</f>
        <v>16.67</v>
      </c>
    </row>
    <row r="2788">
      <c r="C2788" s="4">
        <f>IFERROR(__xludf.DUMMYFUNCTION("""COMPUTED_VALUE"""),43893.705555555556)</f>
        <v>43893.70556</v>
      </c>
      <c r="D2788" s="3">
        <f>IFERROR(__xludf.DUMMYFUNCTION("""COMPUTED_VALUE"""),16.54)</f>
        <v>16.54</v>
      </c>
    </row>
    <row r="2789">
      <c r="C2789" s="4">
        <f>IFERROR(__xludf.DUMMYFUNCTION("""COMPUTED_VALUE"""),43894.705555555556)</f>
        <v>43894.70556</v>
      </c>
      <c r="D2789" s="3">
        <f>IFERROR(__xludf.DUMMYFUNCTION("""COMPUTED_VALUE"""),16.6)</f>
        <v>16.6</v>
      </c>
    </row>
    <row r="2790">
      <c r="C2790" s="4">
        <f>IFERROR(__xludf.DUMMYFUNCTION("""COMPUTED_VALUE"""),43895.705555555556)</f>
        <v>43895.70556</v>
      </c>
      <c r="D2790" s="3">
        <f>IFERROR(__xludf.DUMMYFUNCTION("""COMPUTED_VALUE"""),15.7)</f>
        <v>15.7</v>
      </c>
    </row>
    <row r="2791">
      <c r="C2791" s="4">
        <f>IFERROR(__xludf.DUMMYFUNCTION("""COMPUTED_VALUE"""),43896.705555555556)</f>
        <v>43896.70556</v>
      </c>
      <c r="D2791" s="3">
        <f>IFERROR(__xludf.DUMMYFUNCTION("""COMPUTED_VALUE"""),15.49)</f>
        <v>15.49</v>
      </c>
    </row>
    <row r="2792">
      <c r="C2792" s="4">
        <f>IFERROR(__xludf.DUMMYFUNCTION("""COMPUTED_VALUE"""),43899.705555555556)</f>
        <v>43899.70556</v>
      </c>
      <c r="D2792" s="3">
        <f>IFERROR(__xludf.DUMMYFUNCTION("""COMPUTED_VALUE"""),13.63)</f>
        <v>13.63</v>
      </c>
    </row>
    <row r="2793">
      <c r="C2793" s="4">
        <f>IFERROR(__xludf.DUMMYFUNCTION("""COMPUTED_VALUE"""),43900.705555555556)</f>
        <v>43900.70556</v>
      </c>
      <c r="D2793" s="3">
        <f>IFERROR(__xludf.DUMMYFUNCTION("""COMPUTED_VALUE"""),15.33)</f>
        <v>15.33</v>
      </c>
    </row>
    <row r="2794">
      <c r="C2794" s="4">
        <f>IFERROR(__xludf.DUMMYFUNCTION("""COMPUTED_VALUE"""),43901.705555555556)</f>
        <v>43901.70556</v>
      </c>
      <c r="D2794" s="3">
        <f>IFERROR(__xludf.DUMMYFUNCTION("""COMPUTED_VALUE"""),14.18)</f>
        <v>14.18</v>
      </c>
    </row>
    <row r="2795">
      <c r="C2795" s="4">
        <f>IFERROR(__xludf.DUMMYFUNCTION("""COMPUTED_VALUE"""),43902.705555555556)</f>
        <v>43902.70556</v>
      </c>
      <c r="D2795" s="3">
        <f>IFERROR(__xludf.DUMMYFUNCTION("""COMPUTED_VALUE"""),12.3)</f>
        <v>12.3</v>
      </c>
    </row>
    <row r="2796">
      <c r="C2796" s="4">
        <f>IFERROR(__xludf.DUMMYFUNCTION("""COMPUTED_VALUE"""),43903.705555555556)</f>
        <v>43903.70556</v>
      </c>
      <c r="D2796" s="3">
        <f>IFERROR(__xludf.DUMMYFUNCTION("""COMPUTED_VALUE"""),13.63)</f>
        <v>13.63</v>
      </c>
    </row>
    <row r="2797">
      <c r="C2797" s="4">
        <f>IFERROR(__xludf.DUMMYFUNCTION("""COMPUTED_VALUE"""),43906.705555555556)</f>
        <v>43906.70556</v>
      </c>
      <c r="D2797" s="3">
        <f>IFERROR(__xludf.DUMMYFUNCTION("""COMPUTED_VALUE"""),11.43)</f>
        <v>11.43</v>
      </c>
    </row>
    <row r="2798">
      <c r="C2798" s="4">
        <f>IFERROR(__xludf.DUMMYFUNCTION("""COMPUTED_VALUE"""),43907.705555555556)</f>
        <v>43907.70556</v>
      </c>
      <c r="D2798" s="3">
        <f>IFERROR(__xludf.DUMMYFUNCTION("""COMPUTED_VALUE"""),11.85)</f>
        <v>11.85</v>
      </c>
    </row>
    <row r="2799">
      <c r="C2799" s="4">
        <f>IFERROR(__xludf.DUMMYFUNCTION("""COMPUTED_VALUE"""),43908.705555555556)</f>
        <v>43908.70556</v>
      </c>
      <c r="D2799" s="3">
        <f>IFERROR(__xludf.DUMMYFUNCTION("""COMPUTED_VALUE"""),10.93)</f>
        <v>10.93</v>
      </c>
    </row>
    <row r="2800">
      <c r="C2800" s="4">
        <f>IFERROR(__xludf.DUMMYFUNCTION("""COMPUTED_VALUE"""),43909.705555555556)</f>
        <v>43909.70556</v>
      </c>
      <c r="D2800" s="3">
        <f>IFERROR(__xludf.DUMMYFUNCTION("""COMPUTED_VALUE"""),10.84)</f>
        <v>10.84</v>
      </c>
    </row>
    <row r="2801">
      <c r="C2801" s="4">
        <f>IFERROR(__xludf.DUMMYFUNCTION("""COMPUTED_VALUE"""),43910.705555555556)</f>
        <v>43910.70556</v>
      </c>
      <c r="D2801" s="3">
        <f>IFERROR(__xludf.DUMMYFUNCTION("""COMPUTED_VALUE"""),10.81)</f>
        <v>10.81</v>
      </c>
    </row>
    <row r="2802">
      <c r="C2802" s="4">
        <f>IFERROR(__xludf.DUMMYFUNCTION("""COMPUTED_VALUE"""),43913.705555555556)</f>
        <v>43913.70556</v>
      </c>
      <c r="D2802" s="3">
        <f>IFERROR(__xludf.DUMMYFUNCTION("""COMPUTED_VALUE"""),10.15)</f>
        <v>10.15</v>
      </c>
    </row>
    <row r="2803">
      <c r="C2803" s="4">
        <f>IFERROR(__xludf.DUMMYFUNCTION("""COMPUTED_VALUE"""),43914.705555555556)</f>
        <v>43914.70556</v>
      </c>
      <c r="D2803" s="3">
        <f>IFERROR(__xludf.DUMMYFUNCTION("""COMPUTED_VALUE"""),12.1)</f>
        <v>12.1</v>
      </c>
    </row>
    <row r="2804">
      <c r="C2804" s="4">
        <f>IFERROR(__xludf.DUMMYFUNCTION("""COMPUTED_VALUE"""),43915.705555555556)</f>
        <v>43915.70556</v>
      </c>
      <c r="D2804" s="3">
        <f>IFERROR(__xludf.DUMMYFUNCTION("""COMPUTED_VALUE"""),12.93)</f>
        <v>12.93</v>
      </c>
    </row>
    <row r="2805">
      <c r="C2805" s="4">
        <f>IFERROR(__xludf.DUMMYFUNCTION("""COMPUTED_VALUE"""),43916.705555555556)</f>
        <v>43916.70556</v>
      </c>
      <c r="D2805" s="3">
        <f>IFERROR(__xludf.DUMMYFUNCTION("""COMPUTED_VALUE"""),12.88)</f>
        <v>12.88</v>
      </c>
    </row>
    <row r="2806">
      <c r="C2806" s="4">
        <f>IFERROR(__xludf.DUMMYFUNCTION("""COMPUTED_VALUE"""),43917.705555555556)</f>
        <v>43917.70556</v>
      </c>
      <c r="D2806" s="3">
        <f>IFERROR(__xludf.DUMMYFUNCTION("""COMPUTED_VALUE"""),12.3)</f>
        <v>12.3</v>
      </c>
    </row>
    <row r="2807">
      <c r="C2807" s="4">
        <f>IFERROR(__xludf.DUMMYFUNCTION("""COMPUTED_VALUE"""),43920.705555555556)</f>
        <v>43920.70556</v>
      </c>
      <c r="D2807" s="3">
        <f>IFERROR(__xludf.DUMMYFUNCTION("""COMPUTED_VALUE"""),12.33)</f>
        <v>12.33</v>
      </c>
    </row>
    <row r="2808">
      <c r="C2808" s="4">
        <f>IFERROR(__xludf.DUMMYFUNCTION("""COMPUTED_VALUE"""),43921.705555555556)</f>
        <v>43921.70556</v>
      </c>
      <c r="D2808" s="3">
        <f>IFERROR(__xludf.DUMMYFUNCTION("""COMPUTED_VALUE"""),11.97)</f>
        <v>11.97</v>
      </c>
    </row>
    <row r="2809">
      <c r="C2809" s="4">
        <f>IFERROR(__xludf.DUMMYFUNCTION("""COMPUTED_VALUE"""),43922.705555555556)</f>
        <v>43922.70556</v>
      </c>
      <c r="D2809" s="3">
        <f>IFERROR(__xludf.DUMMYFUNCTION("""COMPUTED_VALUE"""),11.55)</f>
        <v>11.55</v>
      </c>
    </row>
    <row r="2810">
      <c r="C2810" s="4">
        <f>IFERROR(__xludf.DUMMYFUNCTION("""COMPUTED_VALUE"""),43923.705555555556)</f>
        <v>43923.70556</v>
      </c>
      <c r="D2810" s="3">
        <f>IFERROR(__xludf.DUMMYFUNCTION("""COMPUTED_VALUE"""),12.27)</f>
        <v>12.27</v>
      </c>
    </row>
    <row r="2811">
      <c r="C2811" s="4">
        <f>IFERROR(__xludf.DUMMYFUNCTION("""COMPUTED_VALUE"""),43924.705555555556)</f>
        <v>43924.70556</v>
      </c>
      <c r="D2811" s="3">
        <f>IFERROR(__xludf.DUMMYFUNCTION("""COMPUTED_VALUE"""),11.95)</f>
        <v>11.95</v>
      </c>
    </row>
    <row r="2812">
      <c r="C2812" s="4">
        <f>IFERROR(__xludf.DUMMYFUNCTION("""COMPUTED_VALUE"""),43927.705555555556)</f>
        <v>43927.70556</v>
      </c>
      <c r="D2812" s="3">
        <f>IFERROR(__xludf.DUMMYFUNCTION("""COMPUTED_VALUE"""),12.4)</f>
        <v>12.4</v>
      </c>
    </row>
    <row r="2813">
      <c r="C2813" s="4">
        <f>IFERROR(__xludf.DUMMYFUNCTION("""COMPUTED_VALUE"""),43928.705555555556)</f>
        <v>43928.70556</v>
      </c>
      <c r="D2813" s="3">
        <f>IFERROR(__xludf.DUMMYFUNCTION("""COMPUTED_VALUE"""),12.83)</f>
        <v>12.83</v>
      </c>
    </row>
    <row r="2814">
      <c r="C2814" s="4">
        <f>IFERROR(__xludf.DUMMYFUNCTION("""COMPUTED_VALUE"""),43929.705555555556)</f>
        <v>43929.70556</v>
      </c>
      <c r="D2814" s="3">
        <f>IFERROR(__xludf.DUMMYFUNCTION("""COMPUTED_VALUE"""),13.1)</f>
        <v>13.1</v>
      </c>
    </row>
    <row r="2815">
      <c r="C2815" s="4">
        <f>IFERROR(__xludf.DUMMYFUNCTION("""COMPUTED_VALUE"""),43930.705555555556)</f>
        <v>43930.70556</v>
      </c>
      <c r="D2815" s="3">
        <f>IFERROR(__xludf.DUMMYFUNCTION("""COMPUTED_VALUE"""),13.0)</f>
        <v>13</v>
      </c>
    </row>
    <row r="2816">
      <c r="C2816" s="4">
        <f>IFERROR(__xludf.DUMMYFUNCTION("""COMPUTED_VALUE"""),43934.705555555556)</f>
        <v>43934.70556</v>
      </c>
      <c r="D2816" s="3">
        <f>IFERROR(__xludf.DUMMYFUNCTION("""COMPUTED_VALUE"""),13.11)</f>
        <v>13.11</v>
      </c>
    </row>
    <row r="2817">
      <c r="C2817" s="4">
        <f>IFERROR(__xludf.DUMMYFUNCTION("""COMPUTED_VALUE"""),43935.705555555556)</f>
        <v>43935.70556</v>
      </c>
      <c r="D2817" s="3">
        <f>IFERROR(__xludf.DUMMYFUNCTION("""COMPUTED_VALUE"""),13.19)</f>
        <v>13.19</v>
      </c>
    </row>
    <row r="2818">
      <c r="C2818" s="4">
        <f>IFERROR(__xludf.DUMMYFUNCTION("""COMPUTED_VALUE"""),43936.705555555556)</f>
        <v>43936.70556</v>
      </c>
      <c r="D2818" s="3">
        <f>IFERROR(__xludf.DUMMYFUNCTION("""COMPUTED_VALUE"""),13.31)</f>
        <v>13.31</v>
      </c>
    </row>
    <row r="2819">
      <c r="C2819" s="4">
        <f>IFERROR(__xludf.DUMMYFUNCTION("""COMPUTED_VALUE"""),43937.705555555556)</f>
        <v>43937.70556</v>
      </c>
      <c r="D2819" s="3">
        <f>IFERROR(__xludf.DUMMYFUNCTION("""COMPUTED_VALUE"""),13.1)</f>
        <v>13.1</v>
      </c>
    </row>
    <row r="2820">
      <c r="C2820" s="4">
        <f>IFERROR(__xludf.DUMMYFUNCTION("""COMPUTED_VALUE"""),43938.705555555556)</f>
        <v>43938.70556</v>
      </c>
      <c r="D2820" s="3">
        <f>IFERROR(__xludf.DUMMYFUNCTION("""COMPUTED_VALUE"""),13.18)</f>
        <v>13.18</v>
      </c>
    </row>
    <row r="2821">
      <c r="C2821" s="4">
        <f>IFERROR(__xludf.DUMMYFUNCTION("""COMPUTED_VALUE"""),43941.705555555556)</f>
        <v>43941.70556</v>
      </c>
      <c r="D2821" s="3">
        <f>IFERROR(__xludf.DUMMYFUNCTION("""COMPUTED_VALUE"""),13.53)</f>
        <v>13.53</v>
      </c>
    </row>
    <row r="2822">
      <c r="C2822" s="4">
        <f>IFERROR(__xludf.DUMMYFUNCTION("""COMPUTED_VALUE"""),43943.705555555556)</f>
        <v>43943.70556</v>
      </c>
      <c r="D2822" s="3">
        <f>IFERROR(__xludf.DUMMYFUNCTION("""COMPUTED_VALUE"""),14.0)</f>
        <v>14</v>
      </c>
    </row>
    <row r="2823">
      <c r="C2823" s="4">
        <f>IFERROR(__xludf.DUMMYFUNCTION("""COMPUTED_VALUE"""),43944.705555555556)</f>
        <v>43944.70556</v>
      </c>
      <c r="D2823" s="3">
        <f>IFERROR(__xludf.DUMMYFUNCTION("""COMPUTED_VALUE"""),13.75)</f>
        <v>13.75</v>
      </c>
    </row>
    <row r="2824">
      <c r="C2824" s="4">
        <f>IFERROR(__xludf.DUMMYFUNCTION("""COMPUTED_VALUE"""),43945.705555555556)</f>
        <v>43945.70556</v>
      </c>
      <c r="D2824" s="3">
        <f>IFERROR(__xludf.DUMMYFUNCTION("""COMPUTED_VALUE"""),12.33)</f>
        <v>12.33</v>
      </c>
    </row>
    <row r="2825">
      <c r="C2825" s="4">
        <f>IFERROR(__xludf.DUMMYFUNCTION("""COMPUTED_VALUE"""),43948.705555555556)</f>
        <v>43948.70556</v>
      </c>
      <c r="D2825" s="3">
        <f>IFERROR(__xludf.DUMMYFUNCTION("""COMPUTED_VALUE"""),13.08)</f>
        <v>13.08</v>
      </c>
    </row>
    <row r="2826">
      <c r="C2826" s="4">
        <f>IFERROR(__xludf.DUMMYFUNCTION("""COMPUTED_VALUE"""),43949.705555555556)</f>
        <v>43949.70556</v>
      </c>
      <c r="D2826" s="3">
        <f>IFERROR(__xludf.DUMMYFUNCTION("""COMPUTED_VALUE"""),13.27)</f>
        <v>13.27</v>
      </c>
    </row>
    <row r="2827">
      <c r="C2827" s="4">
        <f>IFERROR(__xludf.DUMMYFUNCTION("""COMPUTED_VALUE"""),43950.705555555556)</f>
        <v>43950.70556</v>
      </c>
      <c r="D2827" s="3">
        <f>IFERROR(__xludf.DUMMYFUNCTION("""COMPUTED_VALUE"""),13.3)</f>
        <v>13.3</v>
      </c>
    </row>
    <row r="2828">
      <c r="C2828" s="4">
        <f>IFERROR(__xludf.DUMMYFUNCTION("""COMPUTED_VALUE"""),43951.705555555556)</f>
        <v>43951.70556</v>
      </c>
      <c r="D2828" s="3">
        <f>IFERROR(__xludf.DUMMYFUNCTION("""COMPUTED_VALUE"""),12.81)</f>
        <v>12.81</v>
      </c>
    </row>
    <row r="2829">
      <c r="C2829" s="4">
        <f>IFERROR(__xludf.DUMMYFUNCTION("""COMPUTED_VALUE"""),43955.705555555556)</f>
        <v>43955.70556</v>
      </c>
      <c r="D2829" s="3">
        <f>IFERROR(__xludf.DUMMYFUNCTION("""COMPUTED_VALUE"""),12.79)</f>
        <v>12.79</v>
      </c>
    </row>
    <row r="2830">
      <c r="C2830" s="4">
        <f>IFERROR(__xludf.DUMMYFUNCTION("""COMPUTED_VALUE"""),43956.705555555556)</f>
        <v>43956.70556</v>
      </c>
      <c r="D2830" s="3">
        <f>IFERROR(__xludf.DUMMYFUNCTION("""COMPUTED_VALUE"""),12.91)</f>
        <v>12.91</v>
      </c>
    </row>
    <row r="2831">
      <c r="C2831" s="4">
        <f>IFERROR(__xludf.DUMMYFUNCTION("""COMPUTED_VALUE"""),43957.705555555556)</f>
        <v>43957.70556</v>
      </c>
      <c r="D2831" s="3">
        <f>IFERROR(__xludf.DUMMYFUNCTION("""COMPUTED_VALUE"""),12.81)</f>
        <v>12.81</v>
      </c>
    </row>
    <row r="2832">
      <c r="C2832" s="4">
        <f>IFERROR(__xludf.DUMMYFUNCTION("""COMPUTED_VALUE"""),43958.705555555556)</f>
        <v>43958.70556</v>
      </c>
      <c r="D2832" s="3">
        <f>IFERROR(__xludf.DUMMYFUNCTION("""COMPUTED_VALUE"""),12.28)</f>
        <v>12.28</v>
      </c>
    </row>
    <row r="2833">
      <c r="C2833" s="4">
        <f>IFERROR(__xludf.DUMMYFUNCTION("""COMPUTED_VALUE"""),43959.705555555556)</f>
        <v>43959.70556</v>
      </c>
      <c r="D2833" s="3">
        <f>IFERROR(__xludf.DUMMYFUNCTION("""COMPUTED_VALUE"""),12.59)</f>
        <v>12.59</v>
      </c>
    </row>
    <row r="2834">
      <c r="C2834" s="4">
        <f>IFERROR(__xludf.DUMMYFUNCTION("""COMPUTED_VALUE"""),43962.705555555556)</f>
        <v>43962.70556</v>
      </c>
      <c r="D2834" s="3">
        <f>IFERROR(__xludf.DUMMYFUNCTION("""COMPUTED_VALUE"""),12.27)</f>
        <v>12.27</v>
      </c>
    </row>
    <row r="2835">
      <c r="C2835" s="4">
        <f>IFERROR(__xludf.DUMMYFUNCTION("""COMPUTED_VALUE"""),43963.705555555556)</f>
        <v>43963.70556</v>
      </c>
      <c r="D2835" s="3">
        <f>IFERROR(__xludf.DUMMYFUNCTION("""COMPUTED_VALUE"""),11.91)</f>
        <v>11.91</v>
      </c>
    </row>
    <row r="2836">
      <c r="C2836" s="4">
        <f>IFERROR(__xludf.DUMMYFUNCTION("""COMPUTED_VALUE"""),43964.705555555556)</f>
        <v>43964.70556</v>
      </c>
      <c r="D2836" s="3">
        <f>IFERROR(__xludf.DUMMYFUNCTION("""COMPUTED_VALUE"""),12.05)</f>
        <v>12.05</v>
      </c>
    </row>
    <row r="2837">
      <c r="C2837" s="4">
        <f>IFERROR(__xludf.DUMMYFUNCTION("""COMPUTED_VALUE"""),43965.705555555556)</f>
        <v>43965.70556</v>
      </c>
      <c r="D2837" s="3">
        <f>IFERROR(__xludf.DUMMYFUNCTION("""COMPUTED_VALUE"""),12.61)</f>
        <v>12.61</v>
      </c>
    </row>
    <row r="2838">
      <c r="C2838" s="4">
        <f>IFERROR(__xludf.DUMMYFUNCTION("""COMPUTED_VALUE"""),43966.705555555556)</f>
        <v>43966.70556</v>
      </c>
      <c r="D2838" s="3">
        <f>IFERROR(__xludf.DUMMYFUNCTION("""COMPUTED_VALUE"""),13.18)</f>
        <v>13.18</v>
      </c>
    </row>
    <row r="2839">
      <c r="C2839" s="4">
        <f>IFERROR(__xludf.DUMMYFUNCTION("""COMPUTED_VALUE"""),43969.705555555556)</f>
        <v>43969.70556</v>
      </c>
      <c r="D2839" s="3">
        <f>IFERROR(__xludf.DUMMYFUNCTION("""COMPUTED_VALUE"""),14.0)</f>
        <v>14</v>
      </c>
    </row>
    <row r="2840">
      <c r="C2840" s="4">
        <f>IFERROR(__xludf.DUMMYFUNCTION("""COMPUTED_VALUE"""),43970.705555555556)</f>
        <v>43970.70556</v>
      </c>
      <c r="D2840" s="3">
        <f>IFERROR(__xludf.DUMMYFUNCTION("""COMPUTED_VALUE"""),13.57)</f>
        <v>13.57</v>
      </c>
    </row>
    <row r="2841">
      <c r="C2841" s="4">
        <f>IFERROR(__xludf.DUMMYFUNCTION("""COMPUTED_VALUE"""),43971.705555555556)</f>
        <v>43971.70556</v>
      </c>
      <c r="D2841" s="3">
        <f>IFERROR(__xludf.DUMMYFUNCTION("""COMPUTED_VALUE"""),13.55)</f>
        <v>13.55</v>
      </c>
    </row>
    <row r="2842">
      <c r="C2842" s="4">
        <f>IFERROR(__xludf.DUMMYFUNCTION("""COMPUTED_VALUE"""),43972.705555555556)</f>
        <v>43972.70556</v>
      </c>
      <c r="D2842" s="3">
        <f>IFERROR(__xludf.DUMMYFUNCTION("""COMPUTED_VALUE"""),14.54)</f>
        <v>14.54</v>
      </c>
    </row>
    <row r="2843">
      <c r="C2843" s="4">
        <f>IFERROR(__xludf.DUMMYFUNCTION("""COMPUTED_VALUE"""),43973.705555555556)</f>
        <v>43973.70556</v>
      </c>
      <c r="D2843" s="3">
        <f>IFERROR(__xludf.DUMMYFUNCTION("""COMPUTED_VALUE"""),14.63)</f>
        <v>14.63</v>
      </c>
    </row>
    <row r="2844">
      <c r="C2844" s="4">
        <f>IFERROR(__xludf.DUMMYFUNCTION("""COMPUTED_VALUE"""),43976.705555555556)</f>
        <v>43976.70556</v>
      </c>
      <c r="D2844" s="3">
        <f>IFERROR(__xludf.DUMMYFUNCTION("""COMPUTED_VALUE"""),15.5)</f>
        <v>15.5</v>
      </c>
    </row>
    <row r="2845">
      <c r="C2845" s="4">
        <f>IFERROR(__xludf.DUMMYFUNCTION("""COMPUTED_VALUE"""),43977.705555555556)</f>
        <v>43977.70556</v>
      </c>
      <c r="D2845" s="3">
        <f>IFERROR(__xludf.DUMMYFUNCTION("""COMPUTED_VALUE"""),15.5)</f>
        <v>15.5</v>
      </c>
    </row>
    <row r="2846">
      <c r="C2846" s="4">
        <f>IFERROR(__xludf.DUMMYFUNCTION("""COMPUTED_VALUE"""),43978.705555555556)</f>
        <v>43978.70556</v>
      </c>
      <c r="D2846" s="3">
        <f>IFERROR(__xludf.DUMMYFUNCTION("""COMPUTED_VALUE"""),15.53)</f>
        <v>15.53</v>
      </c>
    </row>
    <row r="2847">
      <c r="C2847" s="4">
        <f>IFERROR(__xludf.DUMMYFUNCTION("""COMPUTED_VALUE"""),43979.705555555556)</f>
        <v>43979.70556</v>
      </c>
      <c r="D2847" s="3">
        <f>IFERROR(__xludf.DUMMYFUNCTION("""COMPUTED_VALUE"""),15.32)</f>
        <v>15.32</v>
      </c>
    </row>
    <row r="2848">
      <c r="C2848" s="4">
        <f>IFERROR(__xludf.DUMMYFUNCTION("""COMPUTED_VALUE"""),43980.705555555556)</f>
        <v>43980.70556</v>
      </c>
      <c r="D2848" s="3">
        <f>IFERROR(__xludf.DUMMYFUNCTION("""COMPUTED_VALUE"""),15.18)</f>
        <v>15.18</v>
      </c>
    </row>
    <row r="2849">
      <c r="C2849" s="4">
        <f>IFERROR(__xludf.DUMMYFUNCTION("""COMPUTED_VALUE"""),43983.705555555556)</f>
        <v>43983.70556</v>
      </c>
      <c r="D2849" s="3">
        <f>IFERROR(__xludf.DUMMYFUNCTION("""COMPUTED_VALUE"""),15.18)</f>
        <v>15.18</v>
      </c>
    </row>
    <row r="2850">
      <c r="C2850" s="4">
        <f>IFERROR(__xludf.DUMMYFUNCTION("""COMPUTED_VALUE"""),43984.705555555556)</f>
        <v>43984.70556</v>
      </c>
      <c r="D2850" s="3">
        <f>IFERROR(__xludf.DUMMYFUNCTION("""COMPUTED_VALUE"""),15.49)</f>
        <v>15.49</v>
      </c>
    </row>
    <row r="2851">
      <c r="C2851" s="4">
        <f>IFERROR(__xludf.DUMMYFUNCTION("""COMPUTED_VALUE"""),43985.705555555556)</f>
        <v>43985.70556</v>
      </c>
      <c r="D2851" s="3">
        <f>IFERROR(__xludf.DUMMYFUNCTION("""COMPUTED_VALUE"""),16.27)</f>
        <v>16.27</v>
      </c>
    </row>
    <row r="2852">
      <c r="C2852" s="4">
        <f>IFERROR(__xludf.DUMMYFUNCTION("""COMPUTED_VALUE"""),43986.705555555556)</f>
        <v>43986.70556</v>
      </c>
      <c r="D2852" s="3">
        <f>IFERROR(__xludf.DUMMYFUNCTION("""COMPUTED_VALUE"""),16.53)</f>
        <v>16.53</v>
      </c>
    </row>
    <row r="2853">
      <c r="C2853" s="4">
        <f>IFERROR(__xludf.DUMMYFUNCTION("""COMPUTED_VALUE"""),43987.705555555556)</f>
        <v>43987.70556</v>
      </c>
      <c r="D2853" s="3">
        <f>IFERROR(__xludf.DUMMYFUNCTION("""COMPUTED_VALUE"""),16.36)</f>
        <v>16.36</v>
      </c>
    </row>
    <row r="2854">
      <c r="C2854" s="4">
        <f>IFERROR(__xludf.DUMMYFUNCTION("""COMPUTED_VALUE"""),43990.705555555556)</f>
        <v>43990.70556</v>
      </c>
      <c r="D2854" s="3">
        <f>IFERROR(__xludf.DUMMYFUNCTION("""COMPUTED_VALUE"""),17.24)</f>
        <v>17.24</v>
      </c>
    </row>
    <row r="2855">
      <c r="C2855" s="4">
        <f>IFERROR(__xludf.DUMMYFUNCTION("""COMPUTED_VALUE"""),43991.705555555556)</f>
        <v>43991.70556</v>
      </c>
      <c r="D2855" s="3">
        <f>IFERROR(__xludf.DUMMYFUNCTION("""COMPUTED_VALUE"""),17.02)</f>
        <v>17.02</v>
      </c>
    </row>
    <row r="2856">
      <c r="C2856" s="4">
        <f>IFERROR(__xludf.DUMMYFUNCTION("""COMPUTED_VALUE"""),43992.705555555556)</f>
        <v>43992.70556</v>
      </c>
      <c r="D2856" s="3">
        <f>IFERROR(__xludf.DUMMYFUNCTION("""COMPUTED_VALUE"""),16.91)</f>
        <v>16.91</v>
      </c>
    </row>
    <row r="2857">
      <c r="C2857" s="4">
        <f>IFERROR(__xludf.DUMMYFUNCTION("""COMPUTED_VALUE"""),43994.705555555556)</f>
        <v>43994.70556</v>
      </c>
      <c r="D2857" s="3">
        <f>IFERROR(__xludf.DUMMYFUNCTION("""COMPUTED_VALUE"""),16.62)</f>
        <v>16.62</v>
      </c>
    </row>
    <row r="2858">
      <c r="C2858" s="4">
        <f>IFERROR(__xludf.DUMMYFUNCTION("""COMPUTED_VALUE"""),43997.705555555556)</f>
        <v>43997.70556</v>
      </c>
      <c r="D2858" s="3">
        <f>IFERROR(__xludf.DUMMYFUNCTION("""COMPUTED_VALUE"""),16.5)</f>
        <v>16.5</v>
      </c>
    </row>
    <row r="2859">
      <c r="C2859" s="4">
        <f>IFERROR(__xludf.DUMMYFUNCTION("""COMPUTED_VALUE"""),43998.705555555556)</f>
        <v>43998.70556</v>
      </c>
      <c r="D2859" s="3">
        <f>IFERROR(__xludf.DUMMYFUNCTION("""COMPUTED_VALUE"""),16.5)</f>
        <v>16.5</v>
      </c>
    </row>
    <row r="2860">
      <c r="C2860" s="4">
        <f>IFERROR(__xludf.DUMMYFUNCTION("""COMPUTED_VALUE"""),43999.705555555556)</f>
        <v>43999.70556</v>
      </c>
      <c r="D2860" s="3">
        <f>IFERROR(__xludf.DUMMYFUNCTION("""COMPUTED_VALUE"""),17.07)</f>
        <v>17.07</v>
      </c>
    </row>
    <row r="2861">
      <c r="C2861" s="4">
        <f>IFERROR(__xludf.DUMMYFUNCTION("""COMPUTED_VALUE"""),44000.705555555556)</f>
        <v>44000.70556</v>
      </c>
      <c r="D2861" s="3">
        <f>IFERROR(__xludf.DUMMYFUNCTION("""COMPUTED_VALUE"""),16.79)</f>
        <v>16.79</v>
      </c>
    </row>
    <row r="2862">
      <c r="C2862" s="4">
        <f>IFERROR(__xludf.DUMMYFUNCTION("""COMPUTED_VALUE"""),44001.705555555556)</f>
        <v>44001.70556</v>
      </c>
      <c r="D2862" s="3">
        <f>IFERROR(__xludf.DUMMYFUNCTION("""COMPUTED_VALUE"""),17.0)</f>
        <v>17</v>
      </c>
    </row>
    <row r="2863">
      <c r="C2863" s="4">
        <f>IFERROR(__xludf.DUMMYFUNCTION("""COMPUTED_VALUE"""),44004.705555555556)</f>
        <v>44004.70556</v>
      </c>
      <c r="D2863" s="3">
        <f>IFERROR(__xludf.DUMMYFUNCTION("""COMPUTED_VALUE"""),16.78)</f>
        <v>16.78</v>
      </c>
    </row>
    <row r="2864">
      <c r="C2864" s="4">
        <f>IFERROR(__xludf.DUMMYFUNCTION("""COMPUTED_VALUE"""),44005.705555555556)</f>
        <v>44005.70556</v>
      </c>
      <c r="D2864" s="3">
        <f>IFERROR(__xludf.DUMMYFUNCTION("""COMPUTED_VALUE"""),17.43)</f>
        <v>17.43</v>
      </c>
    </row>
    <row r="2865">
      <c r="C2865" s="4">
        <f>IFERROR(__xludf.DUMMYFUNCTION("""COMPUTED_VALUE"""),44006.705555555556)</f>
        <v>44006.70556</v>
      </c>
      <c r="D2865" s="3">
        <f>IFERROR(__xludf.DUMMYFUNCTION("""COMPUTED_VALUE"""),17.55)</f>
        <v>17.55</v>
      </c>
    </row>
    <row r="2866">
      <c r="C2866" s="4">
        <f>IFERROR(__xludf.DUMMYFUNCTION("""COMPUTED_VALUE"""),44007.705555555556)</f>
        <v>44007.70556</v>
      </c>
      <c r="D2866" s="3">
        <f>IFERROR(__xludf.DUMMYFUNCTION("""COMPUTED_VALUE"""),18.33)</f>
        <v>18.33</v>
      </c>
    </row>
    <row r="2867">
      <c r="C2867" s="4">
        <f>IFERROR(__xludf.DUMMYFUNCTION("""COMPUTED_VALUE"""),44008.705555555556)</f>
        <v>44008.70556</v>
      </c>
      <c r="D2867" s="3">
        <f>IFERROR(__xludf.DUMMYFUNCTION("""COMPUTED_VALUE"""),17.82)</f>
        <v>17.82</v>
      </c>
    </row>
    <row r="2868">
      <c r="C2868" s="4">
        <f>IFERROR(__xludf.DUMMYFUNCTION("""COMPUTED_VALUE"""),44011.705555555556)</f>
        <v>44011.70556</v>
      </c>
      <c r="D2868" s="3">
        <f>IFERROR(__xludf.DUMMYFUNCTION("""COMPUTED_VALUE"""),18.32)</f>
        <v>18.32</v>
      </c>
    </row>
    <row r="2869">
      <c r="C2869" s="4">
        <f>IFERROR(__xludf.DUMMYFUNCTION("""COMPUTED_VALUE"""),44012.705555555556)</f>
        <v>44012.70556</v>
      </c>
      <c r="D2869" s="3">
        <f>IFERROR(__xludf.DUMMYFUNCTION("""COMPUTED_VALUE"""),18.36)</f>
        <v>18.36</v>
      </c>
    </row>
    <row r="2870">
      <c r="C2870" s="4">
        <f>IFERROR(__xludf.DUMMYFUNCTION("""COMPUTED_VALUE"""),44013.705555555556)</f>
        <v>44013.70556</v>
      </c>
      <c r="D2870" s="3">
        <f>IFERROR(__xludf.DUMMYFUNCTION("""COMPUTED_VALUE"""),18.68)</f>
        <v>18.68</v>
      </c>
    </row>
    <row r="2871">
      <c r="C2871" s="4">
        <f>IFERROR(__xludf.DUMMYFUNCTION("""COMPUTED_VALUE"""),44014.705555555556)</f>
        <v>44014.70556</v>
      </c>
      <c r="D2871" s="3">
        <f>IFERROR(__xludf.DUMMYFUNCTION("""COMPUTED_VALUE"""),18.73)</f>
        <v>18.73</v>
      </c>
    </row>
    <row r="2872">
      <c r="C2872" s="4">
        <f>IFERROR(__xludf.DUMMYFUNCTION("""COMPUTED_VALUE"""),44015.705555555556)</f>
        <v>44015.70556</v>
      </c>
      <c r="D2872" s="3">
        <f>IFERROR(__xludf.DUMMYFUNCTION("""COMPUTED_VALUE"""),18.83)</f>
        <v>18.83</v>
      </c>
    </row>
    <row r="2873">
      <c r="C2873" s="4">
        <f>IFERROR(__xludf.DUMMYFUNCTION("""COMPUTED_VALUE"""),44018.705555555556)</f>
        <v>44018.70556</v>
      </c>
      <c r="D2873" s="3">
        <f>IFERROR(__xludf.DUMMYFUNCTION("""COMPUTED_VALUE"""),18.84)</f>
        <v>18.84</v>
      </c>
    </row>
    <row r="2874">
      <c r="C2874" s="4">
        <f>IFERROR(__xludf.DUMMYFUNCTION("""COMPUTED_VALUE"""),44019.705555555556)</f>
        <v>44019.70556</v>
      </c>
      <c r="D2874" s="3">
        <f>IFERROR(__xludf.DUMMYFUNCTION("""COMPUTED_VALUE"""),19.06)</f>
        <v>19.06</v>
      </c>
    </row>
    <row r="2875">
      <c r="C2875" s="4">
        <f>IFERROR(__xludf.DUMMYFUNCTION("""COMPUTED_VALUE"""),44020.705555555556)</f>
        <v>44020.70556</v>
      </c>
      <c r="D2875" s="3">
        <f>IFERROR(__xludf.DUMMYFUNCTION("""COMPUTED_VALUE"""),20.22)</f>
        <v>20.22</v>
      </c>
    </row>
    <row r="2876">
      <c r="C2876" s="4">
        <f>IFERROR(__xludf.DUMMYFUNCTION("""COMPUTED_VALUE"""),44022.705555555556)</f>
        <v>44022.70556</v>
      </c>
      <c r="D2876" s="3">
        <f>IFERROR(__xludf.DUMMYFUNCTION("""COMPUTED_VALUE"""),19.98)</f>
        <v>19.98</v>
      </c>
    </row>
    <row r="2877">
      <c r="C2877" s="4">
        <f>IFERROR(__xludf.DUMMYFUNCTION("""COMPUTED_VALUE"""),44025.705555555556)</f>
        <v>44025.70556</v>
      </c>
      <c r="D2877" s="3">
        <f>IFERROR(__xludf.DUMMYFUNCTION("""COMPUTED_VALUE"""),19.96)</f>
        <v>19.96</v>
      </c>
    </row>
    <row r="2878">
      <c r="C2878" s="4">
        <f>IFERROR(__xludf.DUMMYFUNCTION("""COMPUTED_VALUE"""),44026.705555555556)</f>
        <v>44026.70556</v>
      </c>
      <c r="D2878" s="3">
        <f>IFERROR(__xludf.DUMMYFUNCTION("""COMPUTED_VALUE"""),20.38)</f>
        <v>20.38</v>
      </c>
    </row>
    <row r="2879">
      <c r="C2879" s="4">
        <f>IFERROR(__xludf.DUMMYFUNCTION("""COMPUTED_VALUE"""),44027.705555555556)</f>
        <v>44027.70556</v>
      </c>
      <c r="D2879" s="3">
        <f>IFERROR(__xludf.DUMMYFUNCTION("""COMPUTED_VALUE"""),20.63)</f>
        <v>20.63</v>
      </c>
    </row>
    <row r="2880">
      <c r="C2880" s="4">
        <f>IFERROR(__xludf.DUMMYFUNCTION("""COMPUTED_VALUE"""),44028.705555555556)</f>
        <v>44028.70556</v>
      </c>
      <c r="D2880" s="3">
        <f>IFERROR(__xludf.DUMMYFUNCTION("""COMPUTED_VALUE"""),20.5)</f>
        <v>20.5</v>
      </c>
    </row>
    <row r="2881">
      <c r="C2881" s="4">
        <f>IFERROR(__xludf.DUMMYFUNCTION("""COMPUTED_VALUE"""),44029.705555555556)</f>
        <v>44029.70556</v>
      </c>
      <c r="D2881" s="3">
        <f>IFERROR(__xludf.DUMMYFUNCTION("""COMPUTED_VALUE"""),21.3)</f>
        <v>21.3</v>
      </c>
    </row>
    <row r="2882">
      <c r="C2882" s="4">
        <f>IFERROR(__xludf.DUMMYFUNCTION("""COMPUTED_VALUE"""),44032.705555555556)</f>
        <v>44032.70556</v>
      </c>
      <c r="D2882" s="3">
        <f>IFERROR(__xludf.DUMMYFUNCTION("""COMPUTED_VALUE"""),22.47)</f>
        <v>22.47</v>
      </c>
    </row>
    <row r="2883">
      <c r="C2883" s="4">
        <f>IFERROR(__xludf.DUMMYFUNCTION("""COMPUTED_VALUE"""),44033.705555555556)</f>
        <v>44033.70556</v>
      </c>
      <c r="D2883" s="3">
        <f>IFERROR(__xludf.DUMMYFUNCTION("""COMPUTED_VALUE"""),22.04)</f>
        <v>22.04</v>
      </c>
    </row>
    <row r="2884">
      <c r="C2884" s="4">
        <f>IFERROR(__xludf.DUMMYFUNCTION("""COMPUTED_VALUE"""),44034.705555555556)</f>
        <v>44034.70556</v>
      </c>
      <c r="D2884" s="3">
        <f>IFERROR(__xludf.DUMMYFUNCTION("""COMPUTED_VALUE"""),22.23)</f>
        <v>22.23</v>
      </c>
    </row>
    <row r="2885">
      <c r="C2885" s="4">
        <f>IFERROR(__xludf.DUMMYFUNCTION("""COMPUTED_VALUE"""),44035.705555555556)</f>
        <v>44035.70556</v>
      </c>
      <c r="D2885" s="3">
        <f>IFERROR(__xludf.DUMMYFUNCTION("""COMPUTED_VALUE"""),21.84)</f>
        <v>21.84</v>
      </c>
    </row>
    <row r="2886">
      <c r="C2886" s="4">
        <f>IFERROR(__xludf.DUMMYFUNCTION("""COMPUTED_VALUE"""),44036.705555555556)</f>
        <v>44036.70556</v>
      </c>
      <c r="D2886" s="3">
        <f>IFERROR(__xludf.DUMMYFUNCTION("""COMPUTED_VALUE"""),21.78)</f>
        <v>21.78</v>
      </c>
    </row>
    <row r="2887">
      <c r="C2887" s="4">
        <f>IFERROR(__xludf.DUMMYFUNCTION("""COMPUTED_VALUE"""),44039.705555555556)</f>
        <v>44039.70556</v>
      </c>
      <c r="D2887" s="3">
        <f>IFERROR(__xludf.DUMMYFUNCTION("""COMPUTED_VALUE"""),22.08)</f>
        <v>22.08</v>
      </c>
    </row>
    <row r="2888">
      <c r="C2888" s="4">
        <f>IFERROR(__xludf.DUMMYFUNCTION("""COMPUTED_VALUE"""),44040.705555555556)</f>
        <v>44040.70556</v>
      </c>
      <c r="D2888" s="3">
        <f>IFERROR(__xludf.DUMMYFUNCTION("""COMPUTED_VALUE"""),21.74)</f>
        <v>21.74</v>
      </c>
    </row>
    <row r="2889">
      <c r="C2889" s="4">
        <f>IFERROR(__xludf.DUMMYFUNCTION("""COMPUTED_VALUE"""),44041.705555555556)</f>
        <v>44041.70556</v>
      </c>
      <c r="D2889" s="3">
        <f>IFERROR(__xludf.DUMMYFUNCTION("""COMPUTED_VALUE"""),21.54)</f>
        <v>21.54</v>
      </c>
    </row>
    <row r="2890">
      <c r="C2890" s="4">
        <f>IFERROR(__xludf.DUMMYFUNCTION("""COMPUTED_VALUE"""),44042.705555555556)</f>
        <v>44042.70556</v>
      </c>
      <c r="D2890" s="3">
        <f>IFERROR(__xludf.DUMMYFUNCTION("""COMPUTED_VALUE"""),21.54)</f>
        <v>21.54</v>
      </c>
    </row>
    <row r="2891">
      <c r="C2891" s="4">
        <f>IFERROR(__xludf.DUMMYFUNCTION("""COMPUTED_VALUE"""),44043.705555555556)</f>
        <v>44043.70556</v>
      </c>
      <c r="D2891" s="3">
        <f>IFERROR(__xludf.DUMMYFUNCTION("""COMPUTED_VALUE"""),21.15)</f>
        <v>21.15</v>
      </c>
    </row>
    <row r="2892">
      <c r="C2892" s="4">
        <f>IFERROR(__xludf.DUMMYFUNCTION("""COMPUTED_VALUE"""),44046.705555555556)</f>
        <v>44046.70556</v>
      </c>
      <c r="D2892" s="3">
        <f>IFERROR(__xludf.DUMMYFUNCTION("""COMPUTED_VALUE"""),21.3)</f>
        <v>21.3</v>
      </c>
    </row>
    <row r="2893">
      <c r="C2893" s="4">
        <f>IFERROR(__xludf.DUMMYFUNCTION("""COMPUTED_VALUE"""),44047.705555555556)</f>
        <v>44047.70556</v>
      </c>
      <c r="D2893" s="3">
        <f>IFERROR(__xludf.DUMMYFUNCTION("""COMPUTED_VALUE"""),21.07)</f>
        <v>21.07</v>
      </c>
    </row>
    <row r="2894">
      <c r="C2894" s="4">
        <f>IFERROR(__xludf.DUMMYFUNCTION("""COMPUTED_VALUE"""),44048.705555555556)</f>
        <v>44048.70556</v>
      </c>
      <c r="D2894" s="3">
        <f>IFERROR(__xludf.DUMMYFUNCTION("""COMPUTED_VALUE"""),21.17)</f>
        <v>21.17</v>
      </c>
    </row>
    <row r="2895">
      <c r="C2895" s="4">
        <f>IFERROR(__xludf.DUMMYFUNCTION("""COMPUTED_VALUE"""),44049.705555555556)</f>
        <v>44049.70556</v>
      </c>
      <c r="D2895" s="3">
        <f>IFERROR(__xludf.DUMMYFUNCTION("""COMPUTED_VALUE"""),21.35)</f>
        <v>21.35</v>
      </c>
    </row>
    <row r="2896">
      <c r="C2896" s="4">
        <f>IFERROR(__xludf.DUMMYFUNCTION("""COMPUTED_VALUE"""),44050.705555555556)</f>
        <v>44050.70556</v>
      </c>
      <c r="D2896" s="3">
        <f>IFERROR(__xludf.DUMMYFUNCTION("""COMPUTED_VALUE"""),20.85)</f>
        <v>20.85</v>
      </c>
    </row>
    <row r="2897">
      <c r="C2897" s="4">
        <f>IFERROR(__xludf.DUMMYFUNCTION("""COMPUTED_VALUE"""),44053.705555555556)</f>
        <v>44053.70556</v>
      </c>
      <c r="D2897" s="3">
        <f>IFERROR(__xludf.DUMMYFUNCTION("""COMPUTED_VALUE"""),20.75)</f>
        <v>20.75</v>
      </c>
    </row>
    <row r="2898">
      <c r="C2898" s="4">
        <f>IFERROR(__xludf.DUMMYFUNCTION("""COMPUTED_VALUE"""),44054.705555555556)</f>
        <v>44054.70556</v>
      </c>
      <c r="D2898" s="3">
        <f>IFERROR(__xludf.DUMMYFUNCTION("""COMPUTED_VALUE"""),20.28)</f>
        <v>20.28</v>
      </c>
    </row>
    <row r="2899">
      <c r="C2899" s="4">
        <f>IFERROR(__xludf.DUMMYFUNCTION("""COMPUTED_VALUE"""),44055.705555555556)</f>
        <v>44055.70556</v>
      </c>
      <c r="D2899" s="3">
        <f>IFERROR(__xludf.DUMMYFUNCTION("""COMPUTED_VALUE"""),20.5)</f>
        <v>20.5</v>
      </c>
    </row>
    <row r="2900">
      <c r="C2900" s="4">
        <f>IFERROR(__xludf.DUMMYFUNCTION("""COMPUTED_VALUE"""),44056.705555555556)</f>
        <v>44056.70556</v>
      </c>
      <c r="D2900" s="3">
        <f>IFERROR(__xludf.DUMMYFUNCTION("""COMPUTED_VALUE"""),20.22)</f>
        <v>20.22</v>
      </c>
    </row>
    <row r="2901">
      <c r="C2901" s="4">
        <f>IFERROR(__xludf.DUMMYFUNCTION("""COMPUTED_VALUE"""),44057.705555555556)</f>
        <v>44057.70556</v>
      </c>
      <c r="D2901" s="3">
        <f>IFERROR(__xludf.DUMMYFUNCTION("""COMPUTED_VALUE"""),20.19)</f>
        <v>20.19</v>
      </c>
    </row>
    <row r="2902">
      <c r="C2902" s="4">
        <f>IFERROR(__xludf.DUMMYFUNCTION("""COMPUTED_VALUE"""),44060.705555555556)</f>
        <v>44060.70556</v>
      </c>
      <c r="D2902" s="3">
        <f>IFERROR(__xludf.DUMMYFUNCTION("""COMPUTED_VALUE"""),19.37)</f>
        <v>19.37</v>
      </c>
    </row>
    <row r="2903">
      <c r="C2903" s="4">
        <f>IFERROR(__xludf.DUMMYFUNCTION("""COMPUTED_VALUE"""),44061.705555555556)</f>
        <v>44061.70556</v>
      </c>
      <c r="D2903" s="3">
        <f>IFERROR(__xludf.DUMMYFUNCTION("""COMPUTED_VALUE"""),20.6)</f>
        <v>20.6</v>
      </c>
    </row>
    <row r="2904">
      <c r="C2904" s="4">
        <f>IFERROR(__xludf.DUMMYFUNCTION("""COMPUTED_VALUE"""),44062.705555555556)</f>
        <v>44062.70556</v>
      </c>
      <c r="D2904" s="3">
        <f>IFERROR(__xludf.DUMMYFUNCTION("""COMPUTED_VALUE"""),19.86)</f>
        <v>19.86</v>
      </c>
    </row>
    <row r="2905">
      <c r="C2905" s="4">
        <f>IFERROR(__xludf.DUMMYFUNCTION("""COMPUTED_VALUE"""),44063.705555555556)</f>
        <v>44063.70556</v>
      </c>
      <c r="D2905" s="3">
        <f>IFERROR(__xludf.DUMMYFUNCTION("""COMPUTED_VALUE"""),20.78)</f>
        <v>20.78</v>
      </c>
    </row>
    <row r="2906">
      <c r="C2906" s="4">
        <f>IFERROR(__xludf.DUMMYFUNCTION("""COMPUTED_VALUE"""),44064.705555555556)</f>
        <v>44064.70556</v>
      </c>
      <c r="D2906" s="3">
        <f>IFERROR(__xludf.DUMMYFUNCTION("""COMPUTED_VALUE"""),20.32)</f>
        <v>20.32</v>
      </c>
    </row>
    <row r="2907">
      <c r="C2907" s="4">
        <f>IFERROR(__xludf.DUMMYFUNCTION("""COMPUTED_VALUE"""),44067.705555555556)</f>
        <v>44067.70556</v>
      </c>
      <c r="D2907" s="3">
        <f>IFERROR(__xludf.DUMMYFUNCTION("""COMPUTED_VALUE"""),20.3)</f>
        <v>20.3</v>
      </c>
    </row>
    <row r="2908">
      <c r="C2908" s="4">
        <f>IFERROR(__xludf.DUMMYFUNCTION("""COMPUTED_VALUE"""),44068.705555555556)</f>
        <v>44068.70556</v>
      </c>
      <c r="D2908" s="3">
        <f>IFERROR(__xludf.DUMMYFUNCTION("""COMPUTED_VALUE"""),20.62)</f>
        <v>20.62</v>
      </c>
    </row>
    <row r="2909">
      <c r="C2909" s="4">
        <f>IFERROR(__xludf.DUMMYFUNCTION("""COMPUTED_VALUE"""),44069.705555555556)</f>
        <v>44069.70556</v>
      </c>
      <c r="D2909" s="3">
        <f>IFERROR(__xludf.DUMMYFUNCTION("""COMPUTED_VALUE"""),20.17)</f>
        <v>20.17</v>
      </c>
    </row>
    <row r="2910">
      <c r="C2910" s="4">
        <f>IFERROR(__xludf.DUMMYFUNCTION("""COMPUTED_VALUE"""),44070.705555555556)</f>
        <v>44070.70556</v>
      </c>
      <c r="D2910" s="3">
        <f>IFERROR(__xludf.DUMMYFUNCTION("""COMPUTED_VALUE"""),20.09)</f>
        <v>20.09</v>
      </c>
    </row>
    <row r="2911">
      <c r="C2911" s="4">
        <f>IFERROR(__xludf.DUMMYFUNCTION("""COMPUTED_VALUE"""),44071.705555555556)</f>
        <v>44071.70556</v>
      </c>
      <c r="D2911" s="3">
        <f>IFERROR(__xludf.DUMMYFUNCTION("""COMPUTED_VALUE"""),20.34)</f>
        <v>20.34</v>
      </c>
    </row>
    <row r="2912">
      <c r="C2912" s="4">
        <f>IFERROR(__xludf.DUMMYFUNCTION("""COMPUTED_VALUE"""),44074.705555555556)</f>
        <v>44074.70556</v>
      </c>
      <c r="D2912" s="3">
        <f>IFERROR(__xludf.DUMMYFUNCTION("""COMPUTED_VALUE"""),19.6)</f>
        <v>19.6</v>
      </c>
    </row>
    <row r="2913">
      <c r="C2913" s="4">
        <f>IFERROR(__xludf.DUMMYFUNCTION("""COMPUTED_VALUE"""),44075.705555555556)</f>
        <v>44075.70556</v>
      </c>
      <c r="D2913" s="3">
        <f>IFERROR(__xludf.DUMMYFUNCTION("""COMPUTED_VALUE"""),20.02)</f>
        <v>20.02</v>
      </c>
    </row>
    <row r="2914">
      <c r="C2914" s="4">
        <f>IFERROR(__xludf.DUMMYFUNCTION("""COMPUTED_VALUE"""),44076.705555555556)</f>
        <v>44076.70556</v>
      </c>
      <c r="D2914" s="3">
        <f>IFERROR(__xludf.DUMMYFUNCTION("""COMPUTED_VALUE"""),19.99)</f>
        <v>19.99</v>
      </c>
    </row>
    <row r="2915">
      <c r="C2915" s="4">
        <f>IFERROR(__xludf.DUMMYFUNCTION("""COMPUTED_VALUE"""),44077.705555555556)</f>
        <v>44077.70556</v>
      </c>
      <c r="D2915" s="3">
        <f>IFERROR(__xludf.DUMMYFUNCTION("""COMPUTED_VALUE"""),19.27)</f>
        <v>19.27</v>
      </c>
    </row>
    <row r="2916">
      <c r="C2916" s="4">
        <f>IFERROR(__xludf.DUMMYFUNCTION("""COMPUTED_VALUE"""),44078.705555555556)</f>
        <v>44078.70556</v>
      </c>
      <c r="D2916" s="3">
        <f>IFERROR(__xludf.DUMMYFUNCTION("""COMPUTED_VALUE"""),19.44)</f>
        <v>19.44</v>
      </c>
    </row>
    <row r="2917">
      <c r="C2917" s="4">
        <f>IFERROR(__xludf.DUMMYFUNCTION("""COMPUTED_VALUE"""),44082.705555555556)</f>
        <v>44082.70556</v>
      </c>
      <c r="D2917" s="3">
        <f>IFERROR(__xludf.DUMMYFUNCTION("""COMPUTED_VALUE"""),19.01)</f>
        <v>19.01</v>
      </c>
    </row>
    <row r="2918">
      <c r="C2918" s="4">
        <f>IFERROR(__xludf.DUMMYFUNCTION("""COMPUTED_VALUE"""),44083.705555555556)</f>
        <v>44083.70556</v>
      </c>
      <c r="D2918" s="3">
        <f>IFERROR(__xludf.DUMMYFUNCTION("""COMPUTED_VALUE"""),19.42)</f>
        <v>19.42</v>
      </c>
    </row>
    <row r="2919">
      <c r="C2919" s="4">
        <f>IFERROR(__xludf.DUMMYFUNCTION("""COMPUTED_VALUE"""),44084.705555555556)</f>
        <v>44084.70556</v>
      </c>
      <c r="D2919" s="3">
        <f>IFERROR(__xludf.DUMMYFUNCTION("""COMPUTED_VALUE"""),18.67)</f>
        <v>18.67</v>
      </c>
    </row>
    <row r="2920">
      <c r="C2920" s="4">
        <f>IFERROR(__xludf.DUMMYFUNCTION("""COMPUTED_VALUE"""),44085.705555555556)</f>
        <v>44085.70556</v>
      </c>
      <c r="D2920" s="3">
        <f>IFERROR(__xludf.DUMMYFUNCTION("""COMPUTED_VALUE"""),18.67)</f>
        <v>18.67</v>
      </c>
    </row>
    <row r="2921">
      <c r="C2921" s="4">
        <f>IFERROR(__xludf.DUMMYFUNCTION("""COMPUTED_VALUE"""),44088.705555555556)</f>
        <v>44088.70556</v>
      </c>
      <c r="D2921" s="3">
        <f>IFERROR(__xludf.DUMMYFUNCTION("""COMPUTED_VALUE"""),19.58)</f>
        <v>19.58</v>
      </c>
    </row>
    <row r="2922">
      <c r="C2922" s="4">
        <f>IFERROR(__xludf.DUMMYFUNCTION("""COMPUTED_VALUE"""),44089.705555555556)</f>
        <v>44089.70556</v>
      </c>
      <c r="D2922" s="3">
        <f>IFERROR(__xludf.DUMMYFUNCTION("""COMPUTED_VALUE"""),19.09)</f>
        <v>19.09</v>
      </c>
    </row>
    <row r="2923">
      <c r="C2923" s="4">
        <f>IFERROR(__xludf.DUMMYFUNCTION("""COMPUTED_VALUE"""),44090.705555555556)</f>
        <v>44090.70556</v>
      </c>
      <c r="D2923" s="3">
        <f>IFERROR(__xludf.DUMMYFUNCTION("""COMPUTED_VALUE"""),19.01)</f>
        <v>19.01</v>
      </c>
    </row>
    <row r="2924">
      <c r="C2924" s="4">
        <f>IFERROR(__xludf.DUMMYFUNCTION("""COMPUTED_VALUE"""),44091.705555555556)</f>
        <v>44091.70556</v>
      </c>
      <c r="D2924" s="3">
        <f>IFERROR(__xludf.DUMMYFUNCTION("""COMPUTED_VALUE"""),18.89)</f>
        <v>18.89</v>
      </c>
    </row>
    <row r="2925">
      <c r="C2925" s="4">
        <f>IFERROR(__xludf.DUMMYFUNCTION("""COMPUTED_VALUE"""),44092.705555555556)</f>
        <v>44092.70556</v>
      </c>
      <c r="D2925" s="3">
        <f>IFERROR(__xludf.DUMMYFUNCTION("""COMPUTED_VALUE"""),18.71)</f>
        <v>18.71</v>
      </c>
    </row>
    <row r="2926">
      <c r="C2926" s="4">
        <f>IFERROR(__xludf.DUMMYFUNCTION("""COMPUTED_VALUE"""),44095.705555555556)</f>
        <v>44095.70556</v>
      </c>
      <c r="D2926" s="3">
        <f>IFERROR(__xludf.DUMMYFUNCTION("""COMPUTED_VALUE"""),18.7)</f>
        <v>18.7</v>
      </c>
    </row>
    <row r="2927">
      <c r="C2927" s="4">
        <f>IFERROR(__xludf.DUMMYFUNCTION("""COMPUTED_VALUE"""),44096.705555555556)</f>
        <v>44096.70556</v>
      </c>
      <c r="D2927" s="3">
        <f>IFERROR(__xludf.DUMMYFUNCTION("""COMPUTED_VALUE"""),19.12)</f>
        <v>19.12</v>
      </c>
    </row>
    <row r="2928">
      <c r="C2928" s="4">
        <f>IFERROR(__xludf.DUMMYFUNCTION("""COMPUTED_VALUE"""),44097.705555555556)</f>
        <v>44097.70556</v>
      </c>
      <c r="D2928" s="3">
        <f>IFERROR(__xludf.DUMMYFUNCTION("""COMPUTED_VALUE"""),18.63)</f>
        <v>18.63</v>
      </c>
    </row>
    <row r="2929">
      <c r="C2929" s="4">
        <f>IFERROR(__xludf.DUMMYFUNCTION("""COMPUTED_VALUE"""),44098.705555555556)</f>
        <v>44098.70556</v>
      </c>
      <c r="D2929" s="3">
        <f>IFERROR(__xludf.DUMMYFUNCTION("""COMPUTED_VALUE"""),19.66)</f>
        <v>19.66</v>
      </c>
    </row>
    <row r="2930">
      <c r="C2930" s="4">
        <f>IFERROR(__xludf.DUMMYFUNCTION("""COMPUTED_VALUE"""),44099.705555555556)</f>
        <v>44099.70556</v>
      </c>
      <c r="D2930" s="3">
        <f>IFERROR(__xludf.DUMMYFUNCTION("""COMPUTED_VALUE"""),19.12)</f>
        <v>19.12</v>
      </c>
    </row>
    <row r="2931">
      <c r="C2931" s="4">
        <f>IFERROR(__xludf.DUMMYFUNCTION("""COMPUTED_VALUE"""),44102.705555555556)</f>
        <v>44102.70556</v>
      </c>
      <c r="D2931" s="3">
        <f>IFERROR(__xludf.DUMMYFUNCTION("""COMPUTED_VALUE"""),18.34)</f>
        <v>18.34</v>
      </c>
    </row>
    <row r="2932">
      <c r="C2932" s="4">
        <f>IFERROR(__xludf.DUMMYFUNCTION("""COMPUTED_VALUE"""),44103.705555555556)</f>
        <v>44103.70556</v>
      </c>
      <c r="D2932" s="3">
        <f>IFERROR(__xludf.DUMMYFUNCTION("""COMPUTED_VALUE"""),17.88)</f>
        <v>17.88</v>
      </c>
    </row>
    <row r="2933">
      <c r="C2933" s="4">
        <f>IFERROR(__xludf.DUMMYFUNCTION("""COMPUTED_VALUE"""),44104.705555555556)</f>
        <v>44104.70556</v>
      </c>
      <c r="D2933" s="3">
        <f>IFERROR(__xludf.DUMMYFUNCTION("""COMPUTED_VALUE"""),18.34)</f>
        <v>18.34</v>
      </c>
    </row>
    <row r="2934">
      <c r="C2934" s="4">
        <f>IFERROR(__xludf.DUMMYFUNCTION("""COMPUTED_VALUE"""),44105.705555555556)</f>
        <v>44105.70556</v>
      </c>
      <c r="D2934" s="3">
        <f>IFERROR(__xludf.DUMMYFUNCTION("""COMPUTED_VALUE"""),18.18)</f>
        <v>18.18</v>
      </c>
    </row>
    <row r="2935">
      <c r="C2935" s="4">
        <f>IFERROR(__xludf.DUMMYFUNCTION("""COMPUTED_VALUE"""),44106.705555555556)</f>
        <v>44106.70556</v>
      </c>
      <c r="D2935" s="3">
        <f>IFERROR(__xludf.DUMMYFUNCTION("""COMPUTED_VALUE"""),17.75)</f>
        <v>17.75</v>
      </c>
    </row>
    <row r="2936">
      <c r="C2936" s="4">
        <f>IFERROR(__xludf.DUMMYFUNCTION("""COMPUTED_VALUE"""),44109.705555555556)</f>
        <v>44109.70556</v>
      </c>
      <c r="D2936" s="3">
        <f>IFERROR(__xludf.DUMMYFUNCTION("""COMPUTED_VALUE"""),18.58)</f>
        <v>18.58</v>
      </c>
    </row>
    <row r="2937">
      <c r="C2937" s="4">
        <f>IFERROR(__xludf.DUMMYFUNCTION("""COMPUTED_VALUE"""),44110.705555555556)</f>
        <v>44110.70556</v>
      </c>
      <c r="D2937" s="3">
        <f>IFERROR(__xludf.DUMMYFUNCTION("""COMPUTED_VALUE"""),17.92)</f>
        <v>17.92</v>
      </c>
    </row>
    <row r="2938">
      <c r="C2938" s="4">
        <f>IFERROR(__xludf.DUMMYFUNCTION("""COMPUTED_VALUE"""),44111.705555555556)</f>
        <v>44111.70556</v>
      </c>
      <c r="D2938" s="3">
        <f>IFERROR(__xludf.DUMMYFUNCTION("""COMPUTED_VALUE"""),17.9)</f>
        <v>17.9</v>
      </c>
    </row>
    <row r="2939">
      <c r="C2939" s="4">
        <f>IFERROR(__xludf.DUMMYFUNCTION("""COMPUTED_VALUE"""),44112.705555555556)</f>
        <v>44112.70556</v>
      </c>
      <c r="D2939" s="3">
        <f>IFERROR(__xludf.DUMMYFUNCTION("""COMPUTED_VALUE"""),18.28)</f>
        <v>18.28</v>
      </c>
    </row>
    <row r="2940">
      <c r="C2940" s="4">
        <f>IFERROR(__xludf.DUMMYFUNCTION("""COMPUTED_VALUE"""),44113.705555555556)</f>
        <v>44113.70556</v>
      </c>
      <c r="D2940" s="3">
        <f>IFERROR(__xludf.DUMMYFUNCTION("""COMPUTED_VALUE"""),18.24)</f>
        <v>18.24</v>
      </c>
    </row>
    <row r="2941">
      <c r="C2941" s="4">
        <f>IFERROR(__xludf.DUMMYFUNCTION("""COMPUTED_VALUE"""),44117.705555555556)</f>
        <v>44117.70556</v>
      </c>
      <c r="D2941" s="3">
        <f>IFERROR(__xludf.DUMMYFUNCTION("""COMPUTED_VALUE"""),18.27)</f>
        <v>18.27</v>
      </c>
    </row>
    <row r="2942">
      <c r="C2942" s="4">
        <f>IFERROR(__xludf.DUMMYFUNCTION("""COMPUTED_VALUE"""),44118.705555555556)</f>
        <v>44118.70556</v>
      </c>
      <c r="D2942" s="3">
        <f>IFERROR(__xludf.DUMMYFUNCTION("""COMPUTED_VALUE"""),18.79)</f>
        <v>18.79</v>
      </c>
    </row>
    <row r="2943">
      <c r="C2943" s="4">
        <f>IFERROR(__xludf.DUMMYFUNCTION("""COMPUTED_VALUE"""),44119.705555555556)</f>
        <v>44119.70556</v>
      </c>
      <c r="D2943" s="3">
        <f>IFERROR(__xludf.DUMMYFUNCTION("""COMPUTED_VALUE"""),18.54)</f>
        <v>18.54</v>
      </c>
    </row>
    <row r="2944">
      <c r="C2944" s="4">
        <f>IFERROR(__xludf.DUMMYFUNCTION("""COMPUTED_VALUE"""),44120.705555555556)</f>
        <v>44120.70556</v>
      </c>
      <c r="D2944" s="3">
        <f>IFERROR(__xludf.DUMMYFUNCTION("""COMPUTED_VALUE"""),18.11)</f>
        <v>18.11</v>
      </c>
    </row>
    <row r="2945">
      <c r="C2945" s="4">
        <f>IFERROR(__xludf.DUMMYFUNCTION("""COMPUTED_VALUE"""),44123.705555555556)</f>
        <v>44123.70556</v>
      </c>
      <c r="D2945" s="3">
        <f>IFERROR(__xludf.DUMMYFUNCTION("""COMPUTED_VALUE"""),18.71)</f>
        <v>18.71</v>
      </c>
    </row>
    <row r="2946">
      <c r="C2946" s="4">
        <f>IFERROR(__xludf.DUMMYFUNCTION("""COMPUTED_VALUE"""),44124.705555555556)</f>
        <v>44124.70556</v>
      </c>
      <c r="D2946" s="3">
        <f>IFERROR(__xludf.DUMMYFUNCTION("""COMPUTED_VALUE"""),19.3)</f>
        <v>19.3</v>
      </c>
    </row>
    <row r="2947">
      <c r="C2947" s="4">
        <f>IFERROR(__xludf.DUMMYFUNCTION("""COMPUTED_VALUE"""),44125.705555555556)</f>
        <v>44125.70556</v>
      </c>
      <c r="D2947" s="3">
        <f>IFERROR(__xludf.DUMMYFUNCTION("""COMPUTED_VALUE"""),19.12)</f>
        <v>19.12</v>
      </c>
    </row>
    <row r="2948">
      <c r="C2948" s="4">
        <f>IFERROR(__xludf.DUMMYFUNCTION("""COMPUTED_VALUE"""),44126.705555555556)</f>
        <v>44126.70556</v>
      </c>
      <c r="D2948" s="3">
        <f>IFERROR(__xludf.DUMMYFUNCTION("""COMPUTED_VALUE"""),18.69)</f>
        <v>18.69</v>
      </c>
    </row>
    <row r="2949">
      <c r="C2949" s="4">
        <f>IFERROR(__xludf.DUMMYFUNCTION("""COMPUTED_VALUE"""),44127.705555555556)</f>
        <v>44127.70556</v>
      </c>
      <c r="D2949" s="3">
        <f>IFERROR(__xludf.DUMMYFUNCTION("""COMPUTED_VALUE"""),18.27)</f>
        <v>18.27</v>
      </c>
    </row>
    <row r="2950">
      <c r="C2950" s="4">
        <f>IFERROR(__xludf.DUMMYFUNCTION("""COMPUTED_VALUE"""),44130.705555555556)</f>
        <v>44130.70556</v>
      </c>
      <c r="D2950" s="3">
        <f>IFERROR(__xludf.DUMMYFUNCTION("""COMPUTED_VALUE"""),18.33)</f>
        <v>18.33</v>
      </c>
    </row>
    <row r="2951">
      <c r="C2951" s="4">
        <f>IFERROR(__xludf.DUMMYFUNCTION("""COMPUTED_VALUE"""),44131.705555555556)</f>
        <v>44131.70556</v>
      </c>
      <c r="D2951" s="3">
        <f>IFERROR(__xludf.DUMMYFUNCTION("""COMPUTED_VALUE"""),17.58)</f>
        <v>17.58</v>
      </c>
    </row>
    <row r="2952">
      <c r="C2952" s="4">
        <f>IFERROR(__xludf.DUMMYFUNCTION("""COMPUTED_VALUE"""),44132.705555555556)</f>
        <v>44132.70556</v>
      </c>
      <c r="D2952" s="3">
        <f>IFERROR(__xludf.DUMMYFUNCTION("""COMPUTED_VALUE"""),17.11)</f>
        <v>17.11</v>
      </c>
    </row>
    <row r="2953">
      <c r="C2953" s="4">
        <f>IFERROR(__xludf.DUMMYFUNCTION("""COMPUTED_VALUE"""),44133.705555555556)</f>
        <v>44133.70556</v>
      </c>
      <c r="D2953" s="3">
        <f>IFERROR(__xludf.DUMMYFUNCTION("""COMPUTED_VALUE"""),17.66)</f>
        <v>17.66</v>
      </c>
    </row>
    <row r="2954">
      <c r="C2954" s="4">
        <f>IFERROR(__xludf.DUMMYFUNCTION("""COMPUTED_VALUE"""),44134.705555555556)</f>
        <v>44134.70556</v>
      </c>
      <c r="D2954" s="3">
        <f>IFERROR(__xludf.DUMMYFUNCTION("""COMPUTED_VALUE"""),17.02)</f>
        <v>17.02</v>
      </c>
    </row>
    <row r="2955">
      <c r="C2955" s="4">
        <f>IFERROR(__xludf.DUMMYFUNCTION("""COMPUTED_VALUE"""),44138.705555555556)</f>
        <v>44138.70556</v>
      </c>
      <c r="D2955" s="3">
        <f>IFERROR(__xludf.DUMMYFUNCTION("""COMPUTED_VALUE"""),16.99)</f>
        <v>16.99</v>
      </c>
    </row>
    <row r="2956">
      <c r="C2956" s="4">
        <f>IFERROR(__xludf.DUMMYFUNCTION("""COMPUTED_VALUE"""),44139.705555555556)</f>
        <v>44139.70556</v>
      </c>
      <c r="D2956" s="3">
        <f>IFERROR(__xludf.DUMMYFUNCTION("""COMPUTED_VALUE"""),18.03)</f>
        <v>18.03</v>
      </c>
    </row>
    <row r="2957">
      <c r="C2957" s="4">
        <f>IFERROR(__xludf.DUMMYFUNCTION("""COMPUTED_VALUE"""),44140.705555555556)</f>
        <v>44140.70556</v>
      </c>
      <c r="D2957" s="3">
        <f>IFERROR(__xludf.DUMMYFUNCTION("""COMPUTED_VALUE"""),18.87)</f>
        <v>18.87</v>
      </c>
    </row>
    <row r="2958">
      <c r="C2958" s="4">
        <f>IFERROR(__xludf.DUMMYFUNCTION("""COMPUTED_VALUE"""),44141.705555555556)</f>
        <v>44141.70556</v>
      </c>
      <c r="D2958" s="3">
        <f>IFERROR(__xludf.DUMMYFUNCTION("""COMPUTED_VALUE"""),18.87)</f>
        <v>18.87</v>
      </c>
    </row>
    <row r="2959">
      <c r="C2959" s="4">
        <f>IFERROR(__xludf.DUMMYFUNCTION("""COMPUTED_VALUE"""),44144.705555555556)</f>
        <v>44144.70556</v>
      </c>
      <c r="D2959" s="3">
        <f>IFERROR(__xludf.DUMMYFUNCTION("""COMPUTED_VALUE"""),17.95)</f>
        <v>17.95</v>
      </c>
    </row>
    <row r="2960">
      <c r="C2960" s="4">
        <f>IFERROR(__xludf.DUMMYFUNCTION("""COMPUTED_VALUE"""),44145.705555555556)</f>
        <v>44145.70556</v>
      </c>
      <c r="D2960" s="3">
        <f>IFERROR(__xludf.DUMMYFUNCTION("""COMPUTED_VALUE"""),18.03)</f>
        <v>18.03</v>
      </c>
    </row>
    <row r="2961">
      <c r="C2961" s="4">
        <f>IFERROR(__xludf.DUMMYFUNCTION("""COMPUTED_VALUE"""),44146.705555555556)</f>
        <v>44146.70556</v>
      </c>
      <c r="D2961" s="3">
        <f>IFERROR(__xludf.DUMMYFUNCTION("""COMPUTED_VALUE"""),18.47)</f>
        <v>18.47</v>
      </c>
    </row>
    <row r="2962">
      <c r="C2962" s="4">
        <f>IFERROR(__xludf.DUMMYFUNCTION("""COMPUTED_VALUE"""),44147.705555555556)</f>
        <v>44147.70556</v>
      </c>
      <c r="D2962" s="3">
        <f>IFERROR(__xludf.DUMMYFUNCTION("""COMPUTED_VALUE"""),17.93)</f>
        <v>17.93</v>
      </c>
    </row>
    <row r="2963">
      <c r="C2963" s="4">
        <f>IFERROR(__xludf.DUMMYFUNCTION("""COMPUTED_VALUE"""),44148.705555555556)</f>
        <v>44148.70556</v>
      </c>
      <c r="D2963" s="3">
        <f>IFERROR(__xludf.DUMMYFUNCTION("""COMPUTED_VALUE"""),17.9)</f>
        <v>17.9</v>
      </c>
    </row>
    <row r="2964">
      <c r="C2964" s="4">
        <f>IFERROR(__xludf.DUMMYFUNCTION("""COMPUTED_VALUE"""),44151.705555555556)</f>
        <v>44151.70556</v>
      </c>
      <c r="D2964" s="3">
        <f>IFERROR(__xludf.DUMMYFUNCTION("""COMPUTED_VALUE"""),17.8)</f>
        <v>17.8</v>
      </c>
    </row>
    <row r="2965">
      <c r="C2965" s="4">
        <f>IFERROR(__xludf.DUMMYFUNCTION("""COMPUTED_VALUE"""),44152.705555555556)</f>
        <v>44152.70556</v>
      </c>
      <c r="D2965" s="3">
        <f>IFERROR(__xludf.DUMMYFUNCTION("""COMPUTED_VALUE"""),17.85)</f>
        <v>17.85</v>
      </c>
    </row>
    <row r="2966">
      <c r="C2966" s="4">
        <f>IFERROR(__xludf.DUMMYFUNCTION("""COMPUTED_VALUE"""),44153.705555555556)</f>
        <v>44153.70556</v>
      </c>
      <c r="D2966" s="3">
        <f>IFERROR(__xludf.DUMMYFUNCTION("""COMPUTED_VALUE"""),18.02)</f>
        <v>18.02</v>
      </c>
    </row>
    <row r="2967">
      <c r="C2967" s="4">
        <f>IFERROR(__xludf.DUMMYFUNCTION("""COMPUTED_VALUE"""),44154.705555555556)</f>
        <v>44154.70556</v>
      </c>
      <c r="D2967" s="3">
        <f>IFERROR(__xludf.DUMMYFUNCTION("""COMPUTED_VALUE"""),18.44)</f>
        <v>18.44</v>
      </c>
    </row>
    <row r="2968">
      <c r="C2968" s="4">
        <f>IFERROR(__xludf.DUMMYFUNCTION("""COMPUTED_VALUE"""),44155.705555555556)</f>
        <v>44155.70556</v>
      </c>
      <c r="D2968" s="3">
        <f>IFERROR(__xludf.DUMMYFUNCTION("""COMPUTED_VALUE"""),18.18)</f>
        <v>18.18</v>
      </c>
    </row>
    <row r="2969">
      <c r="C2969" s="4">
        <f>IFERROR(__xludf.DUMMYFUNCTION("""COMPUTED_VALUE"""),44158.705555555556)</f>
        <v>44158.70556</v>
      </c>
      <c r="D2969" s="3">
        <f>IFERROR(__xludf.DUMMYFUNCTION("""COMPUTED_VALUE"""),18.03)</f>
        <v>18.03</v>
      </c>
    </row>
    <row r="2970">
      <c r="C2970" s="4">
        <f>IFERROR(__xludf.DUMMYFUNCTION("""COMPUTED_VALUE"""),44159.705555555556)</f>
        <v>44159.70556</v>
      </c>
      <c r="D2970" s="3">
        <f>IFERROR(__xludf.DUMMYFUNCTION("""COMPUTED_VALUE"""),18.57)</f>
        <v>18.57</v>
      </c>
    </row>
    <row r="2971">
      <c r="C2971" s="4">
        <f>IFERROR(__xludf.DUMMYFUNCTION("""COMPUTED_VALUE"""),44160.705555555556)</f>
        <v>44160.70556</v>
      </c>
      <c r="D2971" s="3">
        <f>IFERROR(__xludf.DUMMYFUNCTION("""COMPUTED_VALUE"""),18.87)</f>
        <v>18.87</v>
      </c>
    </row>
    <row r="2972">
      <c r="C2972" s="4">
        <f>IFERROR(__xludf.DUMMYFUNCTION("""COMPUTED_VALUE"""),44161.705555555556)</f>
        <v>44161.70556</v>
      </c>
      <c r="D2972" s="3">
        <f>IFERROR(__xludf.DUMMYFUNCTION("""COMPUTED_VALUE"""),19.0)</f>
        <v>19</v>
      </c>
    </row>
    <row r="2973">
      <c r="C2973" s="4">
        <f>IFERROR(__xludf.DUMMYFUNCTION("""COMPUTED_VALUE"""),44162.705555555556)</f>
        <v>44162.70556</v>
      </c>
      <c r="D2973" s="3">
        <f>IFERROR(__xludf.DUMMYFUNCTION("""COMPUTED_VALUE"""),18.97)</f>
        <v>18.97</v>
      </c>
    </row>
    <row r="2974">
      <c r="C2974" s="4">
        <f>IFERROR(__xludf.DUMMYFUNCTION("""COMPUTED_VALUE"""),44165.705555555556)</f>
        <v>44165.70556</v>
      </c>
      <c r="D2974" s="3">
        <f>IFERROR(__xludf.DUMMYFUNCTION("""COMPUTED_VALUE"""),18.71)</f>
        <v>18.71</v>
      </c>
    </row>
    <row r="2975">
      <c r="C2975" s="4">
        <f>IFERROR(__xludf.DUMMYFUNCTION("""COMPUTED_VALUE"""),44166.705555555556)</f>
        <v>44166.70556</v>
      </c>
      <c r="D2975" s="3">
        <f>IFERROR(__xludf.DUMMYFUNCTION("""COMPUTED_VALUE"""),18.93)</f>
        <v>18.93</v>
      </c>
    </row>
    <row r="2976">
      <c r="C2976" s="4">
        <f>IFERROR(__xludf.DUMMYFUNCTION("""COMPUTED_VALUE"""),44167.705555555556)</f>
        <v>44167.70556</v>
      </c>
      <c r="D2976" s="3">
        <f>IFERROR(__xludf.DUMMYFUNCTION("""COMPUTED_VALUE"""),19.87)</f>
        <v>19.87</v>
      </c>
    </row>
    <row r="2977">
      <c r="C2977" s="4">
        <f>IFERROR(__xludf.DUMMYFUNCTION("""COMPUTED_VALUE"""),44168.705555555556)</f>
        <v>44168.70556</v>
      </c>
      <c r="D2977" s="3">
        <f>IFERROR(__xludf.DUMMYFUNCTION("""COMPUTED_VALUE"""),19.63)</f>
        <v>19.63</v>
      </c>
    </row>
    <row r="2978">
      <c r="C2978" s="4">
        <f>IFERROR(__xludf.DUMMYFUNCTION("""COMPUTED_VALUE"""),44169.705555555556)</f>
        <v>44169.70556</v>
      </c>
      <c r="D2978" s="3">
        <f>IFERROR(__xludf.DUMMYFUNCTION("""COMPUTED_VALUE"""),19.59)</f>
        <v>19.59</v>
      </c>
    </row>
    <row r="2979">
      <c r="C2979" s="4">
        <f>IFERROR(__xludf.DUMMYFUNCTION("""COMPUTED_VALUE"""),44172.705555555556)</f>
        <v>44172.70556</v>
      </c>
      <c r="D2979" s="3">
        <f>IFERROR(__xludf.DUMMYFUNCTION("""COMPUTED_VALUE"""),19.49)</f>
        <v>19.49</v>
      </c>
    </row>
    <row r="2980">
      <c r="C2980" s="4">
        <f>IFERROR(__xludf.DUMMYFUNCTION("""COMPUTED_VALUE"""),44173.705555555556)</f>
        <v>44173.70556</v>
      </c>
      <c r="D2980" s="3">
        <f>IFERROR(__xludf.DUMMYFUNCTION("""COMPUTED_VALUE"""),19.37)</f>
        <v>19.37</v>
      </c>
    </row>
    <row r="2981">
      <c r="C2981" s="4">
        <f>IFERROR(__xludf.DUMMYFUNCTION("""COMPUTED_VALUE"""),44174.705555555556)</f>
        <v>44174.70556</v>
      </c>
      <c r="D2981" s="3">
        <f>IFERROR(__xludf.DUMMYFUNCTION("""COMPUTED_VALUE"""),18.88)</f>
        <v>18.88</v>
      </c>
    </row>
    <row r="2982">
      <c r="C2982" s="4">
        <f>IFERROR(__xludf.DUMMYFUNCTION("""COMPUTED_VALUE"""),44175.705555555556)</f>
        <v>44175.70556</v>
      </c>
      <c r="D2982" s="3">
        <f>IFERROR(__xludf.DUMMYFUNCTION("""COMPUTED_VALUE"""),19.4)</f>
        <v>19.4</v>
      </c>
    </row>
    <row r="2983">
      <c r="C2983" s="4">
        <f>IFERROR(__xludf.DUMMYFUNCTION("""COMPUTED_VALUE"""),44176.705555555556)</f>
        <v>44176.70556</v>
      </c>
      <c r="D2983" s="3">
        <f>IFERROR(__xludf.DUMMYFUNCTION("""COMPUTED_VALUE"""),19.61)</f>
        <v>19.61</v>
      </c>
    </row>
    <row r="2984">
      <c r="C2984" s="4">
        <f>IFERROR(__xludf.DUMMYFUNCTION("""COMPUTED_VALUE"""),44179.705555555556)</f>
        <v>44179.70556</v>
      </c>
      <c r="D2984" s="3">
        <f>IFERROR(__xludf.DUMMYFUNCTION("""COMPUTED_VALUE"""),19.43)</f>
        <v>19.43</v>
      </c>
    </row>
    <row r="2985">
      <c r="C2985" s="4">
        <f>IFERROR(__xludf.DUMMYFUNCTION("""COMPUTED_VALUE"""),44180.705555555556)</f>
        <v>44180.70556</v>
      </c>
      <c r="D2985" s="3">
        <f>IFERROR(__xludf.DUMMYFUNCTION("""COMPUTED_VALUE"""),19.63)</f>
        <v>19.63</v>
      </c>
    </row>
    <row r="2986">
      <c r="C2986" s="4">
        <f>IFERROR(__xludf.DUMMYFUNCTION("""COMPUTED_VALUE"""),44181.705555555556)</f>
        <v>44181.70556</v>
      </c>
      <c r="D2986" s="3">
        <f>IFERROR(__xludf.DUMMYFUNCTION("""COMPUTED_VALUE"""),20.18)</f>
        <v>20.18</v>
      </c>
    </row>
    <row r="2987">
      <c r="C2987" s="4">
        <f>IFERROR(__xludf.DUMMYFUNCTION("""COMPUTED_VALUE"""),44182.705555555556)</f>
        <v>44182.70556</v>
      </c>
      <c r="D2987" s="3">
        <f>IFERROR(__xludf.DUMMYFUNCTION("""COMPUTED_VALUE"""),20.15)</f>
        <v>20.15</v>
      </c>
    </row>
    <row r="2988">
      <c r="C2988" s="4">
        <f>IFERROR(__xludf.DUMMYFUNCTION("""COMPUTED_VALUE"""),44183.705555555556)</f>
        <v>44183.70556</v>
      </c>
      <c r="D2988" s="3">
        <f>IFERROR(__xludf.DUMMYFUNCTION("""COMPUTED_VALUE"""),19.93)</f>
        <v>19.93</v>
      </c>
    </row>
    <row r="2989">
      <c r="C2989" s="4">
        <f>IFERROR(__xludf.DUMMYFUNCTION("""COMPUTED_VALUE"""),44186.705555555556)</f>
        <v>44186.70556</v>
      </c>
      <c r="D2989" s="3">
        <f>IFERROR(__xludf.DUMMYFUNCTION("""COMPUTED_VALUE"""),19.67)</f>
        <v>19.67</v>
      </c>
    </row>
    <row r="2990">
      <c r="C2990" s="4">
        <f>IFERROR(__xludf.DUMMYFUNCTION("""COMPUTED_VALUE"""),44187.705555555556)</f>
        <v>44187.70556</v>
      </c>
      <c r="D2990" s="3">
        <f>IFERROR(__xludf.DUMMYFUNCTION("""COMPUTED_VALUE"""),20.09)</f>
        <v>20.09</v>
      </c>
    </row>
    <row r="2991">
      <c r="C2991" s="4">
        <f>IFERROR(__xludf.DUMMYFUNCTION("""COMPUTED_VALUE"""),44188.705555555556)</f>
        <v>44188.70556</v>
      </c>
      <c r="D2991" s="3">
        <f>IFERROR(__xludf.DUMMYFUNCTION("""COMPUTED_VALUE"""),20.0)</f>
        <v>20</v>
      </c>
    </row>
    <row r="2992">
      <c r="C2992" s="4">
        <f>IFERROR(__xludf.DUMMYFUNCTION("""COMPUTED_VALUE"""),44193.705555555556)</f>
        <v>44193.70556</v>
      </c>
      <c r="D2992" s="3">
        <f>IFERROR(__xludf.DUMMYFUNCTION("""COMPUTED_VALUE"""),20.5)</f>
        <v>20.5</v>
      </c>
    </row>
    <row r="2993">
      <c r="C2993" s="4">
        <f>IFERROR(__xludf.DUMMYFUNCTION("""COMPUTED_VALUE"""),44194.705555555556)</f>
        <v>44194.70556</v>
      </c>
      <c r="D2993" s="3">
        <f>IFERROR(__xludf.DUMMYFUNCTION("""COMPUTED_VALUE"""),20.61)</f>
        <v>20.61</v>
      </c>
    </row>
    <row r="2994">
      <c r="C2994" s="4">
        <f>IFERROR(__xludf.DUMMYFUNCTION("""COMPUTED_VALUE"""),44195.705555555556)</f>
        <v>44195.70556</v>
      </c>
      <c r="D2994" s="3">
        <f>IFERROR(__xludf.DUMMYFUNCTION("""COMPUTED_VALUE"""),20.66)</f>
        <v>20.66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57"/>
  </cols>
  <sheetData>
    <row r="1">
      <c r="A1" s="1" t="s">
        <v>0</v>
      </c>
      <c r="B1" s="1" t="s">
        <v>1</v>
      </c>
      <c r="C1" s="1" t="s">
        <v>4</v>
      </c>
    </row>
    <row r="2">
      <c r="A2" s="1">
        <v>2004.0</v>
      </c>
      <c r="B2" s="1" t="s">
        <v>5</v>
      </c>
      <c r="C2" s="3" t="str">
        <f>IFERROR(__xludf.DUMMYFUNCTION("GOOGLEFINANCE(B2,""price"",""01/01/2004"",""31/12/2020"")"),"Date")</f>
        <v>Date</v>
      </c>
      <c r="D2" s="3" t="str">
        <f>IFERROR(__xludf.DUMMYFUNCTION("""COMPUTED_VALUE"""),"Close")</f>
        <v>Close</v>
      </c>
    </row>
    <row r="3">
      <c r="C3" s="4">
        <f>IFERROR(__xludf.DUMMYFUNCTION("""COMPUTED_VALUE"""),38846.705555555556)</f>
        <v>38846.70556</v>
      </c>
      <c r="D3" s="3">
        <f>IFERROR(__xludf.DUMMYFUNCTION("""COMPUTED_VALUE"""),41515.0)</f>
        <v>41515</v>
      </c>
    </row>
    <row r="4">
      <c r="C4" s="4">
        <f>IFERROR(__xludf.DUMMYFUNCTION("""COMPUTED_VALUE"""),38847.705555555556)</f>
        <v>38847.70556</v>
      </c>
      <c r="D4" s="3">
        <f>IFERROR(__xludf.DUMMYFUNCTION("""COMPUTED_VALUE"""),41979.0)</f>
        <v>41979</v>
      </c>
    </row>
    <row r="5">
      <c r="C5" s="4">
        <f>IFERROR(__xludf.DUMMYFUNCTION("""COMPUTED_VALUE"""),38848.705555555556)</f>
        <v>38848.70556</v>
      </c>
      <c r="D5" s="3">
        <f>IFERROR(__xludf.DUMMYFUNCTION("""COMPUTED_VALUE"""),41751.0)</f>
        <v>41751</v>
      </c>
    </row>
    <row r="6">
      <c r="C6" s="4">
        <f>IFERROR(__xludf.DUMMYFUNCTION("""COMPUTED_VALUE"""),38849.705555555556)</f>
        <v>38849.70556</v>
      </c>
      <c r="D6" s="3">
        <f>IFERROR(__xludf.DUMMYFUNCTION("""COMPUTED_VALUE"""),40847.0)</f>
        <v>40847</v>
      </c>
    </row>
    <row r="7">
      <c r="C7" s="4">
        <f>IFERROR(__xludf.DUMMYFUNCTION("""COMPUTED_VALUE"""),38852.705555555556)</f>
        <v>38852.70556</v>
      </c>
      <c r="D7" s="3">
        <f>IFERROR(__xludf.DUMMYFUNCTION("""COMPUTED_VALUE"""),40211.0)</f>
        <v>40211</v>
      </c>
    </row>
    <row r="8">
      <c r="C8" s="4">
        <f>IFERROR(__xludf.DUMMYFUNCTION("""COMPUTED_VALUE"""),38853.705555555556)</f>
        <v>38853.70556</v>
      </c>
      <c r="D8" s="3">
        <f>IFERROR(__xludf.DUMMYFUNCTION("""COMPUTED_VALUE"""),39271.0)</f>
        <v>39271</v>
      </c>
    </row>
    <row r="9">
      <c r="C9" s="4">
        <f>IFERROR(__xludf.DUMMYFUNCTION("""COMPUTED_VALUE"""),38854.705555555556)</f>
        <v>38854.70556</v>
      </c>
      <c r="D9" s="3">
        <f>IFERROR(__xludf.DUMMYFUNCTION("""COMPUTED_VALUE"""),39416.0)</f>
        <v>39416</v>
      </c>
    </row>
    <row r="10">
      <c r="C10" s="4">
        <f>IFERROR(__xludf.DUMMYFUNCTION("""COMPUTED_VALUE"""),38860.705555555556)</f>
        <v>38860.70556</v>
      </c>
      <c r="D10" s="3">
        <f>IFERROR(__xludf.DUMMYFUNCTION("""COMPUTED_VALUE"""),36496.0)</f>
        <v>36496</v>
      </c>
    </row>
    <row r="11">
      <c r="C11" s="4">
        <f>IFERROR(__xludf.DUMMYFUNCTION("""COMPUTED_VALUE"""),38861.705555555556)</f>
        <v>38861.70556</v>
      </c>
      <c r="D11" s="3">
        <f>IFERROR(__xludf.DUMMYFUNCTION("""COMPUTED_VALUE"""),36110.0)</f>
        <v>36110</v>
      </c>
    </row>
    <row r="12">
      <c r="C12" s="4">
        <f>IFERROR(__xludf.DUMMYFUNCTION("""COMPUTED_VALUE"""),38862.705555555556)</f>
        <v>38862.70556</v>
      </c>
      <c r="D12" s="3">
        <f>IFERROR(__xludf.DUMMYFUNCTION("""COMPUTED_VALUE"""),35791.0)</f>
        <v>35791</v>
      </c>
    </row>
    <row r="13">
      <c r="C13" s="4">
        <f>IFERROR(__xludf.DUMMYFUNCTION("""COMPUTED_VALUE"""),38863.705555555556)</f>
        <v>38863.70556</v>
      </c>
      <c r="D13" s="3">
        <f>IFERROR(__xludf.DUMMYFUNCTION("""COMPUTED_VALUE"""),37568.0)</f>
        <v>37568</v>
      </c>
    </row>
    <row r="14">
      <c r="C14" s="4">
        <f>IFERROR(__xludf.DUMMYFUNCTION("""COMPUTED_VALUE"""),38867.705555555556)</f>
        <v>38867.70556</v>
      </c>
      <c r="D14" s="3">
        <f>IFERROR(__xludf.DUMMYFUNCTION("""COMPUTED_VALUE"""),38145.0)</f>
        <v>38145</v>
      </c>
    </row>
    <row r="15">
      <c r="C15" s="4">
        <f>IFERROR(__xludf.DUMMYFUNCTION("""COMPUTED_VALUE"""),38868.705555555556)</f>
        <v>38868.70556</v>
      </c>
      <c r="D15" s="3">
        <f>IFERROR(__xludf.DUMMYFUNCTION("""COMPUTED_VALUE"""),36412.0)</f>
        <v>36412</v>
      </c>
    </row>
    <row r="16">
      <c r="C16" s="4">
        <f>IFERROR(__xludf.DUMMYFUNCTION("""COMPUTED_VALUE"""),38869.705555555556)</f>
        <v>38869.70556</v>
      </c>
      <c r="D16" s="3">
        <f>IFERROR(__xludf.DUMMYFUNCTION("""COMPUTED_VALUE"""),36530.0)</f>
        <v>36530</v>
      </c>
    </row>
    <row r="17">
      <c r="C17" s="4">
        <f>IFERROR(__xludf.DUMMYFUNCTION("""COMPUTED_VALUE"""),38870.705555555556)</f>
        <v>38870.70556</v>
      </c>
      <c r="D17" s="3">
        <f>IFERROR(__xludf.DUMMYFUNCTION("""COMPUTED_VALUE"""),37748.0)</f>
        <v>37748</v>
      </c>
    </row>
    <row r="18">
      <c r="C18" s="4">
        <f>IFERROR(__xludf.DUMMYFUNCTION("""COMPUTED_VALUE"""),38873.705555555556)</f>
        <v>38873.70556</v>
      </c>
      <c r="D18" s="3">
        <f>IFERROR(__xludf.DUMMYFUNCTION("""COMPUTED_VALUE"""),37942.0)</f>
        <v>37942</v>
      </c>
    </row>
    <row r="19">
      <c r="C19" s="4">
        <f>IFERROR(__xludf.DUMMYFUNCTION("""COMPUTED_VALUE"""),38874.705555555556)</f>
        <v>38874.70556</v>
      </c>
      <c r="D19" s="3">
        <f>IFERROR(__xludf.DUMMYFUNCTION("""COMPUTED_VALUE"""),36739.0)</f>
        <v>36739</v>
      </c>
    </row>
    <row r="20">
      <c r="C20" s="4">
        <f>IFERROR(__xludf.DUMMYFUNCTION("""COMPUTED_VALUE"""),38875.705555555556)</f>
        <v>38875.70556</v>
      </c>
      <c r="D20" s="3">
        <f>IFERROR(__xludf.DUMMYFUNCTION("""COMPUTED_VALUE"""),36557.0)</f>
        <v>36557</v>
      </c>
    </row>
    <row r="21">
      <c r="C21" s="4">
        <f>IFERROR(__xludf.DUMMYFUNCTION("""COMPUTED_VALUE"""),38876.705555555556)</f>
        <v>38876.70556</v>
      </c>
      <c r="D21" s="3">
        <f>IFERROR(__xludf.DUMMYFUNCTION("""COMPUTED_VALUE"""),35264.0)</f>
        <v>35264</v>
      </c>
    </row>
    <row r="22">
      <c r="C22" s="4">
        <f>IFERROR(__xludf.DUMMYFUNCTION("""COMPUTED_VALUE"""),38877.705555555556)</f>
        <v>38877.70556</v>
      </c>
      <c r="D22" s="3">
        <f>IFERROR(__xludf.DUMMYFUNCTION("""COMPUTED_VALUE"""),35437.0)</f>
        <v>35437</v>
      </c>
    </row>
    <row r="23">
      <c r="C23" s="4">
        <f>IFERROR(__xludf.DUMMYFUNCTION("""COMPUTED_VALUE"""),38880.705555555556)</f>
        <v>38880.70556</v>
      </c>
      <c r="D23" s="3">
        <f>IFERROR(__xludf.DUMMYFUNCTION("""COMPUTED_VALUE"""),35074.0)</f>
        <v>35074</v>
      </c>
    </row>
    <row r="24">
      <c r="C24" s="4">
        <f>IFERROR(__xludf.DUMMYFUNCTION("""COMPUTED_VALUE"""),38881.705555555556)</f>
        <v>38881.70556</v>
      </c>
      <c r="D24" s="3">
        <f>IFERROR(__xludf.DUMMYFUNCTION("""COMPUTED_VALUE"""),33554.0)</f>
        <v>33554</v>
      </c>
    </row>
    <row r="25">
      <c r="C25" s="4">
        <f>IFERROR(__xludf.DUMMYFUNCTION("""COMPUTED_VALUE"""),38882.705555555556)</f>
        <v>38882.70556</v>
      </c>
      <c r="D25" s="3">
        <f>IFERROR(__xludf.DUMMYFUNCTION("""COMPUTED_VALUE"""),32847.0)</f>
        <v>32847</v>
      </c>
    </row>
    <row r="26">
      <c r="C26" s="4">
        <f>IFERROR(__xludf.DUMMYFUNCTION("""COMPUTED_VALUE"""),38884.705555555556)</f>
        <v>38884.70556</v>
      </c>
      <c r="D26" s="3">
        <f>IFERROR(__xludf.DUMMYFUNCTION("""COMPUTED_VALUE"""),32941.0)</f>
        <v>32941</v>
      </c>
    </row>
    <row r="27">
      <c r="C27" s="4">
        <f>IFERROR(__xludf.DUMMYFUNCTION("""COMPUTED_VALUE"""),38887.705555555556)</f>
        <v>38887.70556</v>
      </c>
      <c r="D27" s="3">
        <f>IFERROR(__xludf.DUMMYFUNCTION("""COMPUTED_VALUE"""),34398.0)</f>
        <v>34398</v>
      </c>
    </row>
    <row r="28">
      <c r="C28" s="4">
        <f>IFERROR(__xludf.DUMMYFUNCTION("""COMPUTED_VALUE"""),38888.705555555556)</f>
        <v>38888.70556</v>
      </c>
      <c r="D28" s="3">
        <f>IFERROR(__xludf.DUMMYFUNCTION("""COMPUTED_VALUE"""),33897.0)</f>
        <v>33897</v>
      </c>
    </row>
    <row r="29">
      <c r="C29" s="4">
        <f>IFERROR(__xludf.DUMMYFUNCTION("""COMPUTED_VALUE"""),38889.705555555556)</f>
        <v>38889.70556</v>
      </c>
      <c r="D29" s="3">
        <f>IFERROR(__xludf.DUMMYFUNCTION("""COMPUTED_VALUE"""),33632.0)</f>
        <v>33632</v>
      </c>
    </row>
    <row r="30">
      <c r="C30" s="4">
        <f>IFERROR(__xludf.DUMMYFUNCTION("""COMPUTED_VALUE"""),38890.705555555556)</f>
        <v>38890.70556</v>
      </c>
      <c r="D30" s="3">
        <f>IFERROR(__xludf.DUMMYFUNCTION("""COMPUTED_VALUE"""),34546.0)</f>
        <v>34546</v>
      </c>
    </row>
    <row r="31">
      <c r="C31" s="4">
        <f>IFERROR(__xludf.DUMMYFUNCTION("""COMPUTED_VALUE"""),38891.705555555556)</f>
        <v>38891.70556</v>
      </c>
      <c r="D31" s="3">
        <f>IFERROR(__xludf.DUMMYFUNCTION("""COMPUTED_VALUE"""),34316.0)</f>
        <v>34316</v>
      </c>
    </row>
    <row r="32">
      <c r="C32" s="4">
        <f>IFERROR(__xludf.DUMMYFUNCTION("""COMPUTED_VALUE"""),38895.705555555556)</f>
        <v>38895.70556</v>
      </c>
      <c r="D32" s="3">
        <f>IFERROR(__xludf.DUMMYFUNCTION("""COMPUTED_VALUE"""),34631.0)</f>
        <v>34631</v>
      </c>
    </row>
    <row r="33">
      <c r="C33" s="4">
        <f>IFERROR(__xludf.DUMMYFUNCTION("""COMPUTED_VALUE"""),38896.705555555556)</f>
        <v>38896.70556</v>
      </c>
      <c r="D33" s="3">
        <f>IFERROR(__xludf.DUMMYFUNCTION("""COMPUTED_VALUE"""),34375.0)</f>
        <v>34375</v>
      </c>
    </row>
    <row r="34">
      <c r="C34" s="4">
        <f>IFERROR(__xludf.DUMMYFUNCTION("""COMPUTED_VALUE"""),38897.705555555556)</f>
        <v>38897.70556</v>
      </c>
      <c r="D34" s="3">
        <f>IFERROR(__xludf.DUMMYFUNCTION("""COMPUTED_VALUE"""),34834.0)</f>
        <v>34834</v>
      </c>
    </row>
    <row r="35">
      <c r="C35" s="4">
        <f>IFERROR(__xludf.DUMMYFUNCTION("""COMPUTED_VALUE"""),38898.705555555556)</f>
        <v>38898.70556</v>
      </c>
      <c r="D35" s="3">
        <f>IFERROR(__xludf.DUMMYFUNCTION("""COMPUTED_VALUE"""),36486.0)</f>
        <v>36486</v>
      </c>
    </row>
    <row r="36">
      <c r="C36" s="4">
        <f>IFERROR(__xludf.DUMMYFUNCTION("""COMPUTED_VALUE"""),38901.705555555556)</f>
        <v>38901.70556</v>
      </c>
      <c r="D36" s="3">
        <f>IFERROR(__xludf.DUMMYFUNCTION("""COMPUTED_VALUE"""),36630.0)</f>
        <v>36630</v>
      </c>
    </row>
    <row r="37">
      <c r="C37" s="4">
        <f>IFERROR(__xludf.DUMMYFUNCTION("""COMPUTED_VALUE"""),38902.705555555556)</f>
        <v>38902.70556</v>
      </c>
      <c r="D37" s="3">
        <f>IFERROR(__xludf.DUMMYFUNCTION("""COMPUTED_VALUE"""),37357.0)</f>
        <v>37357</v>
      </c>
    </row>
    <row r="38">
      <c r="C38" s="4">
        <f>IFERROR(__xludf.DUMMYFUNCTION("""COMPUTED_VALUE"""),38903.705555555556)</f>
        <v>38903.70556</v>
      </c>
      <c r="D38" s="3">
        <f>IFERROR(__xludf.DUMMYFUNCTION("""COMPUTED_VALUE"""),37367.0)</f>
        <v>37367</v>
      </c>
    </row>
    <row r="39">
      <c r="C39" s="4">
        <f>IFERROR(__xludf.DUMMYFUNCTION("""COMPUTED_VALUE"""),38904.705555555556)</f>
        <v>38904.70556</v>
      </c>
      <c r="D39" s="3">
        <f>IFERROR(__xludf.DUMMYFUNCTION("""COMPUTED_VALUE"""),36378.0)</f>
        <v>36378</v>
      </c>
    </row>
    <row r="40">
      <c r="C40" s="4">
        <f>IFERROR(__xludf.DUMMYFUNCTION("""COMPUTED_VALUE"""),38905.705555555556)</f>
        <v>38905.70556</v>
      </c>
      <c r="D40" s="3">
        <f>IFERROR(__xludf.DUMMYFUNCTION("""COMPUTED_VALUE"""),36533.0)</f>
        <v>36533</v>
      </c>
    </row>
    <row r="41">
      <c r="C41" s="4">
        <f>IFERROR(__xludf.DUMMYFUNCTION("""COMPUTED_VALUE"""),38908.705555555556)</f>
        <v>38908.70556</v>
      </c>
      <c r="D41" s="3">
        <f>IFERROR(__xludf.DUMMYFUNCTION("""COMPUTED_VALUE"""),36101.0)</f>
        <v>36101</v>
      </c>
    </row>
    <row r="42">
      <c r="C42" s="4">
        <f>IFERROR(__xludf.DUMMYFUNCTION("""COMPUTED_VALUE"""),38909.705555555556)</f>
        <v>38909.70556</v>
      </c>
      <c r="D42" s="3">
        <f>IFERROR(__xludf.DUMMYFUNCTION("""COMPUTED_VALUE"""),36140.0)</f>
        <v>36140</v>
      </c>
    </row>
    <row r="43">
      <c r="C43" s="4">
        <f>IFERROR(__xludf.DUMMYFUNCTION("""COMPUTED_VALUE"""),38910.705555555556)</f>
        <v>38910.70556</v>
      </c>
      <c r="D43" s="3">
        <f>IFERROR(__xludf.DUMMYFUNCTION("""COMPUTED_VALUE"""),36553.0)</f>
        <v>36553</v>
      </c>
    </row>
    <row r="44">
      <c r="C44" s="4">
        <f>IFERROR(__xludf.DUMMYFUNCTION("""COMPUTED_VALUE"""),38911.705555555556)</f>
        <v>38911.70556</v>
      </c>
      <c r="D44" s="3">
        <f>IFERROR(__xludf.DUMMYFUNCTION("""COMPUTED_VALUE"""),36229.0)</f>
        <v>36229</v>
      </c>
    </row>
    <row r="45">
      <c r="C45" s="4">
        <f>IFERROR(__xludf.DUMMYFUNCTION("""COMPUTED_VALUE"""),38912.705555555556)</f>
        <v>38912.70556</v>
      </c>
      <c r="D45" s="3">
        <f>IFERROR(__xludf.DUMMYFUNCTION("""COMPUTED_VALUE"""),35354.0)</f>
        <v>35354</v>
      </c>
    </row>
    <row r="46">
      <c r="C46" s="4">
        <f>IFERROR(__xludf.DUMMYFUNCTION("""COMPUTED_VALUE"""),38916.705555555556)</f>
        <v>38916.70556</v>
      </c>
      <c r="D46" s="3">
        <f>IFERROR(__xludf.DUMMYFUNCTION("""COMPUTED_VALUE"""),34925.0)</f>
        <v>34925</v>
      </c>
    </row>
    <row r="47">
      <c r="C47" s="4">
        <f>IFERROR(__xludf.DUMMYFUNCTION("""COMPUTED_VALUE"""),38917.705555555556)</f>
        <v>38917.70556</v>
      </c>
      <c r="D47" s="3">
        <f>IFERROR(__xludf.DUMMYFUNCTION("""COMPUTED_VALUE"""),35130.0)</f>
        <v>35130</v>
      </c>
    </row>
    <row r="48">
      <c r="C48" s="4">
        <f>IFERROR(__xludf.DUMMYFUNCTION("""COMPUTED_VALUE"""),38919.705555555556)</f>
        <v>38919.70556</v>
      </c>
      <c r="D48" s="3">
        <f>IFERROR(__xludf.DUMMYFUNCTION("""COMPUTED_VALUE"""),35846.0)</f>
        <v>35846</v>
      </c>
    </row>
    <row r="49">
      <c r="C49" s="4">
        <f>IFERROR(__xludf.DUMMYFUNCTION("""COMPUTED_VALUE"""),38922.705555555556)</f>
        <v>38922.70556</v>
      </c>
      <c r="D49" s="3">
        <f>IFERROR(__xludf.DUMMYFUNCTION("""COMPUTED_VALUE"""),35510.0)</f>
        <v>35510</v>
      </c>
    </row>
    <row r="50">
      <c r="C50" s="4">
        <f>IFERROR(__xludf.DUMMYFUNCTION("""COMPUTED_VALUE"""),38926.705555555556)</f>
        <v>38926.70556</v>
      </c>
      <c r="D50" s="3">
        <f>IFERROR(__xludf.DUMMYFUNCTION("""COMPUTED_VALUE"""),36887.0)</f>
        <v>36887</v>
      </c>
    </row>
    <row r="51">
      <c r="C51" s="4">
        <f>IFERROR(__xludf.DUMMYFUNCTION("""COMPUTED_VALUE"""),38929.705555555556)</f>
        <v>38929.70556</v>
      </c>
      <c r="D51" s="3">
        <f>IFERROR(__xludf.DUMMYFUNCTION("""COMPUTED_VALUE"""),37381.0)</f>
        <v>37381</v>
      </c>
    </row>
    <row r="52">
      <c r="C52" s="4">
        <f>IFERROR(__xludf.DUMMYFUNCTION("""COMPUTED_VALUE"""),38930.705555555556)</f>
        <v>38930.70556</v>
      </c>
      <c r="D52" s="3">
        <f>IFERROR(__xludf.DUMMYFUNCTION("""COMPUTED_VALUE"""),37077.0)</f>
        <v>37077</v>
      </c>
    </row>
    <row r="53">
      <c r="C53" s="4">
        <f>IFERROR(__xludf.DUMMYFUNCTION("""COMPUTED_VALUE"""),38931.705555555556)</f>
        <v>38931.70556</v>
      </c>
      <c r="D53" s="3">
        <f>IFERROR(__xludf.DUMMYFUNCTION("""COMPUTED_VALUE"""),36839.0)</f>
        <v>36839</v>
      </c>
    </row>
    <row r="54">
      <c r="C54" s="4">
        <f>IFERROR(__xludf.DUMMYFUNCTION("""COMPUTED_VALUE"""),38932.705555555556)</f>
        <v>38932.70556</v>
      </c>
      <c r="D54" s="3">
        <f>IFERROR(__xludf.DUMMYFUNCTION("""COMPUTED_VALUE"""),37288.0)</f>
        <v>37288</v>
      </c>
    </row>
    <row r="55">
      <c r="C55" s="4">
        <f>IFERROR(__xludf.DUMMYFUNCTION("""COMPUTED_VALUE"""),38933.705555555556)</f>
        <v>38933.70556</v>
      </c>
      <c r="D55" s="3">
        <f>IFERROR(__xludf.DUMMYFUNCTION("""COMPUTED_VALUE"""),37451.0)</f>
        <v>37451</v>
      </c>
    </row>
    <row r="56">
      <c r="C56" s="4">
        <f>IFERROR(__xludf.DUMMYFUNCTION("""COMPUTED_VALUE"""),38936.705555555556)</f>
        <v>38936.70556</v>
      </c>
      <c r="D56" s="3">
        <f>IFERROR(__xludf.DUMMYFUNCTION("""COMPUTED_VALUE"""),37847.0)</f>
        <v>37847</v>
      </c>
    </row>
    <row r="57">
      <c r="C57" s="4">
        <f>IFERROR(__xludf.DUMMYFUNCTION("""COMPUTED_VALUE"""),38937.705555555556)</f>
        <v>38937.70556</v>
      </c>
      <c r="D57" s="3">
        <f>IFERROR(__xludf.DUMMYFUNCTION("""COMPUTED_VALUE"""),37697.0)</f>
        <v>37697</v>
      </c>
    </row>
    <row r="58">
      <c r="C58" s="4">
        <f>IFERROR(__xludf.DUMMYFUNCTION("""COMPUTED_VALUE"""),38938.705555555556)</f>
        <v>38938.70556</v>
      </c>
      <c r="D58" s="3">
        <f>IFERROR(__xludf.DUMMYFUNCTION("""COMPUTED_VALUE"""),37600.0)</f>
        <v>37600</v>
      </c>
    </row>
    <row r="59">
      <c r="C59" s="4">
        <f>IFERROR(__xludf.DUMMYFUNCTION("""COMPUTED_VALUE"""),38939.705555555556)</f>
        <v>38939.70556</v>
      </c>
      <c r="D59" s="3">
        <f>IFERROR(__xludf.DUMMYFUNCTION("""COMPUTED_VALUE"""),37255.0)</f>
        <v>37255</v>
      </c>
    </row>
    <row r="60">
      <c r="C60" s="4">
        <f>IFERROR(__xludf.DUMMYFUNCTION("""COMPUTED_VALUE"""),38943.705555555556)</f>
        <v>38943.70556</v>
      </c>
      <c r="D60" s="3">
        <f>IFERROR(__xludf.DUMMYFUNCTION("""COMPUTED_VALUE"""),36944.0)</f>
        <v>36944</v>
      </c>
    </row>
    <row r="61">
      <c r="C61" s="4">
        <f>IFERROR(__xludf.DUMMYFUNCTION("""COMPUTED_VALUE"""),38944.705555555556)</f>
        <v>38944.70556</v>
      </c>
      <c r="D61" s="3">
        <f>IFERROR(__xludf.DUMMYFUNCTION("""COMPUTED_VALUE"""),36556.0)</f>
        <v>36556</v>
      </c>
    </row>
    <row r="62">
      <c r="C62" s="4">
        <f>IFERROR(__xludf.DUMMYFUNCTION("""COMPUTED_VALUE"""),38945.705555555556)</f>
        <v>38945.70556</v>
      </c>
      <c r="D62" s="3">
        <f>IFERROR(__xludf.DUMMYFUNCTION("""COMPUTED_VALUE"""),37295.0)</f>
        <v>37295</v>
      </c>
    </row>
    <row r="63">
      <c r="C63" s="4">
        <f>IFERROR(__xludf.DUMMYFUNCTION("""COMPUTED_VALUE"""),38946.705555555556)</f>
        <v>38946.70556</v>
      </c>
      <c r="D63" s="3">
        <f>IFERROR(__xludf.DUMMYFUNCTION("""COMPUTED_VALUE"""),37677.0)</f>
        <v>37677</v>
      </c>
    </row>
    <row r="64">
      <c r="C64" s="4">
        <f>IFERROR(__xludf.DUMMYFUNCTION("""COMPUTED_VALUE"""),38947.705555555556)</f>
        <v>38947.70556</v>
      </c>
      <c r="D64" s="3">
        <f>IFERROR(__xludf.DUMMYFUNCTION("""COMPUTED_VALUE"""),37558.0)</f>
        <v>37558</v>
      </c>
    </row>
    <row r="65">
      <c r="C65" s="4">
        <f>IFERROR(__xludf.DUMMYFUNCTION("""COMPUTED_VALUE"""),38950.705555555556)</f>
        <v>38950.70556</v>
      </c>
      <c r="D65" s="3">
        <f>IFERROR(__xludf.DUMMYFUNCTION("""COMPUTED_VALUE"""),37551.0)</f>
        <v>37551</v>
      </c>
    </row>
    <row r="66">
      <c r="C66" s="4">
        <f>IFERROR(__xludf.DUMMYFUNCTION("""COMPUTED_VALUE"""),38951.705555555556)</f>
        <v>38951.70556</v>
      </c>
      <c r="D66" s="3">
        <f>IFERROR(__xludf.DUMMYFUNCTION("""COMPUTED_VALUE"""),37160.0)</f>
        <v>37160</v>
      </c>
    </row>
    <row r="67">
      <c r="C67" s="4">
        <f>IFERROR(__xludf.DUMMYFUNCTION("""COMPUTED_VALUE"""),38952.705555555556)</f>
        <v>38952.70556</v>
      </c>
      <c r="D67" s="3">
        <f>IFERROR(__xludf.DUMMYFUNCTION("""COMPUTED_VALUE"""),36677.0)</f>
        <v>36677</v>
      </c>
    </row>
    <row r="68">
      <c r="C68" s="4">
        <f>IFERROR(__xludf.DUMMYFUNCTION("""COMPUTED_VALUE"""),38953.705555555556)</f>
        <v>38953.70556</v>
      </c>
      <c r="D68" s="3">
        <f>IFERROR(__xludf.DUMMYFUNCTION("""COMPUTED_VALUE"""),35512.0)</f>
        <v>35512</v>
      </c>
    </row>
    <row r="69">
      <c r="C69" s="4">
        <f>IFERROR(__xludf.DUMMYFUNCTION("""COMPUTED_VALUE"""),38954.705555555556)</f>
        <v>38954.70556</v>
      </c>
      <c r="D69" s="3">
        <f>IFERROR(__xludf.DUMMYFUNCTION("""COMPUTED_VALUE"""),35797.0)</f>
        <v>35797</v>
      </c>
    </row>
    <row r="70">
      <c r="C70" s="4">
        <f>IFERROR(__xludf.DUMMYFUNCTION("""COMPUTED_VALUE"""),38957.705555555556)</f>
        <v>38957.70556</v>
      </c>
      <c r="D70" s="3">
        <f>IFERROR(__xludf.DUMMYFUNCTION("""COMPUTED_VALUE"""),35957.0)</f>
        <v>35957</v>
      </c>
    </row>
    <row r="71">
      <c r="C71" s="4">
        <f>IFERROR(__xludf.DUMMYFUNCTION("""COMPUTED_VALUE"""),38958.705555555556)</f>
        <v>38958.70556</v>
      </c>
      <c r="D71" s="3">
        <f>IFERROR(__xludf.DUMMYFUNCTION("""COMPUTED_VALUE"""),36374.0)</f>
        <v>36374</v>
      </c>
    </row>
    <row r="72">
      <c r="C72" s="4">
        <f>IFERROR(__xludf.DUMMYFUNCTION("""COMPUTED_VALUE"""),38959.705555555556)</f>
        <v>38959.70556</v>
      </c>
      <c r="D72" s="3">
        <f>IFERROR(__xludf.DUMMYFUNCTION("""COMPUTED_VALUE"""),36303.0)</f>
        <v>36303</v>
      </c>
    </row>
    <row r="73">
      <c r="C73" s="4">
        <f>IFERROR(__xludf.DUMMYFUNCTION("""COMPUTED_VALUE"""),38960.705555555556)</f>
        <v>38960.70556</v>
      </c>
      <c r="D73" s="3">
        <f>IFERROR(__xludf.DUMMYFUNCTION("""COMPUTED_VALUE"""),36313.0)</f>
        <v>36313</v>
      </c>
    </row>
    <row r="74">
      <c r="C74" s="4">
        <f>IFERROR(__xludf.DUMMYFUNCTION("""COMPUTED_VALUE"""),38961.705555555556)</f>
        <v>38961.70556</v>
      </c>
      <c r="D74" s="3">
        <f>IFERROR(__xludf.DUMMYFUNCTION("""COMPUTED_VALUE"""),36232.0)</f>
        <v>36232</v>
      </c>
    </row>
    <row r="75">
      <c r="C75" s="4">
        <f>IFERROR(__xludf.DUMMYFUNCTION("""COMPUTED_VALUE"""),38964.705555555556)</f>
        <v>38964.70556</v>
      </c>
      <c r="D75" s="3">
        <f>IFERROR(__xludf.DUMMYFUNCTION("""COMPUTED_VALUE"""),37329.0)</f>
        <v>37329</v>
      </c>
    </row>
    <row r="76">
      <c r="C76" s="4">
        <f>IFERROR(__xludf.DUMMYFUNCTION("""COMPUTED_VALUE"""),38965.705555555556)</f>
        <v>38965.70556</v>
      </c>
      <c r="D76" s="3">
        <f>IFERROR(__xludf.DUMMYFUNCTION("""COMPUTED_VALUE"""),37693.0)</f>
        <v>37693</v>
      </c>
    </row>
    <row r="77">
      <c r="C77" s="4">
        <f>IFERROR(__xludf.DUMMYFUNCTION("""COMPUTED_VALUE"""),38966.705555555556)</f>
        <v>38966.70556</v>
      </c>
      <c r="D77" s="3">
        <f>IFERROR(__xludf.DUMMYFUNCTION("""COMPUTED_VALUE"""),37367.0)</f>
        <v>37367</v>
      </c>
    </row>
    <row r="78">
      <c r="C78" s="4">
        <f>IFERROR(__xludf.DUMMYFUNCTION("""COMPUTED_VALUE"""),38968.705555555556)</f>
        <v>38968.70556</v>
      </c>
      <c r="D78" s="3">
        <f>IFERROR(__xludf.DUMMYFUNCTION("""COMPUTED_VALUE"""),36709.0)</f>
        <v>36709</v>
      </c>
    </row>
    <row r="79">
      <c r="C79" s="4">
        <f>IFERROR(__xludf.DUMMYFUNCTION("""COMPUTED_VALUE"""),38971.705555555556)</f>
        <v>38971.70556</v>
      </c>
      <c r="D79" s="3">
        <f>IFERROR(__xludf.DUMMYFUNCTION("""COMPUTED_VALUE"""),35772.0)</f>
        <v>35772</v>
      </c>
    </row>
    <row r="80">
      <c r="C80" s="4">
        <f>IFERROR(__xludf.DUMMYFUNCTION("""COMPUTED_VALUE"""),38972.705555555556)</f>
        <v>38972.70556</v>
      </c>
      <c r="D80" s="3">
        <f>IFERROR(__xludf.DUMMYFUNCTION("""COMPUTED_VALUE"""),36146.0)</f>
        <v>36146</v>
      </c>
    </row>
    <row r="81">
      <c r="C81" s="4">
        <f>IFERROR(__xludf.DUMMYFUNCTION("""COMPUTED_VALUE"""),38974.705555555556)</f>
        <v>38974.70556</v>
      </c>
      <c r="D81" s="3">
        <f>IFERROR(__xludf.DUMMYFUNCTION("""COMPUTED_VALUE"""),36153.0)</f>
        <v>36153</v>
      </c>
    </row>
    <row r="82">
      <c r="C82" s="4">
        <f>IFERROR(__xludf.DUMMYFUNCTION("""COMPUTED_VALUE"""),38975.705555555556)</f>
        <v>38975.70556</v>
      </c>
      <c r="D82" s="3">
        <f>IFERROR(__xludf.DUMMYFUNCTION("""COMPUTED_VALUE"""),36169.0)</f>
        <v>36169</v>
      </c>
    </row>
    <row r="83">
      <c r="C83" s="4">
        <f>IFERROR(__xludf.DUMMYFUNCTION("""COMPUTED_VALUE"""),38978.705555555556)</f>
        <v>38978.70556</v>
      </c>
      <c r="D83" s="3">
        <f>IFERROR(__xludf.DUMMYFUNCTION("""COMPUTED_VALUE"""),36482.0)</f>
        <v>36482</v>
      </c>
    </row>
    <row r="84">
      <c r="C84" s="4">
        <f>IFERROR(__xludf.DUMMYFUNCTION("""COMPUTED_VALUE"""),38979.705555555556)</f>
        <v>38979.70556</v>
      </c>
      <c r="D84" s="3">
        <f>IFERROR(__xludf.DUMMYFUNCTION("""COMPUTED_VALUE"""),35885.0)</f>
        <v>35885</v>
      </c>
    </row>
    <row r="85">
      <c r="C85" s="4">
        <f>IFERROR(__xludf.DUMMYFUNCTION("""COMPUTED_VALUE"""),38981.705555555556)</f>
        <v>38981.70556</v>
      </c>
      <c r="D85" s="3">
        <f>IFERROR(__xludf.DUMMYFUNCTION("""COMPUTED_VALUE"""),35196.0)</f>
        <v>35196</v>
      </c>
    </row>
    <row r="86">
      <c r="C86" s="4">
        <f>IFERROR(__xludf.DUMMYFUNCTION("""COMPUTED_VALUE"""),38982.705555555556)</f>
        <v>38982.70556</v>
      </c>
      <c r="D86" s="3">
        <f>IFERROR(__xludf.DUMMYFUNCTION("""COMPUTED_VALUE"""),34830.0)</f>
        <v>34830</v>
      </c>
    </row>
    <row r="87">
      <c r="C87" s="4">
        <f>IFERROR(__xludf.DUMMYFUNCTION("""COMPUTED_VALUE"""),38986.705555555556)</f>
        <v>38986.70556</v>
      </c>
      <c r="D87" s="3">
        <f>IFERROR(__xludf.DUMMYFUNCTION("""COMPUTED_VALUE"""),34972.0)</f>
        <v>34972</v>
      </c>
    </row>
    <row r="88">
      <c r="C88" s="4">
        <f>IFERROR(__xludf.DUMMYFUNCTION("""COMPUTED_VALUE"""),38987.705555555556)</f>
        <v>38987.70556</v>
      </c>
      <c r="D88" s="3">
        <f>IFERROR(__xludf.DUMMYFUNCTION("""COMPUTED_VALUE"""),35818.0)</f>
        <v>35818</v>
      </c>
    </row>
    <row r="89">
      <c r="C89" s="4">
        <f>IFERROR(__xludf.DUMMYFUNCTION("""COMPUTED_VALUE"""),38988.705555555556)</f>
        <v>38988.70556</v>
      </c>
      <c r="D89" s="3">
        <f>IFERROR(__xludf.DUMMYFUNCTION("""COMPUTED_VALUE"""),36105.0)</f>
        <v>36105</v>
      </c>
    </row>
    <row r="90">
      <c r="C90" s="4">
        <f>IFERROR(__xludf.DUMMYFUNCTION("""COMPUTED_VALUE"""),38989.705555555556)</f>
        <v>38989.70556</v>
      </c>
      <c r="D90" s="3">
        <f>IFERROR(__xludf.DUMMYFUNCTION("""COMPUTED_VALUE"""),36486.0)</f>
        <v>36486</v>
      </c>
    </row>
    <row r="91">
      <c r="C91" s="4">
        <f>IFERROR(__xludf.DUMMYFUNCTION("""COMPUTED_VALUE"""),38993.705555555556)</f>
        <v>38993.70556</v>
      </c>
      <c r="D91" s="3">
        <f>IFERROR(__xludf.DUMMYFUNCTION("""COMPUTED_VALUE"""),36437.0)</f>
        <v>36437</v>
      </c>
    </row>
    <row r="92">
      <c r="C92" s="4">
        <f>IFERROR(__xludf.DUMMYFUNCTION("""COMPUTED_VALUE"""),38994.705555555556)</f>
        <v>38994.70556</v>
      </c>
      <c r="D92" s="3">
        <f>IFERROR(__xludf.DUMMYFUNCTION("""COMPUTED_VALUE"""),37749.0)</f>
        <v>37749</v>
      </c>
    </row>
    <row r="93">
      <c r="C93" s="4">
        <f>IFERROR(__xludf.DUMMYFUNCTION("""COMPUTED_VALUE"""),38995.705555555556)</f>
        <v>38995.70556</v>
      </c>
      <c r="D93" s="3">
        <f>IFERROR(__xludf.DUMMYFUNCTION("""COMPUTED_VALUE"""),37976.0)</f>
        <v>37976</v>
      </c>
    </row>
    <row r="94">
      <c r="C94" s="4">
        <f>IFERROR(__xludf.DUMMYFUNCTION("""COMPUTED_VALUE"""),38996.705555555556)</f>
        <v>38996.70556</v>
      </c>
      <c r="D94" s="3">
        <f>IFERROR(__xludf.DUMMYFUNCTION("""COMPUTED_VALUE"""),37940.0)</f>
        <v>37940</v>
      </c>
    </row>
    <row r="95">
      <c r="C95" s="4">
        <f>IFERROR(__xludf.DUMMYFUNCTION("""COMPUTED_VALUE"""),38999.705555555556)</f>
        <v>38999.70556</v>
      </c>
      <c r="D95" s="3">
        <f>IFERROR(__xludf.DUMMYFUNCTION("""COMPUTED_VALUE"""),38406.0)</f>
        <v>38406</v>
      </c>
    </row>
    <row r="96">
      <c r="C96" s="4">
        <f>IFERROR(__xludf.DUMMYFUNCTION("""COMPUTED_VALUE"""),39000.705555555556)</f>
        <v>39000.70556</v>
      </c>
      <c r="D96" s="3">
        <f>IFERROR(__xludf.DUMMYFUNCTION("""COMPUTED_VALUE"""),38654.0)</f>
        <v>38654</v>
      </c>
    </row>
    <row r="97">
      <c r="C97" s="4">
        <f>IFERROR(__xludf.DUMMYFUNCTION("""COMPUTED_VALUE"""),39001.705555555556)</f>
        <v>39001.70556</v>
      </c>
      <c r="D97" s="3">
        <f>IFERROR(__xludf.DUMMYFUNCTION("""COMPUTED_VALUE"""),38322.0)</f>
        <v>38322</v>
      </c>
    </row>
    <row r="98">
      <c r="C98" s="4">
        <f>IFERROR(__xludf.DUMMYFUNCTION("""COMPUTED_VALUE"""),39003.705555555556)</f>
        <v>39003.70556</v>
      </c>
      <c r="D98" s="3">
        <f>IFERROR(__xludf.DUMMYFUNCTION("""COMPUTED_VALUE"""),38850.0)</f>
        <v>38850</v>
      </c>
    </row>
    <row r="99">
      <c r="C99" s="4">
        <f>IFERROR(__xludf.DUMMYFUNCTION("""COMPUTED_VALUE"""),39006.705555555556)</f>
        <v>39006.70556</v>
      </c>
      <c r="D99" s="3">
        <f>IFERROR(__xludf.DUMMYFUNCTION("""COMPUTED_VALUE"""),39229.0)</f>
        <v>39229</v>
      </c>
    </row>
    <row r="100">
      <c r="C100" s="4">
        <f>IFERROR(__xludf.DUMMYFUNCTION("""COMPUTED_VALUE"""),39007.705555555556)</f>
        <v>39007.70556</v>
      </c>
      <c r="D100" s="3">
        <f>IFERROR(__xludf.DUMMYFUNCTION("""COMPUTED_VALUE"""),38897.0)</f>
        <v>38897</v>
      </c>
    </row>
    <row r="101">
      <c r="C101" s="4">
        <f>IFERROR(__xludf.DUMMYFUNCTION("""COMPUTED_VALUE"""),39008.705555555556)</f>
        <v>39008.70556</v>
      </c>
      <c r="D101" s="3">
        <f>IFERROR(__xludf.DUMMYFUNCTION("""COMPUTED_VALUE"""),38685.0)</f>
        <v>38685</v>
      </c>
    </row>
    <row r="102">
      <c r="C102" s="4">
        <f>IFERROR(__xludf.DUMMYFUNCTION("""COMPUTED_VALUE"""),39009.705555555556)</f>
        <v>39009.70556</v>
      </c>
      <c r="D102" s="3">
        <f>IFERROR(__xludf.DUMMYFUNCTION("""COMPUTED_VALUE"""),38919.0)</f>
        <v>38919</v>
      </c>
    </row>
    <row r="103">
      <c r="C103" s="4">
        <f>IFERROR(__xludf.DUMMYFUNCTION("""COMPUTED_VALUE"""),39010.705555555556)</f>
        <v>39010.70556</v>
      </c>
      <c r="D103" s="3">
        <f>IFERROR(__xludf.DUMMYFUNCTION("""COMPUTED_VALUE"""),38642.0)</f>
        <v>38642</v>
      </c>
    </row>
    <row r="104">
      <c r="C104" s="4">
        <f>IFERROR(__xludf.DUMMYFUNCTION("""COMPUTED_VALUE"""),39013.705555555556)</f>
        <v>39013.70556</v>
      </c>
      <c r="D104" s="3">
        <f>IFERROR(__xludf.DUMMYFUNCTION("""COMPUTED_VALUE"""),39226.0)</f>
        <v>39226</v>
      </c>
    </row>
    <row r="105">
      <c r="C105" s="4">
        <f>IFERROR(__xludf.DUMMYFUNCTION("""COMPUTED_VALUE"""),39014.705555555556)</f>
        <v>39014.70556</v>
      </c>
      <c r="D105" s="3">
        <f>IFERROR(__xludf.DUMMYFUNCTION("""COMPUTED_VALUE"""),39498.0)</f>
        <v>39498</v>
      </c>
    </row>
    <row r="106">
      <c r="C106" s="4">
        <f>IFERROR(__xludf.DUMMYFUNCTION("""COMPUTED_VALUE"""),39015.705555555556)</f>
        <v>39015.70556</v>
      </c>
      <c r="D106" s="3">
        <f>IFERROR(__xludf.DUMMYFUNCTION("""COMPUTED_VALUE"""),39562.0)</f>
        <v>39562</v>
      </c>
    </row>
    <row r="107">
      <c r="C107" s="4">
        <f>IFERROR(__xludf.DUMMYFUNCTION("""COMPUTED_VALUE"""),39017.705555555556)</f>
        <v>39017.70556</v>
      </c>
      <c r="D107" s="3">
        <f>IFERROR(__xludf.DUMMYFUNCTION("""COMPUTED_VALUE"""),39328.0)</f>
        <v>39328</v>
      </c>
    </row>
    <row r="108">
      <c r="C108" s="4">
        <f>IFERROR(__xludf.DUMMYFUNCTION("""COMPUTED_VALUE"""),39020.705555555556)</f>
        <v>39020.70556</v>
      </c>
      <c r="D108" s="3">
        <f>IFERROR(__xludf.DUMMYFUNCTION("""COMPUTED_VALUE"""),38900.0)</f>
        <v>38900</v>
      </c>
    </row>
    <row r="109">
      <c r="C109" s="4">
        <f>IFERROR(__xludf.DUMMYFUNCTION("""COMPUTED_VALUE"""),39021.705555555556)</f>
        <v>39021.70556</v>
      </c>
      <c r="D109" s="3">
        <f>IFERROR(__xludf.DUMMYFUNCTION("""COMPUTED_VALUE"""),39262.0)</f>
        <v>39262</v>
      </c>
    </row>
    <row r="110">
      <c r="C110" s="4">
        <f>IFERROR(__xludf.DUMMYFUNCTION("""COMPUTED_VALUE"""),39022.705555555556)</f>
        <v>39022.70556</v>
      </c>
      <c r="D110" s="3">
        <f>IFERROR(__xludf.DUMMYFUNCTION("""COMPUTED_VALUE"""),39930.0)</f>
        <v>39930</v>
      </c>
    </row>
    <row r="111">
      <c r="C111" s="4">
        <f>IFERROR(__xludf.DUMMYFUNCTION("""COMPUTED_VALUE"""),39024.705555555556)</f>
        <v>39024.70556</v>
      </c>
      <c r="D111" s="3">
        <f>IFERROR(__xludf.DUMMYFUNCTION("""COMPUTED_VALUE"""),40435.0)</f>
        <v>40435</v>
      </c>
    </row>
    <row r="112">
      <c r="C112" s="4">
        <f>IFERROR(__xludf.DUMMYFUNCTION("""COMPUTED_VALUE"""),39028.705555555556)</f>
        <v>39028.70556</v>
      </c>
      <c r="D112" s="3">
        <f>IFERROR(__xludf.DUMMYFUNCTION("""COMPUTED_VALUE"""),41048.0)</f>
        <v>41048</v>
      </c>
    </row>
    <row r="113">
      <c r="C113" s="4">
        <f>IFERROR(__xludf.DUMMYFUNCTION("""COMPUTED_VALUE"""),39029.705555555556)</f>
        <v>39029.70556</v>
      </c>
      <c r="D113" s="3">
        <f>IFERROR(__xludf.DUMMYFUNCTION("""COMPUTED_VALUE"""),41334.0)</f>
        <v>41334</v>
      </c>
    </row>
    <row r="114">
      <c r="C114" s="4">
        <f>IFERROR(__xludf.DUMMYFUNCTION("""COMPUTED_VALUE"""),39030.705555555556)</f>
        <v>39030.70556</v>
      </c>
      <c r="D114" s="3">
        <f>IFERROR(__xludf.DUMMYFUNCTION("""COMPUTED_VALUE"""),40815.0)</f>
        <v>40815</v>
      </c>
    </row>
    <row r="115">
      <c r="C115" s="4">
        <f>IFERROR(__xludf.DUMMYFUNCTION("""COMPUTED_VALUE"""),39031.705555555556)</f>
        <v>39031.70556</v>
      </c>
      <c r="D115" s="3">
        <f>IFERROR(__xludf.DUMMYFUNCTION("""COMPUTED_VALUE"""),40719.0)</f>
        <v>40719</v>
      </c>
    </row>
    <row r="116">
      <c r="C116" s="4">
        <f>IFERROR(__xludf.DUMMYFUNCTION("""COMPUTED_VALUE"""),39035.705555555556)</f>
        <v>39035.70556</v>
      </c>
      <c r="D116" s="3">
        <f>IFERROR(__xludf.DUMMYFUNCTION("""COMPUTED_VALUE"""),41290.0)</f>
        <v>41290</v>
      </c>
    </row>
    <row r="117">
      <c r="C117" s="4">
        <f>IFERROR(__xludf.DUMMYFUNCTION("""COMPUTED_VALUE"""),39037.705555555556)</f>
        <v>39037.70556</v>
      </c>
      <c r="D117" s="3">
        <f>IFERROR(__xludf.DUMMYFUNCTION("""COMPUTED_VALUE"""),41161.0)</f>
        <v>41161</v>
      </c>
    </row>
    <row r="118">
      <c r="C118" s="4">
        <f>IFERROR(__xludf.DUMMYFUNCTION("""COMPUTED_VALUE"""),39038.705555555556)</f>
        <v>39038.70556</v>
      </c>
      <c r="D118" s="3">
        <f>IFERROR(__xludf.DUMMYFUNCTION("""COMPUTED_VALUE"""),41029.0)</f>
        <v>41029</v>
      </c>
    </row>
    <row r="119">
      <c r="C119" s="4">
        <f>IFERROR(__xludf.DUMMYFUNCTION("""COMPUTED_VALUE"""),39043.705555555556)</f>
        <v>39043.70556</v>
      </c>
      <c r="D119" s="3">
        <f>IFERROR(__xludf.DUMMYFUNCTION("""COMPUTED_VALUE"""),41912.0)</f>
        <v>41912</v>
      </c>
    </row>
    <row r="120">
      <c r="C120" s="4">
        <f>IFERROR(__xludf.DUMMYFUNCTION("""COMPUTED_VALUE"""),39045.705555555556)</f>
        <v>39045.70556</v>
      </c>
      <c r="D120" s="3">
        <f>IFERROR(__xludf.DUMMYFUNCTION("""COMPUTED_VALUE"""),41757.0)</f>
        <v>41757</v>
      </c>
    </row>
    <row r="121">
      <c r="C121" s="4">
        <f>IFERROR(__xludf.DUMMYFUNCTION("""COMPUTED_VALUE"""),39049.705555555556)</f>
        <v>39049.70556</v>
      </c>
      <c r="D121" s="3">
        <f>IFERROR(__xludf.DUMMYFUNCTION("""COMPUTED_VALUE"""),41043.0)</f>
        <v>41043</v>
      </c>
    </row>
    <row r="122">
      <c r="C122" s="4">
        <f>IFERROR(__xludf.DUMMYFUNCTION("""COMPUTED_VALUE"""),39050.705555555556)</f>
        <v>39050.70556</v>
      </c>
      <c r="D122" s="3">
        <f>IFERROR(__xludf.DUMMYFUNCTION("""COMPUTED_VALUE"""),41970.0)</f>
        <v>41970</v>
      </c>
    </row>
    <row r="123">
      <c r="C123" s="4">
        <f>IFERROR(__xludf.DUMMYFUNCTION("""COMPUTED_VALUE"""),39051.705555555556)</f>
        <v>39051.70556</v>
      </c>
      <c r="D123" s="3">
        <f>IFERROR(__xludf.DUMMYFUNCTION("""COMPUTED_VALUE"""),41931.0)</f>
        <v>41931</v>
      </c>
    </row>
    <row r="124">
      <c r="C124" s="4">
        <f>IFERROR(__xludf.DUMMYFUNCTION("""COMPUTED_VALUE"""),39052.705555555556)</f>
        <v>39052.70556</v>
      </c>
      <c r="D124" s="3">
        <f>IFERROR(__xludf.DUMMYFUNCTION("""COMPUTED_VALUE"""),41327.0)</f>
        <v>41327</v>
      </c>
    </row>
    <row r="125">
      <c r="C125" s="4">
        <f>IFERROR(__xludf.DUMMYFUNCTION("""COMPUTED_VALUE"""),39055.705555555556)</f>
        <v>39055.70556</v>
      </c>
      <c r="D125" s="3">
        <f>IFERROR(__xludf.DUMMYFUNCTION("""COMPUTED_VALUE"""),42654.0)</f>
        <v>42654</v>
      </c>
    </row>
    <row r="126">
      <c r="C126" s="4">
        <f>IFERROR(__xludf.DUMMYFUNCTION("""COMPUTED_VALUE"""),39056.705555555556)</f>
        <v>39056.70556</v>
      </c>
      <c r="D126" s="3">
        <f>IFERROR(__xludf.DUMMYFUNCTION("""COMPUTED_VALUE"""),43157.0)</f>
        <v>43157</v>
      </c>
    </row>
    <row r="127">
      <c r="C127" s="4">
        <f>IFERROR(__xludf.DUMMYFUNCTION("""COMPUTED_VALUE"""),39057.705555555556)</f>
        <v>39057.70556</v>
      </c>
      <c r="D127" s="3">
        <f>IFERROR(__xludf.DUMMYFUNCTION("""COMPUTED_VALUE"""),43096.0)</f>
        <v>43096</v>
      </c>
    </row>
    <row r="128">
      <c r="C128" s="4">
        <f>IFERROR(__xludf.DUMMYFUNCTION("""COMPUTED_VALUE"""),39058.705555555556)</f>
        <v>39058.70556</v>
      </c>
      <c r="D128" s="3">
        <f>IFERROR(__xludf.DUMMYFUNCTION("""COMPUTED_VALUE"""),42909.0)</f>
        <v>42909</v>
      </c>
    </row>
    <row r="129">
      <c r="C129" s="4">
        <f>IFERROR(__xludf.DUMMYFUNCTION("""COMPUTED_VALUE"""),39059.705555555556)</f>
        <v>39059.70556</v>
      </c>
      <c r="D129" s="3">
        <f>IFERROR(__xludf.DUMMYFUNCTION("""COMPUTED_VALUE"""),42977.0)</f>
        <v>42977</v>
      </c>
    </row>
    <row r="130">
      <c r="C130" s="4">
        <f>IFERROR(__xludf.DUMMYFUNCTION("""COMPUTED_VALUE"""),39062.705555555556)</f>
        <v>39062.70556</v>
      </c>
      <c r="D130" s="3">
        <f>IFERROR(__xludf.DUMMYFUNCTION("""COMPUTED_VALUE"""),43297.0)</f>
        <v>43297</v>
      </c>
    </row>
    <row r="131">
      <c r="C131" s="4">
        <f>IFERROR(__xludf.DUMMYFUNCTION("""COMPUTED_VALUE"""),39063.705555555556)</f>
        <v>39063.70556</v>
      </c>
      <c r="D131" s="3">
        <f>IFERROR(__xludf.DUMMYFUNCTION("""COMPUTED_VALUE"""),43018.0)</f>
        <v>43018</v>
      </c>
    </row>
    <row r="132">
      <c r="C132" s="4">
        <f>IFERROR(__xludf.DUMMYFUNCTION("""COMPUTED_VALUE"""),39064.705555555556)</f>
        <v>39064.70556</v>
      </c>
      <c r="D132" s="3">
        <f>IFERROR(__xludf.DUMMYFUNCTION("""COMPUTED_VALUE"""),43284.0)</f>
        <v>43284</v>
      </c>
    </row>
    <row r="133">
      <c r="C133" s="4">
        <f>IFERROR(__xludf.DUMMYFUNCTION("""COMPUTED_VALUE"""),39066.705555555556)</f>
        <v>39066.70556</v>
      </c>
      <c r="D133" s="3">
        <f>IFERROR(__xludf.DUMMYFUNCTION("""COMPUTED_VALUE"""),43595.0)</f>
        <v>43595</v>
      </c>
    </row>
    <row r="134">
      <c r="C134" s="4">
        <f>IFERROR(__xludf.DUMMYFUNCTION("""COMPUTED_VALUE"""),39069.705555555556)</f>
        <v>39069.70556</v>
      </c>
      <c r="D134" s="3">
        <f>IFERROR(__xludf.DUMMYFUNCTION("""COMPUTED_VALUE"""),43508.0)</f>
        <v>43508</v>
      </c>
    </row>
    <row r="135">
      <c r="C135" s="4">
        <f>IFERROR(__xludf.DUMMYFUNCTION("""COMPUTED_VALUE"""),39071.705555555556)</f>
        <v>39071.70556</v>
      </c>
      <c r="D135" s="3">
        <f>IFERROR(__xludf.DUMMYFUNCTION("""COMPUTED_VALUE"""),43589.0)</f>
        <v>43589</v>
      </c>
    </row>
    <row r="136">
      <c r="C136" s="4">
        <f>IFERROR(__xludf.DUMMYFUNCTION("""COMPUTED_VALUE"""),39072.705555555556)</f>
        <v>39072.70556</v>
      </c>
      <c r="D136" s="3">
        <f>IFERROR(__xludf.DUMMYFUNCTION("""COMPUTED_VALUE"""),43385.0)</f>
        <v>43385</v>
      </c>
    </row>
    <row r="137">
      <c r="C137" s="4">
        <f>IFERROR(__xludf.DUMMYFUNCTION("""COMPUTED_VALUE"""),39073.705555555556)</f>
        <v>39073.70556</v>
      </c>
      <c r="D137" s="3">
        <f>IFERROR(__xludf.DUMMYFUNCTION("""COMPUTED_VALUE"""),43355.0)</f>
        <v>43355</v>
      </c>
    </row>
    <row r="138">
      <c r="C138" s="4">
        <f>IFERROR(__xludf.DUMMYFUNCTION("""COMPUTED_VALUE"""),39078.705555555556)</f>
        <v>39078.70556</v>
      </c>
      <c r="D138" s="3">
        <f>IFERROR(__xludf.DUMMYFUNCTION("""COMPUTED_VALUE"""),44526.0)</f>
        <v>44526</v>
      </c>
    </row>
    <row r="139">
      <c r="C139" s="4">
        <f>IFERROR(__xludf.DUMMYFUNCTION("""COMPUTED_VALUE"""),39079.705555555556)</f>
        <v>39079.70556</v>
      </c>
      <c r="D139" s="3">
        <f>IFERROR(__xludf.DUMMYFUNCTION("""COMPUTED_VALUE"""),44473.0)</f>
        <v>44473</v>
      </c>
    </row>
    <row r="140">
      <c r="C140" s="4">
        <f>IFERROR(__xludf.DUMMYFUNCTION("""COMPUTED_VALUE"""),39084.705555555556)</f>
        <v>39084.70556</v>
      </c>
      <c r="D140" s="3">
        <f>IFERROR(__xludf.DUMMYFUNCTION("""COMPUTED_VALUE"""),45382.0)</f>
        <v>45382</v>
      </c>
    </row>
    <row r="141">
      <c r="C141" s="4">
        <f>IFERROR(__xludf.DUMMYFUNCTION("""COMPUTED_VALUE"""),39085.705555555556)</f>
        <v>39085.70556</v>
      </c>
      <c r="D141" s="3">
        <f>IFERROR(__xludf.DUMMYFUNCTION("""COMPUTED_VALUE"""),44445.0)</f>
        <v>44445</v>
      </c>
    </row>
    <row r="142">
      <c r="C142" s="4">
        <f>IFERROR(__xludf.DUMMYFUNCTION("""COMPUTED_VALUE"""),39086.705555555556)</f>
        <v>39086.70556</v>
      </c>
      <c r="D142" s="3">
        <f>IFERROR(__xludf.DUMMYFUNCTION("""COMPUTED_VALUE"""),44019.0)</f>
        <v>44019</v>
      </c>
    </row>
    <row r="143">
      <c r="C143" s="4">
        <f>IFERROR(__xludf.DUMMYFUNCTION("""COMPUTED_VALUE"""),39087.705555555556)</f>
        <v>39087.70556</v>
      </c>
      <c r="D143" s="3">
        <f>IFERROR(__xludf.DUMMYFUNCTION("""COMPUTED_VALUE"""),42245.0)</f>
        <v>42245</v>
      </c>
    </row>
    <row r="144">
      <c r="C144" s="4">
        <f>IFERROR(__xludf.DUMMYFUNCTION("""COMPUTED_VALUE"""),39090.705555555556)</f>
        <v>39090.70556</v>
      </c>
      <c r="D144" s="3">
        <f>IFERROR(__xludf.DUMMYFUNCTION("""COMPUTED_VALUE"""),42829.0)</f>
        <v>42829</v>
      </c>
    </row>
    <row r="145">
      <c r="C145" s="4">
        <f>IFERROR(__xludf.DUMMYFUNCTION("""COMPUTED_VALUE"""),39091.705555555556)</f>
        <v>39091.70556</v>
      </c>
      <c r="D145" s="3">
        <f>IFERROR(__xludf.DUMMYFUNCTION("""COMPUTED_VALUE"""),42006.0)</f>
        <v>42006</v>
      </c>
    </row>
    <row r="146">
      <c r="C146" s="4">
        <f>IFERROR(__xludf.DUMMYFUNCTION("""COMPUTED_VALUE"""),39093.705555555556)</f>
        <v>39093.70556</v>
      </c>
      <c r="D146" s="3">
        <f>IFERROR(__xludf.DUMMYFUNCTION("""COMPUTED_VALUE"""),42670.0)</f>
        <v>42670</v>
      </c>
    </row>
    <row r="147">
      <c r="C147" s="4">
        <f>IFERROR(__xludf.DUMMYFUNCTION("""COMPUTED_VALUE"""),39094.705555555556)</f>
        <v>39094.70556</v>
      </c>
      <c r="D147" s="3">
        <f>IFERROR(__xludf.DUMMYFUNCTION("""COMPUTED_VALUE"""),43094.0)</f>
        <v>43094</v>
      </c>
    </row>
    <row r="148">
      <c r="C148" s="4">
        <f>IFERROR(__xludf.DUMMYFUNCTION("""COMPUTED_VALUE"""),39098.705555555556)</f>
        <v>39098.70556</v>
      </c>
      <c r="D148" s="3">
        <f>IFERROR(__xludf.DUMMYFUNCTION("""COMPUTED_VALUE"""),42624.0)</f>
        <v>42624</v>
      </c>
    </row>
    <row r="149">
      <c r="C149" s="4">
        <f>IFERROR(__xludf.DUMMYFUNCTION("""COMPUTED_VALUE"""),39101.705555555556)</f>
        <v>39101.70556</v>
      </c>
      <c r="D149" s="3">
        <f>IFERROR(__xludf.DUMMYFUNCTION("""COMPUTED_VALUE"""),43427.0)</f>
        <v>43427</v>
      </c>
    </row>
    <row r="150">
      <c r="C150" s="4">
        <f>IFERROR(__xludf.DUMMYFUNCTION("""COMPUTED_VALUE"""),39104.705555555556)</f>
        <v>39104.70556</v>
      </c>
      <c r="D150" s="3">
        <f>IFERROR(__xludf.DUMMYFUNCTION("""COMPUTED_VALUE"""),43553.0)</f>
        <v>43553</v>
      </c>
    </row>
    <row r="151">
      <c r="C151" s="4">
        <f>IFERROR(__xludf.DUMMYFUNCTION("""COMPUTED_VALUE"""),39108.705555555556)</f>
        <v>39108.70556</v>
      </c>
      <c r="D151" s="3">
        <f>IFERROR(__xludf.DUMMYFUNCTION("""COMPUTED_VALUE"""),44412.0)</f>
        <v>44412</v>
      </c>
    </row>
    <row r="152">
      <c r="C152" s="4">
        <f>IFERROR(__xludf.DUMMYFUNCTION("""COMPUTED_VALUE"""),39112.705555555556)</f>
        <v>39112.70556</v>
      </c>
      <c r="D152" s="3">
        <f>IFERROR(__xludf.DUMMYFUNCTION("""COMPUTED_VALUE"""),43573.0)</f>
        <v>43573</v>
      </c>
    </row>
    <row r="153">
      <c r="C153" s="4">
        <f>IFERROR(__xludf.DUMMYFUNCTION("""COMPUTED_VALUE"""),39115.705555555556)</f>
        <v>39115.70556</v>
      </c>
      <c r="D153" s="3">
        <f>IFERROR(__xludf.DUMMYFUNCTION("""COMPUTED_VALUE"""),44997.0)</f>
        <v>44997</v>
      </c>
    </row>
    <row r="154">
      <c r="C154" s="4">
        <f>IFERROR(__xludf.DUMMYFUNCTION("""COMPUTED_VALUE"""),39118.705555555556)</f>
        <v>39118.70556</v>
      </c>
      <c r="D154" s="3">
        <f>IFERROR(__xludf.DUMMYFUNCTION("""COMPUTED_VALUE"""),45286.0)</f>
        <v>45286</v>
      </c>
    </row>
    <row r="155">
      <c r="C155" s="4">
        <f>IFERROR(__xludf.DUMMYFUNCTION("""COMPUTED_VALUE"""),39122.705555555556)</f>
        <v>39122.70556</v>
      </c>
      <c r="D155" s="3">
        <f>IFERROR(__xludf.DUMMYFUNCTION("""COMPUTED_VALUE"""),44284.0)</f>
        <v>44284</v>
      </c>
    </row>
    <row r="156">
      <c r="C156" s="4">
        <f>IFERROR(__xludf.DUMMYFUNCTION("""COMPUTED_VALUE"""),39127.705555555556)</f>
        <v>39127.70556</v>
      </c>
      <c r="D156" s="3">
        <f>IFERROR(__xludf.DUMMYFUNCTION("""COMPUTED_VALUE"""),45197.0)</f>
        <v>45197</v>
      </c>
    </row>
    <row r="157">
      <c r="C157" s="4">
        <f>IFERROR(__xludf.DUMMYFUNCTION("""COMPUTED_VALUE"""),39128.705555555556)</f>
        <v>39128.70556</v>
      </c>
      <c r="D157" s="3">
        <f>IFERROR(__xludf.DUMMYFUNCTION("""COMPUTED_VALUE"""),45955.0)</f>
        <v>45955</v>
      </c>
    </row>
    <row r="158">
      <c r="C158" s="4">
        <f>IFERROR(__xludf.DUMMYFUNCTION("""COMPUTED_VALUE"""),39129.705555555556)</f>
        <v>39129.70556</v>
      </c>
      <c r="D158" s="3">
        <f>IFERROR(__xludf.DUMMYFUNCTION("""COMPUTED_VALUE"""),45849.0)</f>
        <v>45849</v>
      </c>
    </row>
    <row r="159">
      <c r="C159" s="4">
        <f>IFERROR(__xludf.DUMMYFUNCTION("""COMPUTED_VALUE"""),39134.705555555556)</f>
        <v>39134.70556</v>
      </c>
      <c r="D159" s="3">
        <f>IFERROR(__xludf.DUMMYFUNCTION("""COMPUTED_VALUE"""),46090.0)</f>
        <v>46090</v>
      </c>
    </row>
    <row r="160">
      <c r="C160" s="4">
        <f>IFERROR(__xludf.DUMMYFUNCTION("""COMPUTED_VALUE"""),39135.705555555556)</f>
        <v>39135.70556</v>
      </c>
      <c r="D160" s="3">
        <f>IFERROR(__xludf.DUMMYFUNCTION("""COMPUTED_VALUE"""),46452.0)</f>
        <v>46452</v>
      </c>
    </row>
    <row r="161">
      <c r="C161" s="4">
        <f>IFERROR(__xludf.DUMMYFUNCTION("""COMPUTED_VALUE"""),39140.705555555556)</f>
        <v>39140.70556</v>
      </c>
      <c r="D161" s="3">
        <f>IFERROR(__xludf.DUMMYFUNCTION("""COMPUTED_VALUE"""),46207.0)</f>
        <v>46207</v>
      </c>
    </row>
    <row r="162">
      <c r="C162" s="4">
        <f>IFERROR(__xludf.DUMMYFUNCTION("""COMPUTED_VALUE"""),39142.705555555556)</f>
        <v>39142.70556</v>
      </c>
      <c r="D162" s="3">
        <f>IFERROR(__xludf.DUMMYFUNCTION("""COMPUTED_VALUE"""),43516.0)</f>
        <v>43516</v>
      </c>
    </row>
    <row r="163">
      <c r="C163" s="4">
        <f>IFERROR(__xludf.DUMMYFUNCTION("""COMPUTED_VALUE"""),39143.705555555556)</f>
        <v>39143.70556</v>
      </c>
      <c r="D163" s="3">
        <f>IFERROR(__xludf.DUMMYFUNCTION("""COMPUTED_VALUE"""),42369.0)</f>
        <v>42369</v>
      </c>
    </row>
    <row r="164">
      <c r="C164" s="4">
        <f>IFERROR(__xludf.DUMMYFUNCTION("""COMPUTED_VALUE"""),39147.705555555556)</f>
        <v>39147.70556</v>
      </c>
      <c r="D164" s="3">
        <f>IFERROR(__xludf.DUMMYFUNCTION("""COMPUTED_VALUE"""),43218.0)</f>
        <v>43218</v>
      </c>
    </row>
    <row r="165">
      <c r="C165" s="4">
        <f>IFERROR(__xludf.DUMMYFUNCTION("""COMPUTED_VALUE"""),39150.705555555556)</f>
        <v>39150.70556</v>
      </c>
      <c r="D165" s="3">
        <f>IFERROR(__xludf.DUMMYFUNCTION("""COMPUTED_VALUE"""),43465.0)</f>
        <v>43465</v>
      </c>
    </row>
    <row r="166">
      <c r="C166" s="4">
        <f>IFERROR(__xludf.DUMMYFUNCTION("""COMPUTED_VALUE"""),39154.705555555556)</f>
        <v>39154.70556</v>
      </c>
      <c r="D166" s="3">
        <f>IFERROR(__xludf.DUMMYFUNCTION("""COMPUTED_VALUE"""),42749.0)</f>
        <v>42749</v>
      </c>
    </row>
    <row r="167">
      <c r="C167" s="4">
        <f>IFERROR(__xludf.DUMMYFUNCTION("""COMPUTED_VALUE"""),39155.705555555556)</f>
        <v>39155.70556</v>
      </c>
      <c r="D167" s="3">
        <f>IFERROR(__xludf.DUMMYFUNCTION("""COMPUTED_VALUE"""),43288.0)</f>
        <v>43288</v>
      </c>
    </row>
    <row r="168">
      <c r="C168" s="4">
        <f>IFERROR(__xludf.DUMMYFUNCTION("""COMPUTED_VALUE"""),39156.705555555556)</f>
        <v>39156.70556</v>
      </c>
      <c r="D168" s="3">
        <f>IFERROR(__xludf.DUMMYFUNCTION("""COMPUTED_VALUE"""),43278.0)</f>
        <v>43278</v>
      </c>
    </row>
    <row r="169">
      <c r="C169" s="4">
        <f>IFERROR(__xludf.DUMMYFUNCTION("""COMPUTED_VALUE"""),39157.705555555556)</f>
        <v>39157.70556</v>
      </c>
      <c r="D169" s="3">
        <f>IFERROR(__xludf.DUMMYFUNCTION("""COMPUTED_VALUE"""),42730.0)</f>
        <v>42730</v>
      </c>
    </row>
    <row r="170">
      <c r="C170" s="4">
        <f>IFERROR(__xludf.DUMMYFUNCTION("""COMPUTED_VALUE"""),39160.705555555556)</f>
        <v>39160.70556</v>
      </c>
      <c r="D170" s="3">
        <f>IFERROR(__xludf.DUMMYFUNCTION("""COMPUTED_VALUE"""),43712.0)</f>
        <v>43712</v>
      </c>
    </row>
    <row r="171">
      <c r="C171" s="4">
        <f>IFERROR(__xludf.DUMMYFUNCTION("""COMPUTED_VALUE"""),39161.705555555556)</f>
        <v>39161.70556</v>
      </c>
      <c r="D171" s="3">
        <f>IFERROR(__xludf.DUMMYFUNCTION("""COMPUTED_VALUE"""),44350.0)</f>
        <v>44350</v>
      </c>
    </row>
    <row r="172">
      <c r="C172" s="4">
        <f>IFERROR(__xludf.DUMMYFUNCTION("""COMPUTED_VALUE"""),39162.705555555556)</f>
        <v>39162.70556</v>
      </c>
      <c r="D172" s="3">
        <f>IFERROR(__xludf.DUMMYFUNCTION("""COMPUTED_VALUE"""),45630.0)</f>
        <v>45630</v>
      </c>
    </row>
    <row r="173">
      <c r="C173" s="4">
        <f>IFERROR(__xludf.DUMMYFUNCTION("""COMPUTED_VALUE"""),39163.705555555556)</f>
        <v>39163.70556</v>
      </c>
      <c r="D173" s="3">
        <f>IFERROR(__xludf.DUMMYFUNCTION("""COMPUTED_VALUE"""),45424.0)</f>
        <v>45424</v>
      </c>
    </row>
    <row r="174">
      <c r="C174" s="4">
        <f>IFERROR(__xludf.DUMMYFUNCTION("""COMPUTED_VALUE"""),39164.705555555556)</f>
        <v>39164.70556</v>
      </c>
      <c r="D174" s="3">
        <f>IFERROR(__xludf.DUMMYFUNCTION("""COMPUTED_VALUE"""),45532.0)</f>
        <v>45532</v>
      </c>
    </row>
    <row r="175">
      <c r="C175" s="4">
        <f>IFERROR(__xludf.DUMMYFUNCTION("""COMPUTED_VALUE"""),39167.705555555556)</f>
        <v>39167.70556</v>
      </c>
      <c r="D175" s="3">
        <f>IFERROR(__xludf.DUMMYFUNCTION("""COMPUTED_VALUE"""),45644.0)</f>
        <v>45644</v>
      </c>
    </row>
    <row r="176">
      <c r="C176" s="4">
        <f>IFERROR(__xludf.DUMMYFUNCTION("""COMPUTED_VALUE"""),39168.705555555556)</f>
        <v>39168.70556</v>
      </c>
      <c r="D176" s="3">
        <f>IFERROR(__xludf.DUMMYFUNCTION("""COMPUTED_VALUE"""),45206.0)</f>
        <v>45206</v>
      </c>
    </row>
    <row r="177">
      <c r="C177" s="4">
        <f>IFERROR(__xludf.DUMMYFUNCTION("""COMPUTED_VALUE"""),39169.705555555556)</f>
        <v>39169.70556</v>
      </c>
      <c r="D177" s="3">
        <f>IFERROR(__xludf.DUMMYFUNCTION("""COMPUTED_VALUE"""),44484.0)</f>
        <v>44484</v>
      </c>
    </row>
    <row r="178">
      <c r="C178" s="4">
        <f>IFERROR(__xludf.DUMMYFUNCTION("""COMPUTED_VALUE"""),39170.705555555556)</f>
        <v>39170.70556</v>
      </c>
      <c r="D178" s="3">
        <f>IFERROR(__xludf.DUMMYFUNCTION("""COMPUTED_VALUE"""),45355.0)</f>
        <v>45355</v>
      </c>
    </row>
    <row r="179">
      <c r="C179" s="4">
        <f>IFERROR(__xludf.DUMMYFUNCTION("""COMPUTED_VALUE"""),39171.705555555556)</f>
        <v>39171.70556</v>
      </c>
      <c r="D179" s="3">
        <f>IFERROR(__xludf.DUMMYFUNCTION("""COMPUTED_VALUE"""),45804.0)</f>
        <v>45804</v>
      </c>
    </row>
    <row r="180">
      <c r="C180" s="4">
        <f>IFERROR(__xludf.DUMMYFUNCTION("""COMPUTED_VALUE"""),39174.705555555556)</f>
        <v>39174.70556</v>
      </c>
      <c r="D180" s="3">
        <f>IFERROR(__xludf.DUMMYFUNCTION("""COMPUTED_VALUE"""),45597.0)</f>
        <v>45597</v>
      </c>
    </row>
    <row r="181">
      <c r="C181" s="4">
        <f>IFERROR(__xludf.DUMMYFUNCTION("""COMPUTED_VALUE"""),39175.705555555556)</f>
        <v>39175.70556</v>
      </c>
      <c r="D181" s="3">
        <f>IFERROR(__xludf.DUMMYFUNCTION("""COMPUTED_VALUE"""),46288.0)</f>
        <v>46288</v>
      </c>
    </row>
    <row r="182">
      <c r="C182" s="4">
        <f>IFERROR(__xludf.DUMMYFUNCTION("""COMPUTED_VALUE"""),39176.705555555556)</f>
        <v>39176.70556</v>
      </c>
      <c r="D182" s="3">
        <f>IFERROR(__xludf.DUMMYFUNCTION("""COMPUTED_VALUE"""),46553.0)</f>
        <v>46553</v>
      </c>
    </row>
    <row r="183">
      <c r="C183" s="4">
        <f>IFERROR(__xludf.DUMMYFUNCTION("""COMPUTED_VALUE"""),39177.705555555556)</f>
        <v>39177.70556</v>
      </c>
      <c r="D183" s="3">
        <f>IFERROR(__xludf.DUMMYFUNCTION("""COMPUTED_VALUE"""),46646.0)</f>
        <v>46646</v>
      </c>
    </row>
    <row r="184">
      <c r="C184" s="4">
        <f>IFERROR(__xludf.DUMMYFUNCTION("""COMPUTED_VALUE"""),39181.705555555556)</f>
        <v>39181.70556</v>
      </c>
      <c r="D184" s="3">
        <f>IFERROR(__xludf.DUMMYFUNCTION("""COMPUTED_VALUE"""),46854.0)</f>
        <v>46854</v>
      </c>
    </row>
    <row r="185">
      <c r="C185" s="4">
        <f>IFERROR(__xludf.DUMMYFUNCTION("""COMPUTED_VALUE"""),39182.705555555556)</f>
        <v>39182.70556</v>
      </c>
      <c r="D185" s="3">
        <f>IFERROR(__xludf.DUMMYFUNCTION("""COMPUTED_VALUE"""),47174.0)</f>
        <v>47174</v>
      </c>
    </row>
    <row r="186">
      <c r="C186" s="4">
        <f>IFERROR(__xludf.DUMMYFUNCTION("""COMPUTED_VALUE"""),39183.705555555556)</f>
        <v>39183.70556</v>
      </c>
      <c r="D186" s="3">
        <f>IFERROR(__xludf.DUMMYFUNCTION("""COMPUTED_VALUE"""),46939.0)</f>
        <v>46939</v>
      </c>
    </row>
    <row r="187">
      <c r="C187" s="4">
        <f>IFERROR(__xludf.DUMMYFUNCTION("""COMPUTED_VALUE"""),39184.705555555556)</f>
        <v>39184.70556</v>
      </c>
      <c r="D187" s="3">
        <f>IFERROR(__xludf.DUMMYFUNCTION("""COMPUTED_VALUE"""),47346.0)</f>
        <v>47346</v>
      </c>
    </row>
    <row r="188">
      <c r="C188" s="4">
        <f>IFERROR(__xludf.DUMMYFUNCTION("""COMPUTED_VALUE"""),39185.705555555556)</f>
        <v>39185.70556</v>
      </c>
      <c r="D188" s="3">
        <f>IFERROR(__xludf.DUMMYFUNCTION("""COMPUTED_VALUE"""),47926.0)</f>
        <v>47926</v>
      </c>
    </row>
    <row r="189">
      <c r="C189" s="4">
        <f>IFERROR(__xludf.DUMMYFUNCTION("""COMPUTED_VALUE"""),39188.705555555556)</f>
        <v>39188.70556</v>
      </c>
      <c r="D189" s="3">
        <f>IFERROR(__xludf.DUMMYFUNCTION("""COMPUTED_VALUE"""),48921.0)</f>
        <v>48921</v>
      </c>
    </row>
    <row r="190">
      <c r="C190" s="4">
        <f>IFERROR(__xludf.DUMMYFUNCTION("""COMPUTED_VALUE"""),39190.705555555556)</f>
        <v>39190.70556</v>
      </c>
      <c r="D190" s="3">
        <f>IFERROR(__xludf.DUMMYFUNCTION("""COMPUTED_VALUE"""),48709.0)</f>
        <v>48709</v>
      </c>
    </row>
    <row r="191">
      <c r="C191" s="4">
        <f>IFERROR(__xludf.DUMMYFUNCTION("""COMPUTED_VALUE"""),39191.705555555556)</f>
        <v>39191.70556</v>
      </c>
      <c r="D191" s="3">
        <f>IFERROR(__xludf.DUMMYFUNCTION("""COMPUTED_VALUE"""),48762.0)</f>
        <v>48762</v>
      </c>
    </row>
    <row r="192">
      <c r="C192" s="4">
        <f>IFERROR(__xludf.DUMMYFUNCTION("""COMPUTED_VALUE"""),39195.705555555556)</f>
        <v>39195.70556</v>
      </c>
      <c r="D192" s="3">
        <f>IFERROR(__xludf.DUMMYFUNCTION("""COMPUTED_VALUE"""),49162.0)</f>
        <v>49162</v>
      </c>
    </row>
    <row r="193">
      <c r="C193" s="4">
        <f>IFERROR(__xludf.DUMMYFUNCTION("""COMPUTED_VALUE"""),39196.705555555556)</f>
        <v>39196.70556</v>
      </c>
      <c r="D193" s="3">
        <f>IFERROR(__xludf.DUMMYFUNCTION("""COMPUTED_VALUE"""),49070.0)</f>
        <v>49070</v>
      </c>
    </row>
    <row r="194">
      <c r="C194" s="4">
        <f>IFERROR(__xludf.DUMMYFUNCTION("""COMPUTED_VALUE"""),39197.705555555556)</f>
        <v>39197.70556</v>
      </c>
      <c r="D194" s="3">
        <f>IFERROR(__xludf.DUMMYFUNCTION("""COMPUTED_VALUE"""),49675.0)</f>
        <v>49675</v>
      </c>
    </row>
    <row r="195">
      <c r="C195" s="4">
        <f>IFERROR(__xludf.DUMMYFUNCTION("""COMPUTED_VALUE"""),39198.705555555556)</f>
        <v>39198.70556</v>
      </c>
      <c r="D195" s="3">
        <f>IFERROR(__xludf.DUMMYFUNCTION("""COMPUTED_VALUE"""),49067.0)</f>
        <v>49067</v>
      </c>
    </row>
    <row r="196">
      <c r="C196" s="4">
        <f>IFERROR(__xludf.DUMMYFUNCTION("""COMPUTED_VALUE"""),39199.705555555556)</f>
        <v>39199.70556</v>
      </c>
      <c r="D196" s="3">
        <f>IFERROR(__xludf.DUMMYFUNCTION("""COMPUTED_VALUE"""),49229.0)</f>
        <v>49229</v>
      </c>
    </row>
    <row r="197">
      <c r="C197" s="4">
        <f>IFERROR(__xludf.DUMMYFUNCTION("""COMPUTED_VALUE"""),39202.705555555556)</f>
        <v>39202.70556</v>
      </c>
      <c r="D197" s="3">
        <f>IFERROR(__xludf.DUMMYFUNCTION("""COMPUTED_VALUE"""),48956.0)</f>
        <v>48956</v>
      </c>
    </row>
    <row r="198">
      <c r="C198" s="4">
        <f>IFERROR(__xludf.DUMMYFUNCTION("""COMPUTED_VALUE"""),39205.705555555556)</f>
        <v>39205.70556</v>
      </c>
      <c r="D198" s="3">
        <f>IFERROR(__xludf.DUMMYFUNCTION("""COMPUTED_VALUE"""),49471.0)</f>
        <v>49471</v>
      </c>
    </row>
    <row r="199">
      <c r="C199" s="4">
        <f>IFERROR(__xludf.DUMMYFUNCTION("""COMPUTED_VALUE"""),39206.705555555556)</f>
        <v>39206.70556</v>
      </c>
      <c r="D199" s="3">
        <f>IFERROR(__xludf.DUMMYFUNCTION("""COMPUTED_VALUE"""),50218.0)</f>
        <v>50218</v>
      </c>
    </row>
    <row r="200">
      <c r="C200" s="4">
        <f>IFERROR(__xludf.DUMMYFUNCTION("""COMPUTED_VALUE"""),39211.705555555556)</f>
        <v>39211.70556</v>
      </c>
      <c r="D200" s="3">
        <f>IFERROR(__xludf.DUMMYFUNCTION("""COMPUTED_VALUE"""),50277.0)</f>
        <v>50277</v>
      </c>
    </row>
    <row r="201">
      <c r="C201" s="4">
        <f>IFERROR(__xludf.DUMMYFUNCTION("""COMPUTED_VALUE"""),39212.705555555556)</f>
        <v>39212.70556</v>
      </c>
      <c r="D201" s="3">
        <f>IFERROR(__xludf.DUMMYFUNCTION("""COMPUTED_VALUE"""),50234.0)</f>
        <v>50234</v>
      </c>
    </row>
    <row r="202">
      <c r="C202" s="4">
        <f>IFERROR(__xludf.DUMMYFUNCTION("""COMPUTED_VALUE"""),39213.705555555556)</f>
        <v>39213.70556</v>
      </c>
      <c r="D202" s="3">
        <f>IFERROR(__xludf.DUMMYFUNCTION("""COMPUTED_VALUE"""),50902.0)</f>
        <v>50902</v>
      </c>
    </row>
    <row r="203">
      <c r="C203" s="4">
        <f>IFERROR(__xludf.DUMMYFUNCTION("""COMPUTED_VALUE"""),39216.705555555556)</f>
        <v>39216.70556</v>
      </c>
      <c r="D203" s="3">
        <f>IFERROR(__xludf.DUMMYFUNCTION("""COMPUTED_VALUE"""),50510.0)</f>
        <v>50510</v>
      </c>
    </row>
    <row r="204">
      <c r="C204" s="4">
        <f>IFERROR(__xludf.DUMMYFUNCTION("""COMPUTED_VALUE"""),39217.705555555556)</f>
        <v>39217.70556</v>
      </c>
      <c r="D204" s="3">
        <f>IFERROR(__xludf.DUMMYFUNCTION("""COMPUTED_VALUE"""),50518.0)</f>
        <v>50518</v>
      </c>
    </row>
    <row r="205">
      <c r="C205" s="4">
        <f>IFERROR(__xludf.DUMMYFUNCTION("""COMPUTED_VALUE"""),39218.705555555556)</f>
        <v>39218.70556</v>
      </c>
      <c r="D205" s="3">
        <f>IFERROR(__xludf.DUMMYFUNCTION("""COMPUTED_VALUE"""),51737.0)</f>
        <v>51737</v>
      </c>
    </row>
    <row r="206">
      <c r="C206" s="4">
        <f>IFERROR(__xludf.DUMMYFUNCTION("""COMPUTED_VALUE"""),39219.705555555556)</f>
        <v>39219.70556</v>
      </c>
      <c r="D206" s="3">
        <f>IFERROR(__xludf.DUMMYFUNCTION("""COMPUTED_VALUE"""),51631.0)</f>
        <v>51631</v>
      </c>
    </row>
    <row r="207">
      <c r="C207" s="4">
        <f>IFERROR(__xludf.DUMMYFUNCTION("""COMPUTED_VALUE"""),39220.705555555556)</f>
        <v>39220.70556</v>
      </c>
      <c r="D207" s="3">
        <f>IFERROR(__xludf.DUMMYFUNCTION("""COMPUTED_VALUE"""),52077.0)</f>
        <v>52077</v>
      </c>
    </row>
    <row r="208">
      <c r="C208" s="4">
        <f>IFERROR(__xludf.DUMMYFUNCTION("""COMPUTED_VALUE"""),39223.705555555556)</f>
        <v>39223.70556</v>
      </c>
      <c r="D208" s="3">
        <f>IFERROR(__xludf.DUMMYFUNCTION("""COMPUTED_VALUE"""),52423.0)</f>
        <v>52423</v>
      </c>
    </row>
    <row r="209">
      <c r="C209" s="4">
        <f>IFERROR(__xludf.DUMMYFUNCTION("""COMPUTED_VALUE"""),39224.705555555556)</f>
        <v>39224.70556</v>
      </c>
      <c r="D209" s="3">
        <f>IFERROR(__xludf.DUMMYFUNCTION("""COMPUTED_VALUE"""),52208.0)</f>
        <v>52208</v>
      </c>
    </row>
    <row r="210">
      <c r="C210" s="4">
        <f>IFERROR(__xludf.DUMMYFUNCTION("""COMPUTED_VALUE"""),39225.705555555556)</f>
        <v>39225.70556</v>
      </c>
      <c r="D210" s="3">
        <f>IFERROR(__xludf.DUMMYFUNCTION("""COMPUTED_VALUE"""),51812.0)</f>
        <v>51812</v>
      </c>
    </row>
    <row r="211">
      <c r="C211" s="4">
        <f>IFERROR(__xludf.DUMMYFUNCTION("""COMPUTED_VALUE"""),39226.705555555556)</f>
        <v>39226.70556</v>
      </c>
      <c r="D211" s="3">
        <f>IFERROR(__xludf.DUMMYFUNCTION("""COMPUTED_VALUE"""),50530.0)</f>
        <v>50530</v>
      </c>
    </row>
    <row r="212">
      <c r="C212" s="4">
        <f>IFERROR(__xludf.DUMMYFUNCTION("""COMPUTED_VALUE"""),39227.705555555556)</f>
        <v>39227.70556</v>
      </c>
      <c r="D212" s="3">
        <f>IFERROR(__xludf.DUMMYFUNCTION("""COMPUTED_VALUE"""),51617.0)</f>
        <v>51617</v>
      </c>
    </row>
    <row r="213">
      <c r="C213" s="4">
        <f>IFERROR(__xludf.DUMMYFUNCTION("""COMPUTED_VALUE"""),39230.705555555556)</f>
        <v>39230.70556</v>
      </c>
      <c r="D213" s="3">
        <f>IFERROR(__xludf.DUMMYFUNCTION("""COMPUTED_VALUE"""),52119.0)</f>
        <v>52119</v>
      </c>
    </row>
    <row r="214">
      <c r="C214" s="4">
        <f>IFERROR(__xludf.DUMMYFUNCTION("""COMPUTED_VALUE"""),39231.705555555556)</f>
        <v>39231.70556</v>
      </c>
      <c r="D214" s="3">
        <f>IFERROR(__xludf.DUMMYFUNCTION("""COMPUTED_VALUE"""),51713.0)</f>
        <v>51713</v>
      </c>
    </row>
    <row r="215">
      <c r="C215" s="4">
        <f>IFERROR(__xludf.DUMMYFUNCTION("""COMPUTED_VALUE"""),39232.705555555556)</f>
        <v>39232.70556</v>
      </c>
      <c r="D215" s="3">
        <f>IFERROR(__xludf.DUMMYFUNCTION("""COMPUTED_VALUE"""),52527.0)</f>
        <v>52527</v>
      </c>
    </row>
    <row r="216">
      <c r="C216" s="4">
        <f>IFERROR(__xludf.DUMMYFUNCTION("""COMPUTED_VALUE"""),39233.705555555556)</f>
        <v>39233.70556</v>
      </c>
      <c r="D216" s="3">
        <f>IFERROR(__xludf.DUMMYFUNCTION("""COMPUTED_VALUE"""),52268.0)</f>
        <v>52268</v>
      </c>
    </row>
    <row r="217">
      <c r="C217" s="4">
        <f>IFERROR(__xludf.DUMMYFUNCTION("""COMPUTED_VALUE"""),39234.705555555556)</f>
        <v>39234.70556</v>
      </c>
      <c r="D217" s="3">
        <f>IFERROR(__xludf.DUMMYFUNCTION("""COMPUTED_VALUE"""),53422.0)</f>
        <v>53422</v>
      </c>
    </row>
    <row r="218">
      <c r="C218" s="4">
        <f>IFERROR(__xludf.DUMMYFUNCTION("""COMPUTED_VALUE"""),39237.705555555556)</f>
        <v>39237.70556</v>
      </c>
      <c r="D218" s="3">
        <f>IFERROR(__xludf.DUMMYFUNCTION("""COMPUTED_VALUE"""),53242.0)</f>
        <v>53242</v>
      </c>
    </row>
    <row r="219">
      <c r="C219" s="4">
        <f>IFERROR(__xludf.DUMMYFUNCTION("""COMPUTED_VALUE"""),39238.705555555556)</f>
        <v>39238.70556</v>
      </c>
      <c r="D219" s="3">
        <f>IFERROR(__xludf.DUMMYFUNCTION("""COMPUTED_VALUE"""),53162.0)</f>
        <v>53162</v>
      </c>
    </row>
    <row r="220">
      <c r="C220" s="4">
        <f>IFERROR(__xludf.DUMMYFUNCTION("""COMPUTED_VALUE"""),39240.705555555556)</f>
        <v>39240.70556</v>
      </c>
      <c r="D220" s="3">
        <f>IFERROR(__xludf.DUMMYFUNCTION("""COMPUTED_VALUE"""),52049.0)</f>
        <v>52049</v>
      </c>
    </row>
    <row r="221">
      <c r="C221" s="4">
        <f>IFERROR(__xludf.DUMMYFUNCTION("""COMPUTED_VALUE"""),39241.705555555556)</f>
        <v>39241.70556</v>
      </c>
      <c r="D221" s="3">
        <f>IFERROR(__xludf.DUMMYFUNCTION("""COMPUTED_VALUE"""),52329.0)</f>
        <v>52329</v>
      </c>
    </row>
    <row r="222">
      <c r="C222" s="4">
        <f>IFERROR(__xludf.DUMMYFUNCTION("""COMPUTED_VALUE"""),39245.705555555556)</f>
        <v>39245.70556</v>
      </c>
      <c r="D222" s="3">
        <f>IFERROR(__xludf.DUMMYFUNCTION("""COMPUTED_VALUE"""),52776.0)</f>
        <v>52776</v>
      </c>
    </row>
    <row r="223">
      <c r="C223" s="4">
        <f>IFERROR(__xludf.DUMMYFUNCTION("""COMPUTED_VALUE"""),39246.705555555556)</f>
        <v>39246.70556</v>
      </c>
      <c r="D223" s="3">
        <f>IFERROR(__xludf.DUMMYFUNCTION("""COMPUTED_VALUE"""),52993.0)</f>
        <v>52993</v>
      </c>
    </row>
    <row r="224">
      <c r="C224" s="4">
        <f>IFERROR(__xludf.DUMMYFUNCTION("""COMPUTED_VALUE"""),39247.705555555556)</f>
        <v>39247.70556</v>
      </c>
      <c r="D224" s="3">
        <f>IFERROR(__xludf.DUMMYFUNCTION("""COMPUTED_VALUE"""),53712.0)</f>
        <v>53712</v>
      </c>
    </row>
    <row r="225">
      <c r="C225" s="4">
        <f>IFERROR(__xludf.DUMMYFUNCTION("""COMPUTED_VALUE"""),39251.705555555556)</f>
        <v>39251.70556</v>
      </c>
      <c r="D225" s="3">
        <f>IFERROR(__xludf.DUMMYFUNCTION("""COMPUTED_VALUE"""),54730.0)</f>
        <v>54730</v>
      </c>
    </row>
    <row r="226">
      <c r="C226" s="4">
        <f>IFERROR(__xludf.DUMMYFUNCTION("""COMPUTED_VALUE"""),39252.705555555556)</f>
        <v>39252.70556</v>
      </c>
      <c r="D226" s="3">
        <f>IFERROR(__xludf.DUMMYFUNCTION("""COMPUTED_VALUE"""),54643.0)</f>
        <v>54643</v>
      </c>
    </row>
    <row r="227">
      <c r="C227" s="4">
        <f>IFERROR(__xludf.DUMMYFUNCTION("""COMPUTED_VALUE"""),39253.705555555556)</f>
        <v>39253.70556</v>
      </c>
      <c r="D227" s="3">
        <f>IFERROR(__xludf.DUMMYFUNCTION("""COMPUTED_VALUE"""),54029.0)</f>
        <v>54029</v>
      </c>
    </row>
    <row r="228">
      <c r="C228" s="4">
        <f>IFERROR(__xludf.DUMMYFUNCTION("""COMPUTED_VALUE"""),39254.705555555556)</f>
        <v>39254.70556</v>
      </c>
      <c r="D228" s="3">
        <f>IFERROR(__xludf.DUMMYFUNCTION("""COMPUTED_VALUE"""),54656.0)</f>
        <v>54656</v>
      </c>
    </row>
    <row r="229">
      <c r="C229" s="4">
        <f>IFERROR(__xludf.DUMMYFUNCTION("""COMPUTED_VALUE"""),39255.705555555556)</f>
        <v>39255.70556</v>
      </c>
      <c r="D229" s="3">
        <f>IFERROR(__xludf.DUMMYFUNCTION("""COMPUTED_VALUE"""),54267.0)</f>
        <v>54267</v>
      </c>
    </row>
    <row r="230">
      <c r="C230" s="4">
        <f>IFERROR(__xludf.DUMMYFUNCTION("""COMPUTED_VALUE"""),39258.705555555556)</f>
        <v>39258.70556</v>
      </c>
      <c r="D230" s="3">
        <f>IFERROR(__xludf.DUMMYFUNCTION("""COMPUTED_VALUE"""),54041.0)</f>
        <v>54041</v>
      </c>
    </row>
    <row r="231">
      <c r="C231" s="4">
        <f>IFERROR(__xludf.DUMMYFUNCTION("""COMPUTED_VALUE"""),39259.705555555556)</f>
        <v>39259.70556</v>
      </c>
      <c r="D231" s="3">
        <f>IFERROR(__xludf.DUMMYFUNCTION("""COMPUTED_VALUE"""),53851.0)</f>
        <v>53851</v>
      </c>
    </row>
    <row r="232">
      <c r="C232" s="4">
        <f>IFERROR(__xludf.DUMMYFUNCTION("""COMPUTED_VALUE"""),39260.705555555556)</f>
        <v>39260.70556</v>
      </c>
      <c r="D232" s="3">
        <f>IFERROR(__xludf.DUMMYFUNCTION("""COMPUTED_VALUE"""),54143.0)</f>
        <v>54143</v>
      </c>
    </row>
    <row r="233">
      <c r="C233" s="4">
        <f>IFERROR(__xludf.DUMMYFUNCTION("""COMPUTED_VALUE"""),39262.705555555556)</f>
        <v>39262.70556</v>
      </c>
      <c r="D233" s="3">
        <f>IFERROR(__xludf.DUMMYFUNCTION("""COMPUTED_VALUE"""),54392.0)</f>
        <v>54392</v>
      </c>
    </row>
    <row r="234">
      <c r="C234" s="4">
        <f>IFERROR(__xludf.DUMMYFUNCTION("""COMPUTED_VALUE"""),39265.705555555556)</f>
        <v>39265.70556</v>
      </c>
      <c r="D234" s="3">
        <f>IFERROR(__xludf.DUMMYFUNCTION("""COMPUTED_VALUE"""),55371.0)</f>
        <v>55371</v>
      </c>
    </row>
    <row r="235">
      <c r="C235" s="4">
        <f>IFERROR(__xludf.DUMMYFUNCTION("""COMPUTED_VALUE"""),39266.705555555556)</f>
        <v>39266.70556</v>
      </c>
      <c r="D235" s="3">
        <f>IFERROR(__xludf.DUMMYFUNCTION("""COMPUTED_VALUE"""),55699.0)</f>
        <v>55699</v>
      </c>
    </row>
    <row r="236">
      <c r="C236" s="4">
        <f>IFERROR(__xludf.DUMMYFUNCTION("""COMPUTED_VALUE"""),39267.705555555556)</f>
        <v>39267.70556</v>
      </c>
      <c r="D236" s="3">
        <f>IFERROR(__xludf.DUMMYFUNCTION("""COMPUTED_VALUE"""),55696.0)</f>
        <v>55696</v>
      </c>
    </row>
    <row r="237">
      <c r="C237" s="4">
        <f>IFERROR(__xludf.DUMMYFUNCTION("""COMPUTED_VALUE"""),39268.705555555556)</f>
        <v>39268.70556</v>
      </c>
      <c r="D237" s="3">
        <f>IFERROR(__xludf.DUMMYFUNCTION("""COMPUTED_VALUE"""),55932.0)</f>
        <v>55932</v>
      </c>
    </row>
    <row r="238">
      <c r="C238" s="4">
        <f>IFERROR(__xludf.DUMMYFUNCTION("""COMPUTED_VALUE"""),39269.705555555556)</f>
        <v>39269.70556</v>
      </c>
      <c r="D238" s="3">
        <f>IFERROR(__xludf.DUMMYFUNCTION("""COMPUTED_VALUE"""),56443.0)</f>
        <v>56443</v>
      </c>
    </row>
    <row r="239">
      <c r="C239" s="4">
        <f>IFERROR(__xludf.DUMMYFUNCTION("""COMPUTED_VALUE"""),39300.705555555556)</f>
        <v>39300.70556</v>
      </c>
      <c r="D239" s="3">
        <f>IFERROR(__xludf.DUMMYFUNCTION("""COMPUTED_VALUE"""),53091.0)</f>
        <v>53091</v>
      </c>
    </row>
    <row r="240">
      <c r="C240" s="4">
        <f>IFERROR(__xludf.DUMMYFUNCTION("""COMPUTED_VALUE"""),39301.705555555556)</f>
        <v>39301.70556</v>
      </c>
      <c r="D240" s="3">
        <f>IFERROR(__xludf.DUMMYFUNCTION("""COMPUTED_VALUE"""),53802.0)</f>
        <v>53802</v>
      </c>
    </row>
    <row r="241">
      <c r="C241" s="4">
        <f>IFERROR(__xludf.DUMMYFUNCTION("""COMPUTED_VALUE"""),39302.705555555556)</f>
        <v>39302.70556</v>
      </c>
      <c r="D241" s="3">
        <f>IFERROR(__xludf.DUMMYFUNCTION("""COMPUTED_VALUE"""),55241.0)</f>
        <v>55241</v>
      </c>
    </row>
    <row r="242">
      <c r="C242" s="4">
        <f>IFERROR(__xludf.DUMMYFUNCTION("""COMPUTED_VALUE"""),39303.705555555556)</f>
        <v>39303.70556</v>
      </c>
      <c r="D242" s="3">
        <f>IFERROR(__xludf.DUMMYFUNCTION("""COMPUTED_VALUE"""),53430.0)</f>
        <v>53430</v>
      </c>
    </row>
    <row r="243">
      <c r="C243" s="4">
        <f>IFERROR(__xludf.DUMMYFUNCTION("""COMPUTED_VALUE"""),39304.705555555556)</f>
        <v>39304.70556</v>
      </c>
      <c r="D243" s="3">
        <f>IFERROR(__xludf.DUMMYFUNCTION("""COMPUTED_VALUE"""),52638.0)</f>
        <v>52638</v>
      </c>
    </row>
    <row r="244">
      <c r="C244" s="4">
        <f>IFERROR(__xludf.DUMMYFUNCTION("""COMPUTED_VALUE"""),39307.705555555556)</f>
        <v>39307.70556</v>
      </c>
      <c r="D244" s="3">
        <f>IFERROR(__xludf.DUMMYFUNCTION("""COMPUTED_VALUE"""),52434.0)</f>
        <v>52434</v>
      </c>
    </row>
    <row r="245">
      <c r="C245" s="4">
        <f>IFERROR(__xludf.DUMMYFUNCTION("""COMPUTED_VALUE"""),39308.705555555556)</f>
        <v>39308.70556</v>
      </c>
      <c r="D245" s="3">
        <f>IFERROR(__xludf.DUMMYFUNCTION("""COMPUTED_VALUE"""),50911.0)</f>
        <v>50911</v>
      </c>
    </row>
    <row r="246">
      <c r="C246" s="4">
        <f>IFERROR(__xludf.DUMMYFUNCTION("""COMPUTED_VALUE"""),39309.705555555556)</f>
        <v>39309.70556</v>
      </c>
      <c r="D246" s="3">
        <f>IFERROR(__xludf.DUMMYFUNCTION("""COMPUTED_VALUE"""),49285.0)</f>
        <v>49285</v>
      </c>
    </row>
    <row r="247">
      <c r="C247" s="4">
        <f>IFERROR(__xludf.DUMMYFUNCTION("""COMPUTED_VALUE"""),39311.705555555556)</f>
        <v>39311.70556</v>
      </c>
      <c r="D247" s="3">
        <f>IFERROR(__xludf.DUMMYFUNCTION("""COMPUTED_VALUE"""),48558.0)</f>
        <v>48558</v>
      </c>
    </row>
    <row r="248">
      <c r="C248" s="4">
        <f>IFERROR(__xludf.DUMMYFUNCTION("""COMPUTED_VALUE"""),39314.705555555556)</f>
        <v>39314.70556</v>
      </c>
      <c r="D248" s="3">
        <f>IFERROR(__xludf.DUMMYFUNCTION("""COMPUTED_VALUE"""),49206.0)</f>
        <v>49206</v>
      </c>
    </row>
    <row r="249">
      <c r="C249" s="4">
        <f>IFERROR(__xludf.DUMMYFUNCTION("""COMPUTED_VALUE"""),39315.705555555556)</f>
        <v>39315.70556</v>
      </c>
      <c r="D249" s="3">
        <f>IFERROR(__xludf.DUMMYFUNCTION("""COMPUTED_VALUE"""),49815.0)</f>
        <v>49815</v>
      </c>
    </row>
    <row r="250">
      <c r="C250" s="4">
        <f>IFERROR(__xludf.DUMMYFUNCTION("""COMPUTED_VALUE"""),39316.705555555556)</f>
        <v>39316.70556</v>
      </c>
      <c r="D250" s="3">
        <f>IFERROR(__xludf.DUMMYFUNCTION("""COMPUTED_VALUE"""),51744.0)</f>
        <v>51744</v>
      </c>
    </row>
    <row r="251">
      <c r="C251" s="4">
        <f>IFERROR(__xludf.DUMMYFUNCTION("""COMPUTED_VALUE"""),39317.705555555556)</f>
        <v>39317.70556</v>
      </c>
      <c r="D251" s="3">
        <f>IFERROR(__xludf.DUMMYFUNCTION("""COMPUTED_VALUE"""),51848.0)</f>
        <v>51848</v>
      </c>
    </row>
    <row r="252">
      <c r="C252" s="4">
        <f>IFERROR(__xludf.DUMMYFUNCTION("""COMPUTED_VALUE"""),39318.705555555556)</f>
        <v>39318.70556</v>
      </c>
      <c r="D252" s="3">
        <f>IFERROR(__xludf.DUMMYFUNCTION("""COMPUTED_VALUE"""),52997.0)</f>
        <v>52997</v>
      </c>
    </row>
    <row r="253">
      <c r="C253" s="4">
        <f>IFERROR(__xludf.DUMMYFUNCTION("""COMPUTED_VALUE"""),39321.705555555556)</f>
        <v>39321.70556</v>
      </c>
      <c r="D253" s="3">
        <f>IFERROR(__xludf.DUMMYFUNCTION("""COMPUTED_VALUE"""),53078.0)</f>
        <v>53078</v>
      </c>
    </row>
    <row r="254">
      <c r="C254" s="4">
        <f>IFERROR(__xludf.DUMMYFUNCTION("""COMPUTED_VALUE"""),39322.705555555556)</f>
        <v>39322.70556</v>
      </c>
      <c r="D254" s="3">
        <f>IFERROR(__xludf.DUMMYFUNCTION("""COMPUTED_VALUE"""),51645.0)</f>
        <v>51645</v>
      </c>
    </row>
    <row r="255">
      <c r="C255" s="4">
        <f>IFERROR(__xludf.DUMMYFUNCTION("""COMPUTED_VALUE"""),39323.705555555556)</f>
        <v>39323.70556</v>
      </c>
      <c r="D255" s="3">
        <f>IFERROR(__xludf.DUMMYFUNCTION("""COMPUTED_VALUE"""),52734.0)</f>
        <v>52734</v>
      </c>
    </row>
    <row r="256">
      <c r="C256" s="4">
        <f>IFERROR(__xludf.DUMMYFUNCTION("""COMPUTED_VALUE"""),39324.705555555556)</f>
        <v>39324.70556</v>
      </c>
      <c r="D256" s="3">
        <f>IFERROR(__xludf.DUMMYFUNCTION("""COMPUTED_VALUE"""),52857.0)</f>
        <v>52857</v>
      </c>
    </row>
    <row r="257">
      <c r="C257" s="4">
        <f>IFERROR(__xludf.DUMMYFUNCTION("""COMPUTED_VALUE"""),39329.705555555556)</f>
        <v>39329.70556</v>
      </c>
      <c r="D257" s="3">
        <f>IFERROR(__xludf.DUMMYFUNCTION("""COMPUTED_VALUE"""),54832.0)</f>
        <v>54832</v>
      </c>
    </row>
    <row r="258">
      <c r="C258" s="4">
        <f>IFERROR(__xludf.DUMMYFUNCTION("""COMPUTED_VALUE"""),39332.705555555556)</f>
        <v>39332.70556</v>
      </c>
      <c r="D258" s="3">
        <f>IFERROR(__xludf.DUMMYFUNCTION("""COMPUTED_VALUE"""),54569.0)</f>
        <v>54569</v>
      </c>
    </row>
    <row r="259">
      <c r="C259" s="4">
        <f>IFERROR(__xludf.DUMMYFUNCTION("""COMPUTED_VALUE"""),39337.705555555556)</f>
        <v>39337.70556</v>
      </c>
      <c r="D259" s="3">
        <f>IFERROR(__xludf.DUMMYFUNCTION("""COMPUTED_VALUE"""),53920.0)</f>
        <v>53920</v>
      </c>
    </row>
    <row r="260">
      <c r="C260" s="4">
        <f>IFERROR(__xludf.DUMMYFUNCTION("""COMPUTED_VALUE"""),39338.705555555556)</f>
        <v>39338.70556</v>
      </c>
      <c r="D260" s="3">
        <f>IFERROR(__xludf.DUMMYFUNCTION("""COMPUTED_VALUE"""),53882.0)</f>
        <v>53882</v>
      </c>
    </row>
    <row r="261">
      <c r="C261" s="4">
        <f>IFERROR(__xludf.DUMMYFUNCTION("""COMPUTED_VALUE"""),39339.705555555556)</f>
        <v>39339.70556</v>
      </c>
      <c r="D261" s="3">
        <f>IFERROR(__xludf.DUMMYFUNCTION("""COMPUTED_VALUE"""),54908.0)</f>
        <v>54908</v>
      </c>
    </row>
    <row r="262">
      <c r="C262" s="4">
        <f>IFERROR(__xludf.DUMMYFUNCTION("""COMPUTED_VALUE"""),39344.705555555556)</f>
        <v>39344.70556</v>
      </c>
      <c r="D262" s="3">
        <f>IFERROR(__xludf.DUMMYFUNCTION("""COMPUTED_VALUE"""),56666.0)</f>
        <v>56666</v>
      </c>
    </row>
    <row r="263">
      <c r="C263" s="4">
        <f>IFERROR(__xludf.DUMMYFUNCTION("""COMPUTED_VALUE"""),39345.705555555556)</f>
        <v>39345.70556</v>
      </c>
      <c r="D263" s="3">
        <f>IFERROR(__xludf.DUMMYFUNCTION("""COMPUTED_VALUE"""),57264.0)</f>
        <v>57264</v>
      </c>
    </row>
    <row r="264">
      <c r="C264" s="4">
        <f>IFERROR(__xludf.DUMMYFUNCTION("""COMPUTED_VALUE"""),39346.705555555556)</f>
        <v>39346.70556</v>
      </c>
      <c r="D264" s="3">
        <f>IFERROR(__xludf.DUMMYFUNCTION("""COMPUTED_VALUE"""),56906.0)</f>
        <v>56906</v>
      </c>
    </row>
    <row r="265">
      <c r="C265" s="4">
        <f>IFERROR(__xludf.DUMMYFUNCTION("""COMPUTED_VALUE"""),39349.705555555556)</f>
        <v>39349.70556</v>
      </c>
      <c r="D265" s="3">
        <f>IFERROR(__xludf.DUMMYFUNCTION("""COMPUTED_VALUE"""),58719.0)</f>
        <v>58719</v>
      </c>
    </row>
    <row r="266">
      <c r="C266" s="4">
        <f>IFERROR(__xludf.DUMMYFUNCTION("""COMPUTED_VALUE"""),39351.705555555556)</f>
        <v>39351.70556</v>
      </c>
      <c r="D266" s="3">
        <f>IFERROR(__xludf.DUMMYFUNCTION("""COMPUTED_VALUE"""),58857.0)</f>
        <v>58857</v>
      </c>
    </row>
    <row r="267">
      <c r="C267" s="4">
        <f>IFERROR(__xludf.DUMMYFUNCTION("""COMPUTED_VALUE"""),39352.705555555556)</f>
        <v>39352.70556</v>
      </c>
      <c r="D267" s="3">
        <f>IFERROR(__xludf.DUMMYFUNCTION("""COMPUTED_VALUE"""),59714.0)</f>
        <v>59714</v>
      </c>
    </row>
    <row r="268">
      <c r="C268" s="4">
        <f>IFERROR(__xludf.DUMMYFUNCTION("""COMPUTED_VALUE"""),39353.705555555556)</f>
        <v>39353.70556</v>
      </c>
      <c r="D268" s="3">
        <f>IFERROR(__xludf.DUMMYFUNCTION("""COMPUTED_VALUE"""),61052.0)</f>
        <v>61052</v>
      </c>
    </row>
    <row r="269">
      <c r="C269" s="4">
        <f>IFERROR(__xludf.DUMMYFUNCTION("""COMPUTED_VALUE"""),39358.705555555556)</f>
        <v>39358.70556</v>
      </c>
      <c r="D269" s="3">
        <f>IFERROR(__xludf.DUMMYFUNCTION("""COMPUTED_VALUE"""),62017.0)</f>
        <v>62017</v>
      </c>
    </row>
    <row r="270">
      <c r="C270" s="4">
        <f>IFERROR(__xludf.DUMMYFUNCTION("""COMPUTED_VALUE"""),39359.705555555556)</f>
        <v>39359.70556</v>
      </c>
      <c r="D270" s="3">
        <f>IFERROR(__xludf.DUMMYFUNCTION("""COMPUTED_VALUE"""),60098.0)</f>
        <v>60098</v>
      </c>
    </row>
    <row r="271">
      <c r="C271" s="4">
        <f>IFERROR(__xludf.DUMMYFUNCTION("""COMPUTED_VALUE"""),39360.705555555556)</f>
        <v>39360.70556</v>
      </c>
      <c r="D271" s="3">
        <f>IFERROR(__xludf.DUMMYFUNCTION("""COMPUTED_VALUE"""),60406.0)</f>
        <v>60406</v>
      </c>
    </row>
    <row r="272">
      <c r="C272" s="4">
        <f>IFERROR(__xludf.DUMMYFUNCTION("""COMPUTED_VALUE"""),39364.705555555556)</f>
        <v>39364.70556</v>
      </c>
      <c r="D272" s="3">
        <f>IFERROR(__xludf.DUMMYFUNCTION("""COMPUTED_VALUE"""),62660.0)</f>
        <v>62660</v>
      </c>
    </row>
    <row r="273">
      <c r="C273" s="4">
        <f>IFERROR(__xludf.DUMMYFUNCTION("""COMPUTED_VALUE"""),39365.705555555556)</f>
        <v>39365.70556</v>
      </c>
      <c r="D273" s="3">
        <f>IFERROR(__xludf.DUMMYFUNCTION("""COMPUTED_VALUE"""),63548.0)</f>
        <v>63548</v>
      </c>
    </row>
    <row r="274">
      <c r="C274" s="4">
        <f>IFERROR(__xludf.DUMMYFUNCTION("""COMPUTED_VALUE"""),39366.705555555556)</f>
        <v>39366.70556</v>
      </c>
      <c r="D274" s="3">
        <f>IFERROR(__xludf.DUMMYFUNCTION("""COMPUTED_VALUE"""),63197.0)</f>
        <v>63197</v>
      </c>
    </row>
    <row r="275">
      <c r="C275" s="4">
        <f>IFERROR(__xludf.DUMMYFUNCTION("""COMPUTED_VALUE"""),39367.705555555556)</f>
        <v>39367.70556</v>
      </c>
      <c r="D275" s="3">
        <f>IFERROR(__xludf.DUMMYFUNCTION("""COMPUTED_VALUE"""),62455.0)</f>
        <v>62455</v>
      </c>
    </row>
    <row r="276">
      <c r="C276" s="4">
        <f>IFERROR(__xludf.DUMMYFUNCTION("""COMPUTED_VALUE"""),39371.705555555556)</f>
        <v>39371.70556</v>
      </c>
      <c r="D276" s="3">
        <f>IFERROR(__xludf.DUMMYFUNCTION("""COMPUTED_VALUE"""),62969.0)</f>
        <v>62969</v>
      </c>
    </row>
    <row r="277">
      <c r="C277" s="4">
        <f>IFERROR(__xludf.DUMMYFUNCTION("""COMPUTED_VALUE"""),39373.705555555556)</f>
        <v>39373.70556</v>
      </c>
      <c r="D277" s="3">
        <f>IFERROR(__xludf.DUMMYFUNCTION("""COMPUTED_VALUE"""),63193.0)</f>
        <v>63193</v>
      </c>
    </row>
    <row r="278">
      <c r="C278" s="4">
        <f>IFERROR(__xludf.DUMMYFUNCTION("""COMPUTED_VALUE"""),39374.705555555556)</f>
        <v>39374.70556</v>
      </c>
      <c r="D278" s="3">
        <f>IFERROR(__xludf.DUMMYFUNCTION("""COMPUTED_VALUE"""),63261.0)</f>
        <v>63261</v>
      </c>
    </row>
    <row r="279">
      <c r="C279" s="4">
        <f>IFERROR(__xludf.DUMMYFUNCTION("""COMPUTED_VALUE"""),39378.705555555556)</f>
        <v>39378.70556</v>
      </c>
      <c r="D279" s="3">
        <f>IFERROR(__xludf.DUMMYFUNCTION("""COMPUTED_VALUE"""),61215.0)</f>
        <v>61215</v>
      </c>
    </row>
    <row r="280">
      <c r="C280" s="4">
        <f>IFERROR(__xludf.DUMMYFUNCTION("""COMPUTED_VALUE"""),39379.705555555556)</f>
        <v>39379.70556</v>
      </c>
      <c r="D280" s="3">
        <f>IFERROR(__xludf.DUMMYFUNCTION("""COMPUTED_VALUE"""),62697.0)</f>
        <v>62697</v>
      </c>
    </row>
    <row r="281">
      <c r="C281" s="4">
        <f>IFERROR(__xludf.DUMMYFUNCTION("""COMPUTED_VALUE"""),39380.705555555556)</f>
        <v>39380.70556</v>
      </c>
      <c r="D281" s="3">
        <f>IFERROR(__xludf.DUMMYFUNCTION("""COMPUTED_VALUE"""),62624.0)</f>
        <v>62624</v>
      </c>
    </row>
    <row r="282">
      <c r="C282" s="4">
        <f>IFERROR(__xludf.DUMMYFUNCTION("""COMPUTED_VALUE"""),39381.705555555556)</f>
        <v>39381.70556</v>
      </c>
      <c r="D282" s="3">
        <f>IFERROR(__xludf.DUMMYFUNCTION("""COMPUTED_VALUE"""),62341.0)</f>
        <v>62341</v>
      </c>
    </row>
    <row r="283">
      <c r="C283" s="4">
        <f>IFERROR(__xludf.DUMMYFUNCTION("""COMPUTED_VALUE"""),39385.705555555556)</f>
        <v>39385.70556</v>
      </c>
      <c r="D283" s="3">
        <f>IFERROR(__xludf.DUMMYFUNCTION("""COMPUTED_VALUE"""),65044.0)</f>
        <v>65044</v>
      </c>
    </row>
    <row r="284">
      <c r="C284" s="4">
        <f>IFERROR(__xludf.DUMMYFUNCTION("""COMPUTED_VALUE"""),39386.705555555556)</f>
        <v>39386.70556</v>
      </c>
      <c r="D284" s="3">
        <f>IFERROR(__xludf.DUMMYFUNCTION("""COMPUTED_VALUE"""),64383.0)</f>
        <v>64383</v>
      </c>
    </row>
    <row r="285">
      <c r="C285" s="4">
        <f>IFERROR(__xludf.DUMMYFUNCTION("""COMPUTED_VALUE"""),39387.705555555556)</f>
        <v>39387.70556</v>
      </c>
      <c r="D285" s="3">
        <f>IFERROR(__xludf.DUMMYFUNCTION("""COMPUTED_VALUE"""),65317.0)</f>
        <v>65317</v>
      </c>
    </row>
    <row r="286">
      <c r="C286" s="4">
        <f>IFERROR(__xludf.DUMMYFUNCTION("""COMPUTED_VALUE"""),39388.705555555556)</f>
        <v>39388.70556</v>
      </c>
      <c r="D286" s="3">
        <f>IFERROR(__xludf.DUMMYFUNCTION("""COMPUTED_VALUE"""),64050.0)</f>
        <v>64050</v>
      </c>
    </row>
    <row r="287">
      <c r="C287" s="4">
        <f>IFERROR(__xludf.DUMMYFUNCTION("""COMPUTED_VALUE"""),39392.705555555556)</f>
        <v>39392.70556</v>
      </c>
      <c r="D287" s="3">
        <f>IFERROR(__xludf.DUMMYFUNCTION("""COMPUTED_VALUE"""),62959.0)</f>
        <v>62959</v>
      </c>
    </row>
    <row r="288">
      <c r="C288" s="4">
        <f>IFERROR(__xludf.DUMMYFUNCTION("""COMPUTED_VALUE"""),39394.705555555556)</f>
        <v>39394.70556</v>
      </c>
      <c r="D288" s="3">
        <f>IFERROR(__xludf.DUMMYFUNCTION("""COMPUTED_VALUE"""),63561.0)</f>
        <v>63561</v>
      </c>
    </row>
    <row r="289">
      <c r="C289" s="4">
        <f>IFERROR(__xludf.DUMMYFUNCTION("""COMPUTED_VALUE"""),39395.705555555556)</f>
        <v>39395.70556</v>
      </c>
      <c r="D289" s="3">
        <f>IFERROR(__xludf.DUMMYFUNCTION("""COMPUTED_VALUE"""),64320.0)</f>
        <v>64320</v>
      </c>
    </row>
    <row r="290">
      <c r="C290" s="4">
        <f>IFERROR(__xludf.DUMMYFUNCTION("""COMPUTED_VALUE"""),39402.705555555556)</f>
        <v>39402.70556</v>
      </c>
      <c r="D290" s="3">
        <f>IFERROR(__xludf.DUMMYFUNCTION("""COMPUTED_VALUE"""),64609.0)</f>
        <v>64609</v>
      </c>
    </row>
    <row r="291">
      <c r="C291" s="4">
        <f>IFERROR(__xludf.DUMMYFUNCTION("""COMPUTED_VALUE"""),39405.705555555556)</f>
        <v>39405.70556</v>
      </c>
      <c r="D291" s="3">
        <f>IFERROR(__xludf.DUMMYFUNCTION("""COMPUTED_VALUE"""),62336.0)</f>
        <v>62336</v>
      </c>
    </row>
    <row r="292">
      <c r="C292" s="4">
        <f>IFERROR(__xludf.DUMMYFUNCTION("""COMPUTED_VALUE"""),39407.705555555556)</f>
        <v>39407.70556</v>
      </c>
      <c r="D292" s="3">
        <f>IFERROR(__xludf.DUMMYFUNCTION("""COMPUTED_VALUE"""),60581.0)</f>
        <v>60581</v>
      </c>
    </row>
    <row r="293">
      <c r="C293" s="4">
        <f>IFERROR(__xludf.DUMMYFUNCTION("""COMPUTED_VALUE"""),39408.705555555556)</f>
        <v>39408.70556</v>
      </c>
      <c r="D293" s="3">
        <f>IFERROR(__xludf.DUMMYFUNCTION("""COMPUTED_VALUE"""),60653.0)</f>
        <v>60653</v>
      </c>
    </row>
    <row r="294">
      <c r="C294" s="4">
        <f>IFERROR(__xludf.DUMMYFUNCTION("""COMPUTED_VALUE"""),39409.705555555556)</f>
        <v>39409.70556</v>
      </c>
      <c r="D294" s="3">
        <f>IFERROR(__xludf.DUMMYFUNCTION("""COMPUTED_VALUE"""),60970.0)</f>
        <v>60970</v>
      </c>
    </row>
    <row r="295">
      <c r="C295" s="4">
        <f>IFERROR(__xludf.DUMMYFUNCTION("""COMPUTED_VALUE"""),39416.705555555556)</f>
        <v>39416.70556</v>
      </c>
      <c r="D295" s="3">
        <f>IFERROR(__xludf.DUMMYFUNCTION("""COMPUTED_VALUE"""),63006.0)</f>
        <v>63006</v>
      </c>
    </row>
    <row r="296">
      <c r="C296" s="4">
        <f>IFERROR(__xludf.DUMMYFUNCTION("""COMPUTED_VALUE"""),39420.705555555556)</f>
        <v>39420.70556</v>
      </c>
      <c r="D296" s="3">
        <f>IFERROR(__xludf.DUMMYFUNCTION("""COMPUTED_VALUE"""),63199.0)</f>
        <v>63199</v>
      </c>
    </row>
    <row r="297">
      <c r="C297" s="4">
        <f>IFERROR(__xludf.DUMMYFUNCTION("""COMPUTED_VALUE"""),39423.705555555556)</f>
        <v>39423.70556</v>
      </c>
      <c r="D297" s="3">
        <f>IFERROR(__xludf.DUMMYFUNCTION("""COMPUTED_VALUE"""),65790.0)</f>
        <v>65790</v>
      </c>
    </row>
    <row r="298">
      <c r="C298" s="4">
        <f>IFERROR(__xludf.DUMMYFUNCTION("""COMPUTED_VALUE"""),39427.705555555556)</f>
        <v>39427.70556</v>
      </c>
      <c r="D298" s="3">
        <f>IFERROR(__xludf.DUMMYFUNCTION("""COMPUTED_VALUE"""),64512.0)</f>
        <v>64512</v>
      </c>
    </row>
    <row r="299">
      <c r="C299" s="4">
        <f>IFERROR(__xludf.DUMMYFUNCTION("""COMPUTED_VALUE"""),39428.705555555556)</f>
        <v>39428.70556</v>
      </c>
      <c r="D299" s="3">
        <f>IFERROR(__xludf.DUMMYFUNCTION("""COMPUTED_VALUE"""),64741.0)</f>
        <v>64741</v>
      </c>
    </row>
    <row r="300">
      <c r="C300" s="4">
        <f>IFERROR(__xludf.DUMMYFUNCTION("""COMPUTED_VALUE"""),39429.705555555556)</f>
        <v>39429.70556</v>
      </c>
      <c r="D300" s="3">
        <f>IFERROR(__xludf.DUMMYFUNCTION("""COMPUTED_VALUE"""),62860.0)</f>
        <v>62860</v>
      </c>
    </row>
    <row r="301">
      <c r="C301" s="4">
        <f>IFERROR(__xludf.DUMMYFUNCTION("""COMPUTED_VALUE"""),39430.705555555556)</f>
        <v>39430.70556</v>
      </c>
      <c r="D301" s="3">
        <f>IFERROR(__xludf.DUMMYFUNCTION("""COMPUTED_VALUE"""),62444.0)</f>
        <v>62444</v>
      </c>
    </row>
    <row r="302">
      <c r="C302" s="4">
        <f>IFERROR(__xludf.DUMMYFUNCTION("""COMPUTED_VALUE"""),39433.705555555556)</f>
        <v>39433.70556</v>
      </c>
      <c r="D302" s="3">
        <f>IFERROR(__xludf.DUMMYFUNCTION("""COMPUTED_VALUE"""),59828.0)</f>
        <v>59828</v>
      </c>
    </row>
    <row r="303">
      <c r="C303" s="4">
        <f>IFERROR(__xludf.DUMMYFUNCTION("""COMPUTED_VALUE"""),39435.705555555556)</f>
        <v>39435.70556</v>
      </c>
      <c r="D303" s="3">
        <f>IFERROR(__xludf.DUMMYFUNCTION("""COMPUTED_VALUE"""),61721.0)</f>
        <v>61721</v>
      </c>
    </row>
    <row r="304">
      <c r="C304" s="4">
        <f>IFERROR(__xludf.DUMMYFUNCTION("""COMPUTED_VALUE"""),39436.705555555556)</f>
        <v>39436.70556</v>
      </c>
      <c r="D304" s="3">
        <f>IFERROR(__xludf.DUMMYFUNCTION("""COMPUTED_VALUE"""),61716.0)</f>
        <v>61716</v>
      </c>
    </row>
    <row r="305">
      <c r="C305" s="4">
        <f>IFERROR(__xludf.DUMMYFUNCTION("""COMPUTED_VALUE"""),39443.705555555556)</f>
        <v>39443.70556</v>
      </c>
      <c r="D305" s="3">
        <f>IFERROR(__xludf.DUMMYFUNCTION("""COMPUTED_VALUE"""),63774.0)</f>
        <v>63774</v>
      </c>
    </row>
    <row r="306">
      <c r="C306" s="4">
        <f>IFERROR(__xludf.DUMMYFUNCTION("""COMPUTED_VALUE"""),39450.705555555556)</f>
        <v>39450.70556</v>
      </c>
      <c r="D306" s="3">
        <f>IFERROR(__xludf.DUMMYFUNCTION("""COMPUTED_VALUE"""),62891.0)</f>
        <v>62891</v>
      </c>
    </row>
    <row r="307">
      <c r="C307" s="4">
        <f>IFERROR(__xludf.DUMMYFUNCTION("""COMPUTED_VALUE"""),39451.705555555556)</f>
        <v>39451.70556</v>
      </c>
      <c r="D307" s="3">
        <f>IFERROR(__xludf.DUMMYFUNCTION("""COMPUTED_VALUE"""),61036.0)</f>
        <v>61036</v>
      </c>
    </row>
    <row r="308">
      <c r="C308" s="4">
        <f>IFERROR(__xludf.DUMMYFUNCTION("""COMPUTED_VALUE"""),39454.705555555556)</f>
        <v>39454.70556</v>
      </c>
      <c r="D308" s="3">
        <f>IFERROR(__xludf.DUMMYFUNCTION("""COMPUTED_VALUE"""),60772.0)</f>
        <v>60772</v>
      </c>
    </row>
    <row r="309">
      <c r="C309" s="4">
        <f>IFERROR(__xludf.DUMMYFUNCTION("""COMPUTED_VALUE"""),39456.705555555556)</f>
        <v>39456.70556</v>
      </c>
      <c r="D309" s="3">
        <f>IFERROR(__xludf.DUMMYFUNCTION("""COMPUTED_VALUE"""),62673.0)</f>
        <v>62673</v>
      </c>
    </row>
    <row r="310">
      <c r="C310" s="4">
        <f>IFERROR(__xludf.DUMMYFUNCTION("""COMPUTED_VALUE"""),39457.705555555556)</f>
        <v>39457.70556</v>
      </c>
      <c r="D310" s="3">
        <f>IFERROR(__xludf.DUMMYFUNCTION("""COMPUTED_VALUE"""),63515.0)</f>
        <v>63515</v>
      </c>
    </row>
    <row r="311">
      <c r="C311" s="4">
        <f>IFERROR(__xludf.DUMMYFUNCTION("""COMPUTED_VALUE"""),39458.705555555556)</f>
        <v>39458.70556</v>
      </c>
      <c r="D311" s="3">
        <f>IFERROR(__xludf.DUMMYFUNCTION("""COMPUTED_VALUE"""),61942.0)</f>
        <v>61942</v>
      </c>
    </row>
    <row r="312">
      <c r="C312" s="4">
        <f>IFERROR(__xludf.DUMMYFUNCTION("""COMPUTED_VALUE"""),39461.705555555556)</f>
        <v>39461.70556</v>
      </c>
      <c r="D312" s="3">
        <f>IFERROR(__xludf.DUMMYFUNCTION("""COMPUTED_VALUE"""),62187.0)</f>
        <v>62187</v>
      </c>
    </row>
    <row r="313">
      <c r="C313" s="4">
        <f>IFERROR(__xludf.DUMMYFUNCTION("""COMPUTED_VALUE"""),39462.705555555556)</f>
        <v>39462.70556</v>
      </c>
      <c r="D313" s="3">
        <f>IFERROR(__xludf.DUMMYFUNCTION("""COMPUTED_VALUE"""),59907.0)</f>
        <v>59907</v>
      </c>
    </row>
    <row r="314">
      <c r="C314" s="4">
        <f>IFERROR(__xludf.DUMMYFUNCTION("""COMPUTED_VALUE"""),39463.705555555556)</f>
        <v>39463.70556</v>
      </c>
      <c r="D314" s="3">
        <f>IFERROR(__xludf.DUMMYFUNCTION("""COMPUTED_VALUE"""),58777.0)</f>
        <v>58777</v>
      </c>
    </row>
    <row r="315">
      <c r="C315" s="4">
        <f>IFERROR(__xludf.DUMMYFUNCTION("""COMPUTED_VALUE"""),39464.705555555556)</f>
        <v>39464.70556</v>
      </c>
      <c r="D315" s="3">
        <f>IFERROR(__xludf.DUMMYFUNCTION("""COMPUTED_VALUE"""),57036.0)</f>
        <v>57036</v>
      </c>
    </row>
    <row r="316">
      <c r="C316" s="4">
        <f>IFERROR(__xludf.DUMMYFUNCTION("""COMPUTED_VALUE"""),39465.705555555556)</f>
        <v>39465.70556</v>
      </c>
      <c r="D316" s="3">
        <f>IFERROR(__xludf.DUMMYFUNCTION("""COMPUTED_VALUE"""),57506.0)</f>
        <v>57506</v>
      </c>
    </row>
    <row r="317">
      <c r="C317" s="4">
        <f>IFERROR(__xludf.DUMMYFUNCTION("""COMPUTED_VALUE"""),39468.705555555556)</f>
        <v>39468.70556</v>
      </c>
      <c r="D317" s="3">
        <f>IFERROR(__xludf.DUMMYFUNCTION("""COMPUTED_VALUE"""),53709.0)</f>
        <v>53709</v>
      </c>
    </row>
    <row r="318">
      <c r="C318" s="4">
        <f>IFERROR(__xludf.DUMMYFUNCTION("""COMPUTED_VALUE"""),39469.705555555556)</f>
        <v>39469.70556</v>
      </c>
      <c r="D318" s="3">
        <f>IFERROR(__xludf.DUMMYFUNCTION("""COMPUTED_VALUE"""),56097.0)</f>
        <v>56097</v>
      </c>
    </row>
    <row r="319">
      <c r="C319" s="4">
        <f>IFERROR(__xludf.DUMMYFUNCTION("""COMPUTED_VALUE"""),39470.705555555556)</f>
        <v>39470.70556</v>
      </c>
      <c r="D319" s="3">
        <f>IFERROR(__xludf.DUMMYFUNCTION("""COMPUTED_VALUE"""),54234.0)</f>
        <v>54234</v>
      </c>
    </row>
    <row r="320">
      <c r="C320" s="4">
        <f>IFERROR(__xludf.DUMMYFUNCTION("""COMPUTED_VALUE"""),39471.705555555556)</f>
        <v>39471.70556</v>
      </c>
      <c r="D320" s="3">
        <f>IFERROR(__xludf.DUMMYFUNCTION("""COMPUTED_VALUE"""),57463.0)</f>
        <v>57463</v>
      </c>
    </row>
    <row r="321">
      <c r="C321" s="4">
        <f>IFERROR(__xludf.DUMMYFUNCTION("""COMPUTED_VALUE"""),39475.705555555556)</f>
        <v>39475.70556</v>
      </c>
      <c r="D321" s="3">
        <f>IFERROR(__xludf.DUMMYFUNCTION("""COMPUTED_VALUE"""),58593.0)</f>
        <v>58593</v>
      </c>
    </row>
    <row r="322">
      <c r="C322" s="4">
        <f>IFERROR(__xludf.DUMMYFUNCTION("""COMPUTED_VALUE"""),39476.705555555556)</f>
        <v>39476.70556</v>
      </c>
      <c r="D322" s="3">
        <f>IFERROR(__xludf.DUMMYFUNCTION("""COMPUTED_VALUE"""),59529.0)</f>
        <v>59529</v>
      </c>
    </row>
    <row r="323">
      <c r="C323" s="4">
        <f>IFERROR(__xludf.DUMMYFUNCTION("""COMPUTED_VALUE"""),39477.705555555556)</f>
        <v>39477.70556</v>
      </c>
      <c r="D323" s="3">
        <f>IFERROR(__xludf.DUMMYFUNCTION("""COMPUTED_VALUE"""),60289.0)</f>
        <v>60289</v>
      </c>
    </row>
    <row r="324">
      <c r="C324" s="4">
        <f>IFERROR(__xludf.DUMMYFUNCTION("""COMPUTED_VALUE"""),39478.705555555556)</f>
        <v>39478.70556</v>
      </c>
      <c r="D324" s="3">
        <f>IFERROR(__xludf.DUMMYFUNCTION("""COMPUTED_VALUE"""),59490.0)</f>
        <v>59490</v>
      </c>
    </row>
    <row r="325">
      <c r="C325" s="4">
        <f>IFERROR(__xludf.DUMMYFUNCTION("""COMPUTED_VALUE"""),39479.705555555556)</f>
        <v>39479.70556</v>
      </c>
      <c r="D325" s="3">
        <f>IFERROR(__xludf.DUMMYFUNCTION("""COMPUTED_VALUE"""),61079.0)</f>
        <v>61079</v>
      </c>
    </row>
    <row r="326">
      <c r="C326" s="4">
        <f>IFERROR(__xludf.DUMMYFUNCTION("""COMPUTED_VALUE"""),39484.705555555556)</f>
        <v>39484.70556</v>
      </c>
      <c r="D326" s="3">
        <f>IFERROR(__xludf.DUMMYFUNCTION("""COMPUTED_VALUE"""),58968.0)</f>
        <v>58968</v>
      </c>
    </row>
    <row r="327">
      <c r="C327" s="4">
        <f>IFERROR(__xludf.DUMMYFUNCTION("""COMPUTED_VALUE"""),39485.705555555556)</f>
        <v>39485.70556</v>
      </c>
      <c r="D327" s="3">
        <f>IFERROR(__xludf.DUMMYFUNCTION("""COMPUTED_VALUE"""),58965.0)</f>
        <v>58965</v>
      </c>
    </row>
    <row r="328">
      <c r="C328" s="4">
        <f>IFERROR(__xludf.DUMMYFUNCTION("""COMPUTED_VALUE"""),39486.705555555556)</f>
        <v>39486.70556</v>
      </c>
      <c r="D328" s="3">
        <f>IFERROR(__xludf.DUMMYFUNCTION("""COMPUTED_VALUE"""),59075.0)</f>
        <v>59075</v>
      </c>
    </row>
    <row r="329">
      <c r="C329" s="4">
        <f>IFERROR(__xludf.DUMMYFUNCTION("""COMPUTED_VALUE"""),39489.705555555556)</f>
        <v>39489.70556</v>
      </c>
      <c r="D329" s="3">
        <f>IFERROR(__xludf.DUMMYFUNCTION("""COMPUTED_VALUE"""),60643.0)</f>
        <v>60643</v>
      </c>
    </row>
    <row r="330">
      <c r="C330" s="4">
        <f>IFERROR(__xludf.DUMMYFUNCTION("""COMPUTED_VALUE"""),39490.705555555556)</f>
        <v>39490.70556</v>
      </c>
      <c r="D330" s="3">
        <f>IFERROR(__xludf.DUMMYFUNCTION("""COMPUTED_VALUE"""),61805.0)</f>
        <v>61805</v>
      </c>
    </row>
    <row r="331">
      <c r="C331" s="4">
        <f>IFERROR(__xludf.DUMMYFUNCTION("""COMPUTED_VALUE"""),39491.705555555556)</f>
        <v>39491.70556</v>
      </c>
      <c r="D331" s="3">
        <f>IFERROR(__xludf.DUMMYFUNCTION("""COMPUTED_VALUE"""),62590.0)</f>
        <v>62590</v>
      </c>
    </row>
    <row r="332">
      <c r="C332" s="4">
        <f>IFERROR(__xludf.DUMMYFUNCTION("""COMPUTED_VALUE"""),39492.705555555556)</f>
        <v>39492.70556</v>
      </c>
      <c r="D332" s="3">
        <f>IFERROR(__xludf.DUMMYFUNCTION("""COMPUTED_VALUE"""),61818.0)</f>
        <v>61818</v>
      </c>
    </row>
    <row r="333">
      <c r="C333" s="4">
        <f>IFERROR(__xludf.DUMMYFUNCTION("""COMPUTED_VALUE"""),39493.705555555556)</f>
        <v>39493.70556</v>
      </c>
      <c r="D333" s="3">
        <f>IFERROR(__xludf.DUMMYFUNCTION("""COMPUTED_VALUE"""),61271.0)</f>
        <v>61271</v>
      </c>
    </row>
    <row r="334">
      <c r="C334" s="4">
        <f>IFERROR(__xludf.DUMMYFUNCTION("""COMPUTED_VALUE"""),39496.705555555556)</f>
        <v>39496.70556</v>
      </c>
      <c r="D334" s="3">
        <f>IFERROR(__xludf.DUMMYFUNCTION("""COMPUTED_VALUE"""),62801.0)</f>
        <v>62801</v>
      </c>
    </row>
    <row r="335">
      <c r="C335" s="4">
        <f>IFERROR(__xludf.DUMMYFUNCTION("""COMPUTED_VALUE"""),39497.705555555556)</f>
        <v>39497.70556</v>
      </c>
      <c r="D335" s="3">
        <f>IFERROR(__xludf.DUMMYFUNCTION("""COMPUTED_VALUE"""),62296.0)</f>
        <v>62296</v>
      </c>
    </row>
    <row r="336">
      <c r="C336" s="4">
        <f>IFERROR(__xludf.DUMMYFUNCTION("""COMPUTED_VALUE"""),39498.705555555556)</f>
        <v>39498.70556</v>
      </c>
      <c r="D336" s="3">
        <f>IFERROR(__xludf.DUMMYFUNCTION("""COMPUTED_VALUE"""),63747.0)</f>
        <v>63747</v>
      </c>
    </row>
    <row r="337">
      <c r="C337" s="4">
        <f>IFERROR(__xludf.DUMMYFUNCTION("""COMPUTED_VALUE"""),39500.705555555556)</f>
        <v>39500.70556</v>
      </c>
      <c r="D337" s="3">
        <f>IFERROR(__xludf.DUMMYFUNCTION("""COMPUTED_VALUE"""),64608.0)</f>
        <v>64608</v>
      </c>
    </row>
    <row r="338">
      <c r="C338" s="4">
        <f>IFERROR(__xludf.DUMMYFUNCTION("""COMPUTED_VALUE"""),39503.705555555556)</f>
        <v>39503.70556</v>
      </c>
      <c r="D338" s="3">
        <f>IFERROR(__xludf.DUMMYFUNCTION("""COMPUTED_VALUE"""),65000.0)</f>
        <v>65000</v>
      </c>
    </row>
    <row r="339">
      <c r="C339" s="4">
        <f>IFERROR(__xludf.DUMMYFUNCTION("""COMPUTED_VALUE"""),39504.705555555556)</f>
        <v>39504.70556</v>
      </c>
      <c r="D339" s="3">
        <f>IFERROR(__xludf.DUMMYFUNCTION("""COMPUTED_VALUE"""),65182.0)</f>
        <v>65182</v>
      </c>
    </row>
    <row r="340">
      <c r="C340" s="4">
        <f>IFERROR(__xludf.DUMMYFUNCTION("""COMPUTED_VALUE"""),39505.705555555556)</f>
        <v>39505.70556</v>
      </c>
      <c r="D340" s="3">
        <f>IFERROR(__xludf.DUMMYFUNCTION("""COMPUTED_VALUE"""),65494.0)</f>
        <v>65494</v>
      </c>
    </row>
    <row r="341">
      <c r="C341" s="4">
        <f>IFERROR(__xludf.DUMMYFUNCTION("""COMPUTED_VALUE"""),39506.705555555556)</f>
        <v>39506.70556</v>
      </c>
      <c r="D341" s="3">
        <f>IFERROR(__xludf.DUMMYFUNCTION("""COMPUTED_VALUE"""),65555.0)</f>
        <v>65555</v>
      </c>
    </row>
    <row r="342">
      <c r="C342" s="4">
        <f>IFERROR(__xludf.DUMMYFUNCTION("""COMPUTED_VALUE"""),39507.705555555556)</f>
        <v>39507.70556</v>
      </c>
      <c r="D342" s="3">
        <f>IFERROR(__xludf.DUMMYFUNCTION("""COMPUTED_VALUE"""),63489.0)</f>
        <v>63489</v>
      </c>
    </row>
    <row r="343">
      <c r="C343" s="4">
        <f>IFERROR(__xludf.DUMMYFUNCTION("""COMPUTED_VALUE"""),39510.705555555556)</f>
        <v>39510.70556</v>
      </c>
      <c r="D343" s="3">
        <f>IFERROR(__xludf.DUMMYFUNCTION("""COMPUTED_VALUE"""),64490.0)</f>
        <v>64490</v>
      </c>
    </row>
    <row r="344">
      <c r="C344" s="4">
        <f>IFERROR(__xludf.DUMMYFUNCTION("""COMPUTED_VALUE"""),39511.705555555556)</f>
        <v>39511.70556</v>
      </c>
      <c r="D344" s="3">
        <f>IFERROR(__xludf.DUMMYFUNCTION("""COMPUTED_VALUE"""),63655.0)</f>
        <v>63655</v>
      </c>
    </row>
    <row r="345">
      <c r="C345" s="4">
        <f>IFERROR(__xludf.DUMMYFUNCTION("""COMPUTED_VALUE"""),39512.705555555556)</f>
        <v>39512.70556</v>
      </c>
      <c r="D345" s="3">
        <f>IFERROR(__xludf.DUMMYFUNCTION("""COMPUTED_VALUE"""),64629.0)</f>
        <v>64629</v>
      </c>
    </row>
    <row r="346">
      <c r="C346" s="4">
        <f>IFERROR(__xludf.DUMMYFUNCTION("""COMPUTED_VALUE"""),39513.705555555556)</f>
        <v>39513.70556</v>
      </c>
      <c r="D346" s="3">
        <f>IFERROR(__xludf.DUMMYFUNCTION("""COMPUTED_VALUE"""),62974.0)</f>
        <v>62974</v>
      </c>
    </row>
    <row r="347">
      <c r="C347" s="4">
        <f>IFERROR(__xludf.DUMMYFUNCTION("""COMPUTED_VALUE"""),39514.705555555556)</f>
        <v>39514.70556</v>
      </c>
      <c r="D347" s="3">
        <f>IFERROR(__xludf.DUMMYFUNCTION("""COMPUTED_VALUE"""),61867.0)</f>
        <v>61867</v>
      </c>
    </row>
    <row r="348">
      <c r="C348" s="4">
        <f>IFERROR(__xludf.DUMMYFUNCTION("""COMPUTED_VALUE"""),39517.705555555556)</f>
        <v>39517.70556</v>
      </c>
      <c r="D348" s="3">
        <f>IFERROR(__xludf.DUMMYFUNCTION("""COMPUTED_VALUE"""),59999.0)</f>
        <v>59999</v>
      </c>
    </row>
    <row r="349">
      <c r="C349" s="4">
        <f>IFERROR(__xludf.DUMMYFUNCTION("""COMPUTED_VALUE"""),39518.705555555556)</f>
        <v>39518.70556</v>
      </c>
      <c r="D349" s="3">
        <f>IFERROR(__xludf.DUMMYFUNCTION("""COMPUTED_VALUE"""),62367.0)</f>
        <v>62367</v>
      </c>
    </row>
    <row r="350">
      <c r="C350" s="4">
        <f>IFERROR(__xludf.DUMMYFUNCTION("""COMPUTED_VALUE"""),39519.705555555556)</f>
        <v>39519.70556</v>
      </c>
      <c r="D350" s="3">
        <f>IFERROR(__xludf.DUMMYFUNCTION("""COMPUTED_VALUE"""),62176.0)</f>
        <v>62176</v>
      </c>
    </row>
    <row r="351">
      <c r="C351" s="4">
        <f>IFERROR(__xludf.DUMMYFUNCTION("""COMPUTED_VALUE"""),39520.705555555556)</f>
        <v>39520.70556</v>
      </c>
      <c r="D351" s="3">
        <f>IFERROR(__xludf.DUMMYFUNCTION("""COMPUTED_VALUE"""),62279.0)</f>
        <v>62279</v>
      </c>
    </row>
    <row r="352">
      <c r="C352" s="4">
        <f>IFERROR(__xludf.DUMMYFUNCTION("""COMPUTED_VALUE"""),39524.705555555556)</f>
        <v>39524.70556</v>
      </c>
      <c r="D352" s="3">
        <f>IFERROR(__xludf.DUMMYFUNCTION("""COMPUTED_VALUE"""),60011.0)</f>
        <v>60011</v>
      </c>
    </row>
    <row r="353">
      <c r="C353" s="4">
        <f>IFERROR(__xludf.DUMMYFUNCTION("""COMPUTED_VALUE"""),39526.705555555556)</f>
        <v>39526.70556</v>
      </c>
      <c r="D353" s="3">
        <f>IFERROR(__xludf.DUMMYFUNCTION("""COMPUTED_VALUE"""),58827.0)</f>
        <v>58827</v>
      </c>
    </row>
    <row r="354">
      <c r="C354" s="4">
        <f>IFERROR(__xludf.DUMMYFUNCTION("""COMPUTED_VALUE"""),39527.705555555556)</f>
        <v>39527.70556</v>
      </c>
      <c r="D354" s="3">
        <f>IFERROR(__xludf.DUMMYFUNCTION("""COMPUTED_VALUE"""),58987.0)</f>
        <v>58987</v>
      </c>
    </row>
    <row r="355">
      <c r="C355" s="4">
        <f>IFERROR(__xludf.DUMMYFUNCTION("""COMPUTED_VALUE"""),39531.705555555556)</f>
        <v>39531.70556</v>
      </c>
      <c r="D355" s="3">
        <f>IFERROR(__xludf.DUMMYFUNCTION("""COMPUTED_VALUE"""),59812.0)</f>
        <v>59812</v>
      </c>
    </row>
    <row r="356">
      <c r="C356" s="4">
        <f>IFERROR(__xludf.DUMMYFUNCTION("""COMPUTED_VALUE"""),39532.705555555556)</f>
        <v>39532.70556</v>
      </c>
      <c r="D356" s="3">
        <f>IFERROR(__xludf.DUMMYFUNCTION("""COMPUTED_VALUE"""),61234.0)</f>
        <v>61234</v>
      </c>
    </row>
    <row r="357">
      <c r="C357" s="4">
        <f>IFERROR(__xludf.DUMMYFUNCTION("""COMPUTED_VALUE"""),39533.705555555556)</f>
        <v>39533.70556</v>
      </c>
      <c r="D357" s="3">
        <f>IFERROR(__xludf.DUMMYFUNCTION("""COMPUTED_VALUE"""),61415.0)</f>
        <v>61415</v>
      </c>
    </row>
    <row r="358">
      <c r="C358" s="4">
        <f>IFERROR(__xludf.DUMMYFUNCTION("""COMPUTED_VALUE"""),39534.705555555556)</f>
        <v>39534.70556</v>
      </c>
      <c r="D358" s="3">
        <f>IFERROR(__xludf.DUMMYFUNCTION("""COMPUTED_VALUE"""),60761.0)</f>
        <v>60761</v>
      </c>
    </row>
    <row r="359">
      <c r="C359" s="4">
        <f>IFERROR(__xludf.DUMMYFUNCTION("""COMPUTED_VALUE"""),39535.705555555556)</f>
        <v>39535.70556</v>
      </c>
      <c r="D359" s="3">
        <f>IFERROR(__xludf.DUMMYFUNCTION("""COMPUTED_VALUE"""),60452.0)</f>
        <v>60452</v>
      </c>
    </row>
    <row r="360">
      <c r="C360" s="4">
        <f>IFERROR(__xludf.DUMMYFUNCTION("""COMPUTED_VALUE"""),39538.705555555556)</f>
        <v>39538.70556</v>
      </c>
      <c r="D360" s="3">
        <f>IFERROR(__xludf.DUMMYFUNCTION("""COMPUTED_VALUE"""),60968.0)</f>
        <v>60968</v>
      </c>
    </row>
    <row r="361">
      <c r="C361" s="4">
        <f>IFERROR(__xludf.DUMMYFUNCTION("""COMPUTED_VALUE"""),39539.705555555556)</f>
        <v>39539.70556</v>
      </c>
      <c r="D361" s="3">
        <f>IFERROR(__xludf.DUMMYFUNCTION("""COMPUTED_VALUE"""),62774.0)</f>
        <v>62774</v>
      </c>
    </row>
    <row r="362">
      <c r="C362" s="4">
        <f>IFERROR(__xludf.DUMMYFUNCTION("""COMPUTED_VALUE"""),39540.705555555556)</f>
        <v>39540.70556</v>
      </c>
      <c r="D362" s="3">
        <f>IFERROR(__xludf.DUMMYFUNCTION("""COMPUTED_VALUE"""),63364.0)</f>
        <v>63364</v>
      </c>
    </row>
    <row r="363">
      <c r="C363" s="4">
        <f>IFERROR(__xludf.DUMMYFUNCTION("""COMPUTED_VALUE"""),39541.705555555556)</f>
        <v>39541.70556</v>
      </c>
      <c r="D363" s="3">
        <f>IFERROR(__xludf.DUMMYFUNCTION("""COMPUTED_VALUE"""),64175.0)</f>
        <v>64175</v>
      </c>
    </row>
    <row r="364">
      <c r="C364" s="4">
        <f>IFERROR(__xludf.DUMMYFUNCTION("""COMPUTED_VALUE"""),39546.705555555556)</f>
        <v>39546.70556</v>
      </c>
      <c r="D364" s="3">
        <f>IFERROR(__xludf.DUMMYFUNCTION("""COMPUTED_VALUE"""),64539.0)</f>
        <v>64539</v>
      </c>
    </row>
    <row r="365">
      <c r="C365" s="4">
        <f>IFERROR(__xludf.DUMMYFUNCTION("""COMPUTED_VALUE"""),39547.705555555556)</f>
        <v>39547.70556</v>
      </c>
      <c r="D365" s="3">
        <f>IFERROR(__xludf.DUMMYFUNCTION("""COMPUTED_VALUE"""),63476.0)</f>
        <v>63476</v>
      </c>
    </row>
    <row r="366">
      <c r="C366" s="4">
        <f>IFERROR(__xludf.DUMMYFUNCTION("""COMPUTED_VALUE"""),39549.705555555556)</f>
        <v>39549.70556</v>
      </c>
      <c r="D366" s="3">
        <f>IFERROR(__xludf.DUMMYFUNCTION("""COMPUTED_VALUE"""),62585.0)</f>
        <v>62585</v>
      </c>
    </row>
    <row r="367">
      <c r="C367" s="4">
        <f>IFERROR(__xludf.DUMMYFUNCTION("""COMPUTED_VALUE"""),39552.705555555556)</f>
        <v>39552.70556</v>
      </c>
      <c r="D367" s="3">
        <f>IFERROR(__xludf.DUMMYFUNCTION("""COMPUTED_VALUE"""),62153.0)</f>
        <v>62153</v>
      </c>
    </row>
    <row r="368">
      <c r="C368" s="4">
        <f>IFERROR(__xludf.DUMMYFUNCTION("""COMPUTED_VALUE"""),39554.705555555556)</f>
        <v>39554.70556</v>
      </c>
      <c r="D368" s="3">
        <f>IFERROR(__xludf.DUMMYFUNCTION("""COMPUTED_VALUE"""),64151.0)</f>
        <v>64151</v>
      </c>
    </row>
    <row r="369">
      <c r="C369" s="4">
        <f>IFERROR(__xludf.DUMMYFUNCTION("""COMPUTED_VALUE"""),39555.705555555556)</f>
        <v>39555.70556</v>
      </c>
      <c r="D369" s="3">
        <f>IFERROR(__xludf.DUMMYFUNCTION("""COMPUTED_VALUE"""),64552.0)</f>
        <v>64552</v>
      </c>
    </row>
    <row r="370">
      <c r="C370" s="4">
        <f>IFERROR(__xludf.DUMMYFUNCTION("""COMPUTED_VALUE"""),39556.705555555556)</f>
        <v>39556.70556</v>
      </c>
      <c r="D370" s="3">
        <f>IFERROR(__xludf.DUMMYFUNCTION("""COMPUTED_VALUE"""),64922.0)</f>
        <v>64922</v>
      </c>
    </row>
    <row r="371">
      <c r="C371" s="4">
        <f>IFERROR(__xludf.DUMMYFUNCTION("""COMPUTED_VALUE"""),39560.705555555556)</f>
        <v>39560.70556</v>
      </c>
      <c r="D371" s="3">
        <f>IFERROR(__xludf.DUMMYFUNCTION("""COMPUTED_VALUE"""),65412.0)</f>
        <v>65412</v>
      </c>
    </row>
    <row r="372">
      <c r="C372" s="4">
        <f>IFERROR(__xludf.DUMMYFUNCTION("""COMPUTED_VALUE"""),39562.705555555556)</f>
        <v>39562.70556</v>
      </c>
      <c r="D372" s="3">
        <f>IFERROR(__xludf.DUMMYFUNCTION("""COMPUTED_VALUE"""),64576.0)</f>
        <v>64576</v>
      </c>
    </row>
    <row r="373">
      <c r="C373" s="4">
        <f>IFERROR(__xludf.DUMMYFUNCTION("""COMPUTED_VALUE"""),39563.705555555556)</f>
        <v>39563.70556</v>
      </c>
      <c r="D373" s="3">
        <f>IFERROR(__xludf.DUMMYFUNCTION("""COMPUTED_VALUE"""),65187.0)</f>
        <v>65187</v>
      </c>
    </row>
    <row r="374">
      <c r="C374" s="4">
        <f>IFERROR(__xludf.DUMMYFUNCTION("""COMPUTED_VALUE"""),39566.705555555556)</f>
        <v>39566.70556</v>
      </c>
      <c r="D374" s="3">
        <f>IFERROR(__xludf.DUMMYFUNCTION("""COMPUTED_VALUE"""),65677.0)</f>
        <v>65677</v>
      </c>
    </row>
    <row r="375">
      <c r="C375" s="4">
        <f>IFERROR(__xludf.DUMMYFUNCTION("""COMPUTED_VALUE"""),39567.705555555556)</f>
        <v>39567.70556</v>
      </c>
      <c r="D375" s="3">
        <f>IFERROR(__xludf.DUMMYFUNCTION("""COMPUTED_VALUE"""),63825.0)</f>
        <v>63825</v>
      </c>
    </row>
    <row r="376">
      <c r="C376" s="4">
        <f>IFERROR(__xludf.DUMMYFUNCTION("""COMPUTED_VALUE"""),39568.705555555556)</f>
        <v>39568.70556</v>
      </c>
      <c r="D376" s="3">
        <f>IFERROR(__xludf.DUMMYFUNCTION("""COMPUTED_VALUE"""),67868.0)</f>
        <v>67868</v>
      </c>
    </row>
    <row r="377">
      <c r="C377" s="4">
        <f>IFERROR(__xludf.DUMMYFUNCTION("""COMPUTED_VALUE"""),39573.705555555556)</f>
        <v>39573.70556</v>
      </c>
      <c r="D377" s="3">
        <f>IFERROR(__xludf.DUMMYFUNCTION("""COMPUTED_VALUE"""),70174.0)</f>
        <v>70174</v>
      </c>
    </row>
    <row r="378">
      <c r="C378" s="4">
        <f>IFERROR(__xludf.DUMMYFUNCTION("""COMPUTED_VALUE"""),39574.705555555556)</f>
        <v>39574.70556</v>
      </c>
      <c r="D378" s="3">
        <f>IFERROR(__xludf.DUMMYFUNCTION("""COMPUTED_VALUE"""),70195.0)</f>
        <v>70195</v>
      </c>
    </row>
    <row r="379">
      <c r="C379" s="4">
        <f>IFERROR(__xludf.DUMMYFUNCTION("""COMPUTED_VALUE"""),39575.705555555556)</f>
        <v>39575.70556</v>
      </c>
      <c r="D379" s="3">
        <f>IFERROR(__xludf.DUMMYFUNCTION("""COMPUTED_VALUE"""),69017.0)</f>
        <v>69017</v>
      </c>
    </row>
    <row r="380">
      <c r="C380" s="4">
        <f>IFERROR(__xludf.DUMMYFUNCTION("""COMPUTED_VALUE"""),39576.705555555556)</f>
        <v>39576.70556</v>
      </c>
      <c r="D380" s="3">
        <f>IFERROR(__xludf.DUMMYFUNCTION("""COMPUTED_VALUE"""),69722.0)</f>
        <v>69722</v>
      </c>
    </row>
    <row r="381">
      <c r="C381" s="4">
        <f>IFERROR(__xludf.DUMMYFUNCTION("""COMPUTED_VALUE"""),39577.705555555556)</f>
        <v>39577.70556</v>
      </c>
      <c r="D381" s="3">
        <f>IFERROR(__xludf.DUMMYFUNCTION("""COMPUTED_VALUE"""),69645.0)</f>
        <v>69645</v>
      </c>
    </row>
    <row r="382">
      <c r="C382" s="4">
        <f>IFERROR(__xludf.DUMMYFUNCTION("""COMPUTED_VALUE"""),39581.705555555556)</f>
        <v>39581.70556</v>
      </c>
      <c r="D382" s="3">
        <f>IFERROR(__xludf.DUMMYFUNCTION("""COMPUTED_VALUE"""),70415.0)</f>
        <v>70415</v>
      </c>
    </row>
    <row r="383">
      <c r="C383" s="4">
        <f>IFERROR(__xludf.DUMMYFUNCTION("""COMPUTED_VALUE"""),39582.705555555556)</f>
        <v>39582.70556</v>
      </c>
      <c r="D383" s="3">
        <f>IFERROR(__xludf.DUMMYFUNCTION("""COMPUTED_VALUE"""),70026.0)</f>
        <v>70026</v>
      </c>
    </row>
    <row r="384">
      <c r="C384" s="4">
        <f>IFERROR(__xludf.DUMMYFUNCTION("""COMPUTED_VALUE"""),39584.705555555556)</f>
        <v>39584.70556</v>
      </c>
      <c r="D384" s="3">
        <f>IFERROR(__xludf.DUMMYFUNCTION("""COMPUTED_VALUE"""),72766.0)</f>
        <v>72766</v>
      </c>
    </row>
    <row r="385">
      <c r="C385" s="4">
        <f>IFERROR(__xludf.DUMMYFUNCTION("""COMPUTED_VALUE"""),39587.705555555556)</f>
        <v>39587.70556</v>
      </c>
      <c r="D385" s="3">
        <f>IFERROR(__xludf.DUMMYFUNCTION("""COMPUTED_VALUE"""),73438.0)</f>
        <v>73438</v>
      </c>
    </row>
    <row r="386">
      <c r="C386" s="4">
        <f>IFERROR(__xludf.DUMMYFUNCTION("""COMPUTED_VALUE"""),39589.705555555556)</f>
        <v>39589.70556</v>
      </c>
      <c r="D386" s="3">
        <f>IFERROR(__xludf.DUMMYFUNCTION("""COMPUTED_VALUE"""),72294.0)</f>
        <v>72294</v>
      </c>
    </row>
    <row r="387">
      <c r="C387" s="4">
        <f>IFERROR(__xludf.DUMMYFUNCTION("""COMPUTED_VALUE"""),39591.705555555556)</f>
        <v>39591.70556</v>
      </c>
      <c r="D387" s="3">
        <f>IFERROR(__xludf.DUMMYFUNCTION("""COMPUTED_VALUE"""),71451.0)</f>
        <v>71451</v>
      </c>
    </row>
    <row r="388">
      <c r="C388" s="4">
        <f>IFERROR(__xludf.DUMMYFUNCTION("""COMPUTED_VALUE"""),39595.705555555556)</f>
        <v>39595.70556</v>
      </c>
      <c r="D388" s="3">
        <f>IFERROR(__xludf.DUMMYFUNCTION("""COMPUTED_VALUE"""),70992.0)</f>
        <v>70992</v>
      </c>
    </row>
    <row r="389">
      <c r="C389" s="4">
        <f>IFERROR(__xludf.DUMMYFUNCTION("""COMPUTED_VALUE"""),39597.705555555556)</f>
        <v>39597.70556</v>
      </c>
      <c r="D389" s="3">
        <f>IFERROR(__xludf.DUMMYFUNCTION("""COMPUTED_VALUE"""),73153.0)</f>
        <v>73153</v>
      </c>
    </row>
    <row r="390">
      <c r="C390" s="4">
        <f>IFERROR(__xludf.DUMMYFUNCTION("""COMPUTED_VALUE"""),39601.705555555556)</f>
        <v>39601.70556</v>
      </c>
      <c r="D390" s="3">
        <f>IFERROR(__xludf.DUMMYFUNCTION("""COMPUTED_VALUE"""),72592.0)</f>
        <v>72592</v>
      </c>
    </row>
    <row r="391">
      <c r="C391" s="4">
        <f>IFERROR(__xludf.DUMMYFUNCTION("""COMPUTED_VALUE"""),39602.705555555556)</f>
        <v>39602.70556</v>
      </c>
      <c r="D391" s="3">
        <f>IFERROR(__xludf.DUMMYFUNCTION("""COMPUTED_VALUE"""),71897.0)</f>
        <v>71897</v>
      </c>
    </row>
    <row r="392">
      <c r="C392" s="4">
        <f>IFERROR(__xludf.DUMMYFUNCTION("""COMPUTED_VALUE"""),39603.705555555556)</f>
        <v>39603.70556</v>
      </c>
      <c r="D392" s="3">
        <f>IFERROR(__xludf.DUMMYFUNCTION("""COMPUTED_VALUE"""),70011.0)</f>
        <v>70011</v>
      </c>
    </row>
    <row r="393">
      <c r="C393" s="4">
        <f>IFERROR(__xludf.DUMMYFUNCTION("""COMPUTED_VALUE"""),39604.705555555556)</f>
        <v>39604.70556</v>
      </c>
      <c r="D393" s="3">
        <f>IFERROR(__xludf.DUMMYFUNCTION("""COMPUTED_VALUE"""),68673.0)</f>
        <v>68673</v>
      </c>
    </row>
    <row r="394">
      <c r="C394" s="4">
        <f>IFERROR(__xludf.DUMMYFUNCTION("""COMPUTED_VALUE"""),39605.705555555556)</f>
        <v>39605.70556</v>
      </c>
      <c r="D394" s="3">
        <f>IFERROR(__xludf.DUMMYFUNCTION("""COMPUTED_VALUE"""),71209.0)</f>
        <v>71209</v>
      </c>
    </row>
    <row r="395">
      <c r="C395" s="4">
        <f>IFERROR(__xludf.DUMMYFUNCTION("""COMPUTED_VALUE"""),39608.705555555556)</f>
        <v>39608.70556</v>
      </c>
      <c r="D395" s="3">
        <f>IFERROR(__xludf.DUMMYFUNCTION("""COMPUTED_VALUE"""),69281.0)</f>
        <v>69281</v>
      </c>
    </row>
    <row r="396">
      <c r="C396" s="4">
        <f>IFERROR(__xludf.DUMMYFUNCTION("""COMPUTED_VALUE"""),39610.705555555556)</f>
        <v>39610.70556</v>
      </c>
      <c r="D396" s="3">
        <f>IFERROR(__xludf.DUMMYFUNCTION("""COMPUTED_VALUE"""),66794.0)</f>
        <v>66794</v>
      </c>
    </row>
    <row r="397">
      <c r="C397" s="4">
        <f>IFERROR(__xludf.DUMMYFUNCTION("""COMPUTED_VALUE"""),39612.705555555556)</f>
        <v>39612.70556</v>
      </c>
      <c r="D397" s="3">
        <f>IFERROR(__xludf.DUMMYFUNCTION("""COMPUTED_VALUE"""),67203.0)</f>
        <v>67203</v>
      </c>
    </row>
    <row r="398">
      <c r="C398" s="4">
        <f>IFERROR(__xludf.DUMMYFUNCTION("""COMPUTED_VALUE"""),39615.705555555556)</f>
        <v>39615.70556</v>
      </c>
      <c r="D398" s="3">
        <f>IFERROR(__xludf.DUMMYFUNCTION("""COMPUTED_VALUE"""),67284.0)</f>
        <v>67284</v>
      </c>
    </row>
    <row r="399">
      <c r="C399" s="4">
        <f>IFERROR(__xludf.DUMMYFUNCTION("""COMPUTED_VALUE"""),39616.705555555556)</f>
        <v>39616.70556</v>
      </c>
      <c r="D399" s="3">
        <f>IFERROR(__xludf.DUMMYFUNCTION("""COMPUTED_VALUE"""),68437.0)</f>
        <v>68437</v>
      </c>
    </row>
    <row r="400">
      <c r="C400" s="4">
        <f>IFERROR(__xludf.DUMMYFUNCTION("""COMPUTED_VALUE"""),39617.705555555556)</f>
        <v>39617.70556</v>
      </c>
      <c r="D400" s="3">
        <f>IFERROR(__xludf.DUMMYFUNCTION("""COMPUTED_VALUE"""),67090.0)</f>
        <v>67090</v>
      </c>
    </row>
    <row r="401">
      <c r="C401" s="4">
        <f>IFERROR(__xludf.DUMMYFUNCTION("""COMPUTED_VALUE"""),39618.705555555556)</f>
        <v>39618.70556</v>
      </c>
      <c r="D401" s="3">
        <f>IFERROR(__xludf.DUMMYFUNCTION("""COMPUTED_VALUE"""),66590.0)</f>
        <v>66590</v>
      </c>
    </row>
    <row r="402">
      <c r="C402" s="4">
        <f>IFERROR(__xludf.DUMMYFUNCTION("""COMPUTED_VALUE"""),39619.705555555556)</f>
        <v>39619.70556</v>
      </c>
      <c r="D402" s="3">
        <f>IFERROR(__xludf.DUMMYFUNCTION("""COMPUTED_VALUE"""),64613.0)</f>
        <v>64613</v>
      </c>
    </row>
    <row r="403">
      <c r="C403" s="4">
        <f>IFERROR(__xludf.DUMMYFUNCTION("""COMPUTED_VALUE"""),39622.705555555556)</f>
        <v>39622.70556</v>
      </c>
      <c r="D403" s="3">
        <f>IFERROR(__xludf.DUMMYFUNCTION("""COMPUTED_VALUE"""),64640.0)</f>
        <v>64640</v>
      </c>
    </row>
    <row r="404">
      <c r="C404" s="4">
        <f>IFERROR(__xludf.DUMMYFUNCTION("""COMPUTED_VALUE"""),39623.705555555556)</f>
        <v>39623.70556</v>
      </c>
      <c r="D404" s="3">
        <f>IFERROR(__xludf.DUMMYFUNCTION("""COMPUTED_VALUE"""),64167.0)</f>
        <v>64167</v>
      </c>
    </row>
    <row r="405">
      <c r="C405" s="4">
        <f>IFERROR(__xludf.DUMMYFUNCTION("""COMPUTED_VALUE"""),39624.705555555556)</f>
        <v>39624.70556</v>
      </c>
      <c r="D405" s="3">
        <f>IFERROR(__xludf.DUMMYFUNCTION("""COMPUTED_VALUE"""),65853.0)</f>
        <v>65853</v>
      </c>
    </row>
    <row r="406">
      <c r="C406" s="4">
        <f>IFERROR(__xludf.DUMMYFUNCTION("""COMPUTED_VALUE"""),39625.705555555556)</f>
        <v>39625.70556</v>
      </c>
      <c r="D406" s="3">
        <f>IFERROR(__xludf.DUMMYFUNCTION("""COMPUTED_VALUE"""),63946.0)</f>
        <v>63946</v>
      </c>
    </row>
    <row r="407">
      <c r="C407" s="4">
        <f>IFERROR(__xludf.DUMMYFUNCTION("""COMPUTED_VALUE"""),39626.705555555556)</f>
        <v>39626.70556</v>
      </c>
      <c r="D407" s="3">
        <f>IFERROR(__xludf.DUMMYFUNCTION("""COMPUTED_VALUE"""),64321.0)</f>
        <v>64321</v>
      </c>
    </row>
    <row r="408">
      <c r="C408" s="4">
        <f>IFERROR(__xludf.DUMMYFUNCTION("""COMPUTED_VALUE"""),39629.705555555556)</f>
        <v>39629.70556</v>
      </c>
      <c r="D408" s="3">
        <f>IFERROR(__xludf.DUMMYFUNCTION("""COMPUTED_VALUE"""),65017.0)</f>
        <v>65017</v>
      </c>
    </row>
    <row r="409">
      <c r="C409" s="4">
        <f>IFERROR(__xludf.DUMMYFUNCTION("""COMPUTED_VALUE"""),39630.705555555556)</f>
        <v>39630.70556</v>
      </c>
      <c r="D409" s="3">
        <f>IFERROR(__xludf.DUMMYFUNCTION("""COMPUTED_VALUE"""),63396.0)</f>
        <v>63396</v>
      </c>
    </row>
    <row r="410">
      <c r="C410" s="4">
        <f>IFERROR(__xludf.DUMMYFUNCTION("""COMPUTED_VALUE"""),39631.705555555556)</f>
        <v>39631.70556</v>
      </c>
      <c r="D410" s="3">
        <f>IFERROR(__xludf.DUMMYFUNCTION("""COMPUTED_VALUE"""),61106.0)</f>
        <v>61106</v>
      </c>
    </row>
    <row r="411">
      <c r="C411" s="4">
        <f>IFERROR(__xludf.DUMMYFUNCTION("""COMPUTED_VALUE"""),39632.705555555556)</f>
        <v>39632.70556</v>
      </c>
      <c r="D411" s="3">
        <f>IFERROR(__xludf.DUMMYFUNCTION("""COMPUTED_VALUE"""),59273.0)</f>
        <v>59273</v>
      </c>
    </row>
    <row r="412">
      <c r="C412" s="4">
        <f>IFERROR(__xludf.DUMMYFUNCTION("""COMPUTED_VALUE"""),39633.705555555556)</f>
        <v>39633.70556</v>
      </c>
      <c r="D412" s="3">
        <f>IFERROR(__xludf.DUMMYFUNCTION("""COMPUTED_VALUE"""),59365.0)</f>
        <v>59365</v>
      </c>
    </row>
    <row r="413">
      <c r="C413" s="4">
        <f>IFERROR(__xludf.DUMMYFUNCTION("""COMPUTED_VALUE"""),39637.705555555556)</f>
        <v>39637.70556</v>
      </c>
      <c r="D413" s="3">
        <f>IFERROR(__xludf.DUMMYFUNCTION("""COMPUTED_VALUE"""),59535.0)</f>
        <v>59535</v>
      </c>
    </row>
    <row r="414">
      <c r="C414" s="4">
        <f>IFERROR(__xludf.DUMMYFUNCTION("""COMPUTED_VALUE"""),39640.705555555556)</f>
        <v>39640.70556</v>
      </c>
      <c r="D414" s="3">
        <f>IFERROR(__xludf.DUMMYFUNCTION("""COMPUTED_VALUE"""),60252.0)</f>
        <v>60252</v>
      </c>
    </row>
    <row r="415">
      <c r="C415" s="4">
        <f>IFERROR(__xludf.DUMMYFUNCTION("""COMPUTED_VALUE"""),39644.705555555556)</f>
        <v>39644.70556</v>
      </c>
      <c r="D415" s="3">
        <f>IFERROR(__xludf.DUMMYFUNCTION("""COMPUTED_VALUE"""),60720.0)</f>
        <v>60720</v>
      </c>
    </row>
    <row r="416">
      <c r="C416" s="4">
        <f>IFERROR(__xludf.DUMMYFUNCTION("""COMPUTED_VALUE"""),39645.705555555556)</f>
        <v>39645.70556</v>
      </c>
      <c r="D416" s="3">
        <f>IFERROR(__xludf.DUMMYFUNCTION("""COMPUTED_VALUE"""),61015.0)</f>
        <v>61015</v>
      </c>
    </row>
    <row r="417">
      <c r="C417" s="4">
        <f>IFERROR(__xludf.DUMMYFUNCTION("""COMPUTED_VALUE"""),39647.705555555556)</f>
        <v>39647.70556</v>
      </c>
      <c r="D417" s="3">
        <f>IFERROR(__xludf.DUMMYFUNCTION("""COMPUTED_VALUE"""),59988.0)</f>
        <v>59988</v>
      </c>
    </row>
    <row r="418">
      <c r="C418" s="4">
        <f>IFERROR(__xludf.DUMMYFUNCTION("""COMPUTED_VALUE"""),39650.705555555556)</f>
        <v>39650.70556</v>
      </c>
      <c r="D418" s="3">
        <f>IFERROR(__xludf.DUMMYFUNCTION("""COMPUTED_VALUE"""),60771.0)</f>
        <v>60771</v>
      </c>
    </row>
    <row r="419">
      <c r="C419" s="4">
        <f>IFERROR(__xludf.DUMMYFUNCTION("""COMPUTED_VALUE"""),39651.705555555556)</f>
        <v>39651.70556</v>
      </c>
      <c r="D419" s="3">
        <f>IFERROR(__xludf.DUMMYFUNCTION("""COMPUTED_VALUE"""),59647.0)</f>
        <v>59647</v>
      </c>
    </row>
    <row r="420">
      <c r="C420" s="4">
        <f>IFERROR(__xludf.DUMMYFUNCTION("""COMPUTED_VALUE"""),39652.705555555556)</f>
        <v>39652.70556</v>
      </c>
      <c r="D420" s="3">
        <f>IFERROR(__xludf.DUMMYFUNCTION("""COMPUTED_VALUE"""),59420.0)</f>
        <v>59420</v>
      </c>
    </row>
    <row r="421">
      <c r="C421" s="4">
        <f>IFERROR(__xludf.DUMMYFUNCTION("""COMPUTED_VALUE"""),39653.705555555556)</f>
        <v>39653.70556</v>
      </c>
      <c r="D421" s="3">
        <f>IFERROR(__xludf.DUMMYFUNCTION("""COMPUTED_VALUE"""),57434.0)</f>
        <v>57434</v>
      </c>
    </row>
    <row r="422">
      <c r="C422" s="4">
        <f>IFERROR(__xludf.DUMMYFUNCTION("""COMPUTED_VALUE"""),39657.705555555556)</f>
        <v>39657.70556</v>
      </c>
      <c r="D422" s="3">
        <f>IFERROR(__xludf.DUMMYFUNCTION("""COMPUTED_VALUE"""),56869.0)</f>
        <v>56869</v>
      </c>
    </row>
    <row r="423">
      <c r="C423" s="4">
        <f>IFERROR(__xludf.DUMMYFUNCTION("""COMPUTED_VALUE"""),39658.705555555556)</f>
        <v>39658.70556</v>
      </c>
      <c r="D423" s="3">
        <f>IFERROR(__xludf.DUMMYFUNCTION("""COMPUTED_VALUE"""),58042.0)</f>
        <v>58042</v>
      </c>
    </row>
    <row r="424">
      <c r="C424" s="4">
        <f>IFERROR(__xludf.DUMMYFUNCTION("""COMPUTED_VALUE"""),39659.705555555556)</f>
        <v>39659.70556</v>
      </c>
      <c r="D424" s="3">
        <f>IFERROR(__xludf.DUMMYFUNCTION("""COMPUTED_VALUE"""),59997.0)</f>
        <v>59997</v>
      </c>
    </row>
    <row r="425">
      <c r="C425" s="4">
        <f>IFERROR(__xludf.DUMMYFUNCTION("""COMPUTED_VALUE"""),39660.705555555556)</f>
        <v>39660.70556</v>
      </c>
      <c r="D425" s="3">
        <f>IFERROR(__xludf.DUMMYFUNCTION("""COMPUTED_VALUE"""),59505.0)</f>
        <v>59505</v>
      </c>
    </row>
    <row r="426">
      <c r="C426" s="4">
        <f>IFERROR(__xludf.DUMMYFUNCTION("""COMPUTED_VALUE"""),39661.705555555556)</f>
        <v>39661.70556</v>
      </c>
      <c r="D426" s="3">
        <f>IFERROR(__xludf.DUMMYFUNCTION("""COMPUTED_VALUE"""),57630.0)</f>
        <v>57630</v>
      </c>
    </row>
    <row r="427">
      <c r="C427" s="4">
        <f>IFERROR(__xludf.DUMMYFUNCTION("""COMPUTED_VALUE"""),39664.705555555556)</f>
        <v>39664.70556</v>
      </c>
      <c r="D427" s="3">
        <f>IFERROR(__xludf.DUMMYFUNCTION("""COMPUTED_VALUE"""),55609.0)</f>
        <v>55609</v>
      </c>
    </row>
    <row r="428">
      <c r="C428" s="4">
        <f>IFERROR(__xludf.DUMMYFUNCTION("""COMPUTED_VALUE"""),39665.705555555556)</f>
        <v>39665.70556</v>
      </c>
      <c r="D428" s="3">
        <f>IFERROR(__xludf.DUMMYFUNCTION("""COMPUTED_VALUE"""),56470.0)</f>
        <v>56470</v>
      </c>
    </row>
    <row r="429">
      <c r="C429" s="4">
        <f>IFERROR(__xludf.DUMMYFUNCTION("""COMPUTED_VALUE"""),39666.705555555556)</f>
        <v>39666.70556</v>
      </c>
      <c r="D429" s="3">
        <f>IFERROR(__xludf.DUMMYFUNCTION("""COMPUTED_VALUE"""),57542.0)</f>
        <v>57542</v>
      </c>
    </row>
    <row r="430">
      <c r="C430" s="4">
        <f>IFERROR(__xludf.DUMMYFUNCTION("""COMPUTED_VALUE"""),39668.705555555556)</f>
        <v>39668.70556</v>
      </c>
      <c r="D430" s="3">
        <f>IFERROR(__xludf.DUMMYFUNCTION("""COMPUTED_VALUE"""),56584.0)</f>
        <v>56584</v>
      </c>
    </row>
    <row r="431">
      <c r="C431" s="4">
        <f>IFERROR(__xludf.DUMMYFUNCTION("""COMPUTED_VALUE"""),39671.705555555556)</f>
        <v>39671.70556</v>
      </c>
      <c r="D431" s="3">
        <f>IFERROR(__xludf.DUMMYFUNCTION("""COMPUTED_VALUE"""),54720.0)</f>
        <v>54720</v>
      </c>
    </row>
    <row r="432">
      <c r="C432" s="4">
        <f>IFERROR(__xludf.DUMMYFUNCTION("""COMPUTED_VALUE"""),39673.705555555556)</f>
        <v>39673.70556</v>
      </c>
      <c r="D432" s="3">
        <f>IFERROR(__xludf.DUMMYFUNCTION("""COMPUTED_VALUE"""),54573.0)</f>
        <v>54573</v>
      </c>
    </row>
    <row r="433">
      <c r="C433" s="4">
        <f>IFERROR(__xludf.DUMMYFUNCTION("""COMPUTED_VALUE"""),39674.705555555556)</f>
        <v>39674.70556</v>
      </c>
      <c r="D433" s="3">
        <f>IFERROR(__xludf.DUMMYFUNCTION("""COMPUTED_VALUE"""),55138.0)</f>
        <v>55138</v>
      </c>
    </row>
    <row r="434">
      <c r="C434" s="4">
        <f>IFERROR(__xludf.DUMMYFUNCTION("""COMPUTED_VALUE"""),39675.705555555556)</f>
        <v>39675.70556</v>
      </c>
      <c r="D434" s="3">
        <f>IFERROR(__xludf.DUMMYFUNCTION("""COMPUTED_VALUE"""),54244.0)</f>
        <v>54244</v>
      </c>
    </row>
    <row r="435">
      <c r="C435" s="4">
        <f>IFERROR(__xludf.DUMMYFUNCTION("""COMPUTED_VALUE"""),39678.705555555556)</f>
        <v>39678.70556</v>
      </c>
      <c r="D435" s="3">
        <f>IFERROR(__xludf.DUMMYFUNCTION("""COMPUTED_VALUE"""),53326.0)</f>
        <v>53326</v>
      </c>
    </row>
    <row r="436">
      <c r="C436" s="4">
        <f>IFERROR(__xludf.DUMMYFUNCTION("""COMPUTED_VALUE"""),39680.705555555556)</f>
        <v>39680.70556</v>
      </c>
      <c r="D436" s="3">
        <f>IFERROR(__xludf.DUMMYFUNCTION("""COMPUTED_VALUE"""),55377.0)</f>
        <v>55377</v>
      </c>
    </row>
    <row r="437">
      <c r="C437" s="4">
        <f>IFERROR(__xludf.DUMMYFUNCTION("""COMPUTED_VALUE"""),39681.705555555556)</f>
        <v>39681.70556</v>
      </c>
      <c r="D437" s="3">
        <f>IFERROR(__xludf.DUMMYFUNCTION("""COMPUTED_VALUE"""),55934.0)</f>
        <v>55934</v>
      </c>
    </row>
    <row r="438">
      <c r="C438" s="4">
        <f>IFERROR(__xludf.DUMMYFUNCTION("""COMPUTED_VALUE"""),39682.705555555556)</f>
        <v>39682.70556</v>
      </c>
      <c r="D438" s="3">
        <f>IFERROR(__xludf.DUMMYFUNCTION("""COMPUTED_VALUE"""),55850.0)</f>
        <v>55850</v>
      </c>
    </row>
    <row r="439">
      <c r="C439" s="4">
        <f>IFERROR(__xludf.DUMMYFUNCTION("""COMPUTED_VALUE"""),39685.705555555556)</f>
        <v>39685.70556</v>
      </c>
      <c r="D439" s="3">
        <f>IFERROR(__xludf.DUMMYFUNCTION("""COMPUTED_VALUE"""),54477.0)</f>
        <v>54477</v>
      </c>
    </row>
    <row r="440">
      <c r="C440" s="4">
        <f>IFERROR(__xludf.DUMMYFUNCTION("""COMPUTED_VALUE"""),39686.705555555556)</f>
        <v>39686.70556</v>
      </c>
      <c r="D440" s="3">
        <f>IFERROR(__xludf.DUMMYFUNCTION("""COMPUTED_VALUE"""),54358.0)</f>
        <v>54358</v>
      </c>
    </row>
    <row r="441">
      <c r="C441" s="4">
        <f>IFERROR(__xludf.DUMMYFUNCTION("""COMPUTED_VALUE"""),39687.705555555556)</f>
        <v>39687.70556</v>
      </c>
      <c r="D441" s="3">
        <f>IFERROR(__xludf.DUMMYFUNCTION("""COMPUTED_VALUE"""),55519.0)</f>
        <v>55519</v>
      </c>
    </row>
    <row r="442">
      <c r="C442" s="4">
        <f>IFERROR(__xludf.DUMMYFUNCTION("""COMPUTED_VALUE"""),39688.705555555556)</f>
        <v>39688.70556</v>
      </c>
      <c r="D442" s="3">
        <f>IFERROR(__xludf.DUMMYFUNCTION("""COMPUTED_VALUE"""),56382.0)</f>
        <v>56382</v>
      </c>
    </row>
    <row r="443">
      <c r="C443" s="4">
        <f>IFERROR(__xludf.DUMMYFUNCTION("""COMPUTED_VALUE"""),39689.705555555556)</f>
        <v>39689.70556</v>
      </c>
      <c r="D443" s="3">
        <f>IFERROR(__xludf.DUMMYFUNCTION("""COMPUTED_VALUE"""),55680.0)</f>
        <v>55680</v>
      </c>
    </row>
    <row r="444">
      <c r="C444" s="4">
        <f>IFERROR(__xludf.DUMMYFUNCTION("""COMPUTED_VALUE"""),39692.705555555556)</f>
        <v>39692.70556</v>
      </c>
      <c r="D444" s="3">
        <f>IFERROR(__xludf.DUMMYFUNCTION("""COMPUTED_VALUE"""),55162.0)</f>
        <v>55162</v>
      </c>
    </row>
    <row r="445">
      <c r="C445" s="4">
        <f>IFERROR(__xludf.DUMMYFUNCTION("""COMPUTED_VALUE"""),39693.705555555556)</f>
        <v>39693.70556</v>
      </c>
      <c r="D445" s="3">
        <f>IFERROR(__xludf.DUMMYFUNCTION("""COMPUTED_VALUE"""),54404.0)</f>
        <v>54404</v>
      </c>
    </row>
    <row r="446">
      <c r="C446" s="4">
        <f>IFERROR(__xludf.DUMMYFUNCTION("""COMPUTED_VALUE"""),39694.705555555556)</f>
        <v>39694.70556</v>
      </c>
      <c r="D446" s="3">
        <f>IFERROR(__xludf.DUMMYFUNCTION("""COMPUTED_VALUE"""),53527.0)</f>
        <v>53527</v>
      </c>
    </row>
    <row r="447">
      <c r="C447" s="4">
        <f>IFERROR(__xludf.DUMMYFUNCTION("""COMPUTED_VALUE"""),39695.705555555556)</f>
        <v>39695.70556</v>
      </c>
      <c r="D447" s="3">
        <f>IFERROR(__xludf.DUMMYFUNCTION("""COMPUTED_VALUE"""),51408.0)</f>
        <v>51408</v>
      </c>
    </row>
    <row r="448">
      <c r="C448" s="4">
        <f>IFERROR(__xludf.DUMMYFUNCTION("""COMPUTED_VALUE"""),39696.705555555556)</f>
        <v>39696.70556</v>
      </c>
      <c r="D448" s="3">
        <f>IFERROR(__xludf.DUMMYFUNCTION("""COMPUTED_VALUE"""),51939.0)</f>
        <v>51939</v>
      </c>
    </row>
    <row r="449">
      <c r="C449" s="4">
        <f>IFERROR(__xludf.DUMMYFUNCTION("""COMPUTED_VALUE"""),39699.705555555556)</f>
        <v>39699.70556</v>
      </c>
      <c r="D449" s="3">
        <f>IFERROR(__xludf.DUMMYFUNCTION("""COMPUTED_VALUE"""),50717.0)</f>
        <v>50717</v>
      </c>
    </row>
    <row r="450">
      <c r="C450" s="4">
        <f>IFERROR(__xludf.DUMMYFUNCTION("""COMPUTED_VALUE"""),39700.705555555556)</f>
        <v>39700.70556</v>
      </c>
      <c r="D450" s="3">
        <f>IFERROR(__xludf.DUMMYFUNCTION("""COMPUTED_VALUE"""),48435.0)</f>
        <v>48435</v>
      </c>
    </row>
    <row r="451">
      <c r="C451" s="4">
        <f>IFERROR(__xludf.DUMMYFUNCTION("""COMPUTED_VALUE"""),39702.705555555556)</f>
        <v>39702.70556</v>
      </c>
      <c r="D451" s="3">
        <f>IFERROR(__xludf.DUMMYFUNCTION("""COMPUTED_VALUE"""),51270.0)</f>
        <v>51270</v>
      </c>
    </row>
    <row r="452">
      <c r="C452" s="4">
        <f>IFERROR(__xludf.DUMMYFUNCTION("""COMPUTED_VALUE"""),39703.705555555556)</f>
        <v>39703.70556</v>
      </c>
      <c r="D452" s="3">
        <f>IFERROR(__xludf.DUMMYFUNCTION("""COMPUTED_VALUE"""),52392.0)</f>
        <v>52392</v>
      </c>
    </row>
    <row r="453">
      <c r="C453" s="4">
        <f>IFERROR(__xludf.DUMMYFUNCTION("""COMPUTED_VALUE"""),39706.705555555556)</f>
        <v>39706.70556</v>
      </c>
      <c r="D453" s="3">
        <f>IFERROR(__xludf.DUMMYFUNCTION("""COMPUTED_VALUE"""),48416.0)</f>
        <v>48416</v>
      </c>
    </row>
    <row r="454">
      <c r="C454" s="4">
        <f>IFERROR(__xludf.DUMMYFUNCTION("""COMPUTED_VALUE"""),39707.705555555556)</f>
        <v>39707.70556</v>
      </c>
      <c r="D454" s="3">
        <f>IFERROR(__xludf.DUMMYFUNCTION("""COMPUTED_VALUE"""),49228.0)</f>
        <v>49228</v>
      </c>
    </row>
    <row r="455">
      <c r="C455" s="4">
        <f>IFERROR(__xludf.DUMMYFUNCTION("""COMPUTED_VALUE"""),39708.705555555556)</f>
        <v>39708.70556</v>
      </c>
      <c r="D455" s="3">
        <f>IFERROR(__xludf.DUMMYFUNCTION("""COMPUTED_VALUE"""),45908.0)</f>
        <v>45908</v>
      </c>
    </row>
    <row r="456">
      <c r="C456" s="4">
        <f>IFERROR(__xludf.DUMMYFUNCTION("""COMPUTED_VALUE"""),39709.705555555556)</f>
        <v>39709.70556</v>
      </c>
      <c r="D456" s="3">
        <f>IFERROR(__xludf.DUMMYFUNCTION("""COMPUTED_VALUE"""),48422.0)</f>
        <v>48422</v>
      </c>
    </row>
    <row r="457">
      <c r="C457" s="4">
        <f>IFERROR(__xludf.DUMMYFUNCTION("""COMPUTED_VALUE"""),39710.705555555556)</f>
        <v>39710.70556</v>
      </c>
      <c r="D457" s="3">
        <f>IFERROR(__xludf.DUMMYFUNCTION("""COMPUTED_VALUE"""),53055.0)</f>
        <v>53055</v>
      </c>
    </row>
    <row r="458">
      <c r="C458" s="4">
        <f>IFERROR(__xludf.DUMMYFUNCTION("""COMPUTED_VALUE"""),39713.705555555556)</f>
        <v>39713.70556</v>
      </c>
      <c r="D458" s="3">
        <f>IFERROR(__xludf.DUMMYFUNCTION("""COMPUTED_VALUE"""),51540.0)</f>
        <v>51540</v>
      </c>
    </row>
    <row r="459">
      <c r="C459" s="4">
        <f>IFERROR(__xludf.DUMMYFUNCTION("""COMPUTED_VALUE"""),39714.705555555556)</f>
        <v>39714.70556</v>
      </c>
      <c r="D459" s="3">
        <f>IFERROR(__xludf.DUMMYFUNCTION("""COMPUTED_VALUE"""),49593.0)</f>
        <v>49593</v>
      </c>
    </row>
    <row r="460">
      <c r="C460" s="4">
        <f>IFERROR(__xludf.DUMMYFUNCTION("""COMPUTED_VALUE"""),39715.705555555556)</f>
        <v>39715.70556</v>
      </c>
      <c r="D460" s="3">
        <f>IFERROR(__xludf.DUMMYFUNCTION("""COMPUTED_VALUE"""),49842.0)</f>
        <v>49842</v>
      </c>
    </row>
    <row r="461">
      <c r="C461" s="4">
        <f>IFERROR(__xludf.DUMMYFUNCTION("""COMPUTED_VALUE"""),39716.705555555556)</f>
        <v>39716.70556</v>
      </c>
      <c r="D461" s="3">
        <f>IFERROR(__xludf.DUMMYFUNCTION("""COMPUTED_VALUE"""),51828.0)</f>
        <v>51828</v>
      </c>
    </row>
    <row r="462">
      <c r="C462" s="4">
        <f>IFERROR(__xludf.DUMMYFUNCTION("""COMPUTED_VALUE"""),39717.705555555556)</f>
        <v>39717.70556</v>
      </c>
      <c r="D462" s="3">
        <f>IFERROR(__xludf.DUMMYFUNCTION("""COMPUTED_VALUE"""),50782.0)</f>
        <v>50782</v>
      </c>
    </row>
    <row r="463">
      <c r="C463" s="4">
        <f>IFERROR(__xludf.DUMMYFUNCTION("""COMPUTED_VALUE"""),39720.705555555556)</f>
        <v>39720.70556</v>
      </c>
      <c r="D463" s="3">
        <f>IFERROR(__xludf.DUMMYFUNCTION("""COMPUTED_VALUE"""),46028.0)</f>
        <v>46028</v>
      </c>
    </row>
    <row r="464">
      <c r="C464" s="4">
        <f>IFERROR(__xludf.DUMMYFUNCTION("""COMPUTED_VALUE"""),39721.705555555556)</f>
        <v>39721.70556</v>
      </c>
      <c r="D464" s="3">
        <f>IFERROR(__xludf.DUMMYFUNCTION("""COMPUTED_VALUE"""),49541.0)</f>
        <v>49541</v>
      </c>
    </row>
    <row r="465">
      <c r="C465" s="4">
        <f>IFERROR(__xludf.DUMMYFUNCTION("""COMPUTED_VALUE"""),39722.705555555556)</f>
        <v>39722.70556</v>
      </c>
      <c r="D465" s="3">
        <f>IFERROR(__xludf.DUMMYFUNCTION("""COMPUTED_VALUE"""),49798.0)</f>
        <v>49798</v>
      </c>
    </row>
    <row r="466">
      <c r="C466" s="4">
        <f>IFERROR(__xludf.DUMMYFUNCTION("""COMPUTED_VALUE"""),39723.705555555556)</f>
        <v>39723.70556</v>
      </c>
      <c r="D466" s="3">
        <f>IFERROR(__xludf.DUMMYFUNCTION("""COMPUTED_VALUE"""),46145.0)</f>
        <v>46145</v>
      </c>
    </row>
    <row r="467">
      <c r="C467" s="4">
        <f>IFERROR(__xludf.DUMMYFUNCTION("""COMPUTED_VALUE"""),39724.705555555556)</f>
        <v>39724.70556</v>
      </c>
      <c r="D467" s="3">
        <f>IFERROR(__xludf.DUMMYFUNCTION("""COMPUTED_VALUE"""),44517.0)</f>
        <v>44517</v>
      </c>
    </row>
    <row r="468">
      <c r="C468" s="4">
        <f>IFERROR(__xludf.DUMMYFUNCTION("""COMPUTED_VALUE"""),39727.705555555556)</f>
        <v>39727.70556</v>
      </c>
      <c r="D468" s="3">
        <f>IFERROR(__xludf.DUMMYFUNCTION("""COMPUTED_VALUE"""),42100.0)</f>
        <v>42100</v>
      </c>
    </row>
    <row r="469">
      <c r="C469" s="4">
        <f>IFERROR(__xludf.DUMMYFUNCTION("""COMPUTED_VALUE"""),39728.705555555556)</f>
        <v>39728.70556</v>
      </c>
      <c r="D469" s="3">
        <f>IFERROR(__xludf.DUMMYFUNCTION("""COMPUTED_VALUE"""),40139.0)</f>
        <v>40139</v>
      </c>
    </row>
    <row r="470">
      <c r="C470" s="4">
        <f>IFERROR(__xludf.DUMMYFUNCTION("""COMPUTED_VALUE"""),39729.705555555556)</f>
        <v>39729.70556</v>
      </c>
      <c r="D470" s="3">
        <f>IFERROR(__xludf.DUMMYFUNCTION("""COMPUTED_VALUE"""),38593.0)</f>
        <v>38593</v>
      </c>
    </row>
    <row r="471">
      <c r="C471" s="4">
        <f>IFERROR(__xludf.DUMMYFUNCTION("""COMPUTED_VALUE"""),39730.705555555556)</f>
        <v>39730.70556</v>
      </c>
      <c r="D471" s="3">
        <f>IFERROR(__xludf.DUMMYFUNCTION("""COMPUTED_VALUE"""),37080.0)</f>
        <v>37080</v>
      </c>
    </row>
    <row r="472">
      <c r="C472" s="4">
        <f>IFERROR(__xludf.DUMMYFUNCTION("""COMPUTED_VALUE"""),39731.705555555556)</f>
        <v>39731.70556</v>
      </c>
      <c r="D472" s="3">
        <f>IFERROR(__xludf.DUMMYFUNCTION("""COMPUTED_VALUE"""),35609.0)</f>
        <v>35609</v>
      </c>
    </row>
    <row r="473">
      <c r="C473" s="4">
        <f>IFERROR(__xludf.DUMMYFUNCTION("""COMPUTED_VALUE"""),39734.705555555556)</f>
        <v>39734.70556</v>
      </c>
      <c r="D473" s="3">
        <f>IFERROR(__xludf.DUMMYFUNCTION("""COMPUTED_VALUE"""),40829.0)</f>
        <v>40829</v>
      </c>
    </row>
    <row r="474">
      <c r="C474" s="4">
        <f>IFERROR(__xludf.DUMMYFUNCTION("""COMPUTED_VALUE"""),39735.705555555556)</f>
        <v>39735.70556</v>
      </c>
      <c r="D474" s="3">
        <f>IFERROR(__xludf.DUMMYFUNCTION("""COMPUTED_VALUE"""),41569.0)</f>
        <v>41569</v>
      </c>
    </row>
    <row r="475">
      <c r="C475" s="4">
        <f>IFERROR(__xludf.DUMMYFUNCTION("""COMPUTED_VALUE"""),39736.705555555556)</f>
        <v>39736.70556</v>
      </c>
      <c r="D475" s="3">
        <f>IFERROR(__xludf.DUMMYFUNCTION("""COMPUTED_VALUE"""),36833.0)</f>
        <v>36833</v>
      </c>
    </row>
    <row r="476">
      <c r="C476" s="4">
        <f>IFERROR(__xludf.DUMMYFUNCTION("""COMPUTED_VALUE"""),39737.705555555556)</f>
        <v>39737.70556</v>
      </c>
      <c r="D476" s="3">
        <f>IFERROR(__xludf.DUMMYFUNCTION("""COMPUTED_VALUE"""),36441.0)</f>
        <v>36441</v>
      </c>
    </row>
    <row r="477">
      <c r="C477" s="4">
        <f>IFERROR(__xludf.DUMMYFUNCTION("""COMPUTED_VALUE"""),39738.705555555556)</f>
        <v>39738.70556</v>
      </c>
      <c r="D477" s="3">
        <f>IFERROR(__xludf.DUMMYFUNCTION("""COMPUTED_VALUE"""),36399.0)</f>
        <v>36399</v>
      </c>
    </row>
    <row r="478">
      <c r="C478" s="4">
        <f>IFERROR(__xludf.DUMMYFUNCTION("""COMPUTED_VALUE"""),39741.705555555556)</f>
        <v>39741.70556</v>
      </c>
      <c r="D478" s="3">
        <f>IFERROR(__xludf.DUMMYFUNCTION("""COMPUTED_VALUE"""),39441.0)</f>
        <v>39441</v>
      </c>
    </row>
    <row r="479">
      <c r="C479" s="4">
        <f>IFERROR(__xludf.DUMMYFUNCTION("""COMPUTED_VALUE"""),39742.705555555556)</f>
        <v>39742.70556</v>
      </c>
      <c r="D479" s="3">
        <f>IFERROR(__xludf.DUMMYFUNCTION("""COMPUTED_VALUE"""),39043.0)</f>
        <v>39043</v>
      </c>
    </row>
    <row r="480">
      <c r="C480" s="4">
        <f>IFERROR(__xludf.DUMMYFUNCTION("""COMPUTED_VALUE"""),39743.705555555556)</f>
        <v>39743.70556</v>
      </c>
      <c r="D480" s="3">
        <f>IFERROR(__xludf.DUMMYFUNCTION("""COMPUTED_VALUE"""),35069.0)</f>
        <v>35069</v>
      </c>
    </row>
    <row r="481">
      <c r="C481" s="4">
        <f>IFERROR(__xludf.DUMMYFUNCTION("""COMPUTED_VALUE"""),39744.705555555556)</f>
        <v>39744.70556</v>
      </c>
      <c r="D481" s="3">
        <f>IFERROR(__xludf.DUMMYFUNCTION("""COMPUTED_VALUE"""),33818.0)</f>
        <v>33818</v>
      </c>
    </row>
    <row r="482">
      <c r="C482" s="4">
        <f>IFERROR(__xludf.DUMMYFUNCTION("""COMPUTED_VALUE"""),39745.705555555556)</f>
        <v>39745.70556</v>
      </c>
      <c r="D482" s="3">
        <f>IFERROR(__xludf.DUMMYFUNCTION("""COMPUTED_VALUE"""),31481.0)</f>
        <v>31481</v>
      </c>
    </row>
    <row r="483">
      <c r="C483" s="4">
        <f>IFERROR(__xludf.DUMMYFUNCTION("""COMPUTED_VALUE"""),39748.705555555556)</f>
        <v>39748.70556</v>
      </c>
      <c r="D483" s="3">
        <f>IFERROR(__xludf.DUMMYFUNCTION("""COMPUTED_VALUE"""),29435.0)</f>
        <v>29435</v>
      </c>
    </row>
    <row r="484">
      <c r="C484" s="4">
        <f>IFERROR(__xludf.DUMMYFUNCTION("""COMPUTED_VALUE"""),39749.705555555556)</f>
        <v>39749.70556</v>
      </c>
      <c r="D484" s="3">
        <f>IFERROR(__xludf.DUMMYFUNCTION("""COMPUTED_VALUE"""),33386.0)</f>
        <v>33386</v>
      </c>
    </row>
    <row r="485">
      <c r="C485" s="4">
        <f>IFERROR(__xludf.DUMMYFUNCTION("""COMPUTED_VALUE"""),39750.705555555556)</f>
        <v>39750.70556</v>
      </c>
      <c r="D485" s="3">
        <f>IFERROR(__xludf.DUMMYFUNCTION("""COMPUTED_VALUE"""),34845.0)</f>
        <v>34845</v>
      </c>
    </row>
    <row r="486">
      <c r="C486" s="4">
        <f>IFERROR(__xludf.DUMMYFUNCTION("""COMPUTED_VALUE"""),39751.705555555556)</f>
        <v>39751.70556</v>
      </c>
      <c r="D486" s="3">
        <f>IFERROR(__xludf.DUMMYFUNCTION("""COMPUTED_VALUE"""),37448.0)</f>
        <v>37448</v>
      </c>
    </row>
    <row r="487">
      <c r="C487" s="4">
        <f>IFERROR(__xludf.DUMMYFUNCTION("""COMPUTED_VALUE"""),39752.705555555556)</f>
        <v>39752.70556</v>
      </c>
      <c r="D487" s="3">
        <f>IFERROR(__xludf.DUMMYFUNCTION("""COMPUTED_VALUE"""),37256.0)</f>
        <v>37256</v>
      </c>
    </row>
    <row r="488">
      <c r="C488" s="4">
        <f>IFERROR(__xludf.DUMMYFUNCTION("""COMPUTED_VALUE"""),39755.705555555556)</f>
        <v>39755.70556</v>
      </c>
      <c r="D488" s="3">
        <f>IFERROR(__xludf.DUMMYFUNCTION("""COMPUTED_VALUE"""),38249.0)</f>
        <v>38249</v>
      </c>
    </row>
    <row r="489">
      <c r="C489" s="4">
        <f>IFERROR(__xludf.DUMMYFUNCTION("""COMPUTED_VALUE"""),39756.705555555556)</f>
        <v>39756.70556</v>
      </c>
      <c r="D489" s="3">
        <f>IFERROR(__xludf.DUMMYFUNCTION("""COMPUTED_VALUE"""),40254.0)</f>
        <v>40254</v>
      </c>
    </row>
    <row r="490">
      <c r="C490" s="4">
        <f>IFERROR(__xludf.DUMMYFUNCTION("""COMPUTED_VALUE"""),39758.705555555556)</f>
        <v>39758.70556</v>
      </c>
      <c r="D490" s="3">
        <f>IFERROR(__xludf.DUMMYFUNCTION("""COMPUTED_VALUE"""),36361.0)</f>
        <v>36361</v>
      </c>
    </row>
    <row r="491">
      <c r="C491" s="4">
        <f>IFERROR(__xludf.DUMMYFUNCTION("""COMPUTED_VALUE"""),39759.705555555556)</f>
        <v>39759.70556</v>
      </c>
      <c r="D491" s="3">
        <f>IFERROR(__xludf.DUMMYFUNCTION("""COMPUTED_VALUE"""),36665.0)</f>
        <v>36665</v>
      </c>
    </row>
    <row r="492">
      <c r="C492" s="4">
        <f>IFERROR(__xludf.DUMMYFUNCTION("""COMPUTED_VALUE"""),39762.705555555556)</f>
        <v>39762.70556</v>
      </c>
      <c r="D492" s="3">
        <f>IFERROR(__xludf.DUMMYFUNCTION("""COMPUTED_VALUE"""),36776.0)</f>
        <v>36776</v>
      </c>
    </row>
    <row r="493">
      <c r="C493" s="4">
        <f>IFERROR(__xludf.DUMMYFUNCTION("""COMPUTED_VALUE"""),39763.705555555556)</f>
        <v>39763.70556</v>
      </c>
      <c r="D493" s="3">
        <f>IFERROR(__xludf.DUMMYFUNCTION("""COMPUTED_VALUE"""),37261.0)</f>
        <v>37261</v>
      </c>
    </row>
    <row r="494">
      <c r="C494" s="4">
        <f>IFERROR(__xludf.DUMMYFUNCTION("""COMPUTED_VALUE"""),39764.705555555556)</f>
        <v>39764.70556</v>
      </c>
      <c r="D494" s="3">
        <f>IFERROR(__xludf.DUMMYFUNCTION("""COMPUTED_VALUE"""),34373.0)</f>
        <v>34373</v>
      </c>
    </row>
    <row r="495">
      <c r="C495" s="4">
        <f>IFERROR(__xludf.DUMMYFUNCTION("""COMPUTED_VALUE"""),39765.705555555556)</f>
        <v>39765.70556</v>
      </c>
      <c r="D495" s="3">
        <f>IFERROR(__xludf.DUMMYFUNCTION("""COMPUTED_VALUE"""),35993.0)</f>
        <v>35993</v>
      </c>
    </row>
    <row r="496">
      <c r="C496" s="4">
        <f>IFERROR(__xludf.DUMMYFUNCTION("""COMPUTED_VALUE"""),39766.705555555556)</f>
        <v>39766.70556</v>
      </c>
      <c r="D496" s="3">
        <f>IFERROR(__xludf.DUMMYFUNCTION("""COMPUTED_VALUE"""),35789.0)</f>
        <v>35789</v>
      </c>
    </row>
    <row r="497">
      <c r="C497" s="4">
        <f>IFERROR(__xludf.DUMMYFUNCTION("""COMPUTED_VALUE"""),39769.705555555556)</f>
        <v>39769.70556</v>
      </c>
      <c r="D497" s="3">
        <f>IFERROR(__xludf.DUMMYFUNCTION("""COMPUTED_VALUE"""),35717.0)</f>
        <v>35717</v>
      </c>
    </row>
    <row r="498">
      <c r="C498" s="4">
        <f>IFERROR(__xludf.DUMMYFUNCTION("""COMPUTED_VALUE"""),39770.705555555556)</f>
        <v>39770.70556</v>
      </c>
      <c r="D498" s="3">
        <f>IFERROR(__xludf.DUMMYFUNCTION("""COMPUTED_VALUE"""),34094.0)</f>
        <v>34094</v>
      </c>
    </row>
    <row r="499">
      <c r="C499" s="4">
        <f>IFERROR(__xludf.DUMMYFUNCTION("""COMPUTED_VALUE"""),39771.705555555556)</f>
        <v>39771.70556</v>
      </c>
      <c r="D499" s="3">
        <f>IFERROR(__xludf.DUMMYFUNCTION("""COMPUTED_VALUE"""),33404.0)</f>
        <v>33404</v>
      </c>
    </row>
    <row r="500">
      <c r="C500" s="4">
        <f>IFERROR(__xludf.DUMMYFUNCTION("""COMPUTED_VALUE"""),39773.705555555556)</f>
        <v>39773.70556</v>
      </c>
      <c r="D500" s="3">
        <f>IFERROR(__xludf.DUMMYFUNCTION("""COMPUTED_VALUE"""),31250.0)</f>
        <v>31250</v>
      </c>
    </row>
    <row r="501">
      <c r="C501" s="4">
        <f>IFERROR(__xludf.DUMMYFUNCTION("""COMPUTED_VALUE"""),39777.705555555556)</f>
        <v>39777.70556</v>
      </c>
      <c r="D501" s="3">
        <f>IFERROR(__xludf.DUMMYFUNCTION("""COMPUTED_VALUE"""),34812.0)</f>
        <v>34812</v>
      </c>
    </row>
    <row r="502">
      <c r="C502" s="4">
        <f>IFERROR(__xludf.DUMMYFUNCTION("""COMPUTED_VALUE"""),39778.705555555556)</f>
        <v>39778.70556</v>
      </c>
      <c r="D502" s="3">
        <f>IFERROR(__xludf.DUMMYFUNCTION("""COMPUTED_VALUE"""),36469.0)</f>
        <v>36469</v>
      </c>
    </row>
    <row r="503">
      <c r="C503" s="4">
        <f>IFERROR(__xludf.DUMMYFUNCTION("""COMPUTED_VALUE"""),39779.705555555556)</f>
        <v>39779.70556</v>
      </c>
      <c r="D503" s="3">
        <f>IFERROR(__xludf.DUMMYFUNCTION("""COMPUTED_VALUE"""),36212.0)</f>
        <v>36212</v>
      </c>
    </row>
    <row r="504">
      <c r="C504" s="4">
        <f>IFERROR(__xludf.DUMMYFUNCTION("""COMPUTED_VALUE"""),39780.705555555556)</f>
        <v>39780.70556</v>
      </c>
      <c r="D504" s="3">
        <f>IFERROR(__xludf.DUMMYFUNCTION("""COMPUTED_VALUE"""),36595.0)</f>
        <v>36595</v>
      </c>
    </row>
    <row r="505">
      <c r="C505" s="4">
        <f>IFERROR(__xludf.DUMMYFUNCTION("""COMPUTED_VALUE"""),39783.705555555556)</f>
        <v>39783.70556</v>
      </c>
      <c r="D505" s="3">
        <f>IFERROR(__xludf.DUMMYFUNCTION("""COMPUTED_VALUE"""),34740.0)</f>
        <v>34740</v>
      </c>
    </row>
    <row r="506">
      <c r="C506" s="4">
        <f>IFERROR(__xludf.DUMMYFUNCTION("""COMPUTED_VALUE"""),39784.705555555556)</f>
        <v>39784.70556</v>
      </c>
      <c r="D506" s="3">
        <f>IFERROR(__xludf.DUMMYFUNCTION("""COMPUTED_VALUE"""),35000.0)</f>
        <v>35000</v>
      </c>
    </row>
    <row r="507">
      <c r="C507" s="4">
        <f>IFERROR(__xludf.DUMMYFUNCTION("""COMPUTED_VALUE"""),39785.705555555556)</f>
        <v>39785.70556</v>
      </c>
      <c r="D507" s="3">
        <f>IFERROR(__xludf.DUMMYFUNCTION("""COMPUTED_VALUE"""),35296.0)</f>
        <v>35296</v>
      </c>
    </row>
    <row r="508">
      <c r="C508" s="4">
        <f>IFERROR(__xludf.DUMMYFUNCTION("""COMPUTED_VALUE"""),39786.705555555556)</f>
        <v>39786.70556</v>
      </c>
      <c r="D508" s="3">
        <f>IFERROR(__xludf.DUMMYFUNCTION("""COMPUTED_VALUE"""),35127.0)</f>
        <v>35127</v>
      </c>
    </row>
    <row r="509">
      <c r="C509" s="4">
        <f>IFERROR(__xludf.DUMMYFUNCTION("""COMPUTED_VALUE"""),39787.705555555556)</f>
        <v>39787.70556</v>
      </c>
      <c r="D509" s="3">
        <f>IFERROR(__xludf.DUMMYFUNCTION("""COMPUTED_VALUE"""),35347.0)</f>
        <v>35347</v>
      </c>
    </row>
    <row r="510">
      <c r="C510" s="4">
        <f>IFERROR(__xludf.DUMMYFUNCTION("""COMPUTED_VALUE"""),39790.705555555556)</f>
        <v>39790.70556</v>
      </c>
      <c r="D510" s="3">
        <f>IFERROR(__xludf.DUMMYFUNCTION("""COMPUTED_VALUE"""),38284.0)</f>
        <v>38284</v>
      </c>
    </row>
    <row r="511">
      <c r="C511" s="4">
        <f>IFERROR(__xludf.DUMMYFUNCTION("""COMPUTED_VALUE"""),39791.705555555556)</f>
        <v>39791.70556</v>
      </c>
      <c r="D511" s="3">
        <f>IFERROR(__xludf.DUMMYFUNCTION("""COMPUTED_VALUE"""),37968.0)</f>
        <v>37968</v>
      </c>
    </row>
    <row r="512">
      <c r="C512" s="4">
        <f>IFERROR(__xludf.DUMMYFUNCTION("""COMPUTED_VALUE"""),39792.705555555556)</f>
        <v>39792.70556</v>
      </c>
      <c r="D512" s="3">
        <f>IFERROR(__xludf.DUMMYFUNCTION("""COMPUTED_VALUE"""),39004.0)</f>
        <v>39004</v>
      </c>
    </row>
    <row r="513">
      <c r="C513" s="4">
        <f>IFERROR(__xludf.DUMMYFUNCTION("""COMPUTED_VALUE"""),39793.705555555556)</f>
        <v>39793.70556</v>
      </c>
      <c r="D513" s="3">
        <f>IFERROR(__xludf.DUMMYFUNCTION("""COMPUTED_VALUE"""),38519.0)</f>
        <v>38519</v>
      </c>
    </row>
    <row r="514">
      <c r="C514" s="4">
        <f>IFERROR(__xludf.DUMMYFUNCTION("""COMPUTED_VALUE"""),39794.705555555556)</f>
        <v>39794.70556</v>
      </c>
      <c r="D514" s="3">
        <f>IFERROR(__xludf.DUMMYFUNCTION("""COMPUTED_VALUE"""),39373.0)</f>
        <v>39373</v>
      </c>
    </row>
    <row r="515">
      <c r="C515" s="4">
        <f>IFERROR(__xludf.DUMMYFUNCTION("""COMPUTED_VALUE"""),39797.705555555556)</f>
        <v>39797.70556</v>
      </c>
      <c r="D515" s="3">
        <f>IFERROR(__xludf.DUMMYFUNCTION("""COMPUTED_VALUE"""),38320.0)</f>
        <v>38320</v>
      </c>
    </row>
    <row r="516">
      <c r="C516" s="4">
        <f>IFERROR(__xludf.DUMMYFUNCTION("""COMPUTED_VALUE"""),39798.705555555556)</f>
        <v>39798.70556</v>
      </c>
      <c r="D516" s="3">
        <f>IFERROR(__xludf.DUMMYFUNCTION("""COMPUTED_VALUE"""),39993.0)</f>
        <v>39993</v>
      </c>
    </row>
    <row r="517">
      <c r="C517" s="4">
        <f>IFERROR(__xludf.DUMMYFUNCTION("""COMPUTED_VALUE"""),39799.705555555556)</f>
        <v>39799.70556</v>
      </c>
      <c r="D517" s="3">
        <f>IFERROR(__xludf.DUMMYFUNCTION("""COMPUTED_VALUE"""),39947.0)</f>
        <v>39947</v>
      </c>
    </row>
    <row r="518">
      <c r="C518" s="4">
        <f>IFERROR(__xludf.DUMMYFUNCTION("""COMPUTED_VALUE"""),39800.705555555556)</f>
        <v>39800.70556</v>
      </c>
      <c r="D518" s="3">
        <f>IFERROR(__xludf.DUMMYFUNCTION("""COMPUTED_VALUE"""),39536.0)</f>
        <v>39536</v>
      </c>
    </row>
    <row r="519">
      <c r="C519" s="4">
        <f>IFERROR(__xludf.DUMMYFUNCTION("""COMPUTED_VALUE"""),39801.705555555556)</f>
        <v>39801.70556</v>
      </c>
      <c r="D519" s="3">
        <f>IFERROR(__xludf.DUMMYFUNCTION("""COMPUTED_VALUE"""),39131.0)</f>
        <v>39131</v>
      </c>
    </row>
    <row r="520">
      <c r="C520" s="4">
        <f>IFERROR(__xludf.DUMMYFUNCTION("""COMPUTED_VALUE"""),39804.705555555556)</f>
        <v>39804.70556</v>
      </c>
      <c r="D520" s="3">
        <f>IFERROR(__xludf.DUMMYFUNCTION("""COMPUTED_VALUE"""),37618.0)</f>
        <v>37618</v>
      </c>
    </row>
    <row r="521">
      <c r="C521" s="4">
        <f>IFERROR(__xludf.DUMMYFUNCTION("""COMPUTED_VALUE"""),39805.705555555556)</f>
        <v>39805.70556</v>
      </c>
      <c r="D521" s="3">
        <f>IFERROR(__xludf.DUMMYFUNCTION("""COMPUTED_VALUE"""),36470.0)</f>
        <v>36470</v>
      </c>
    </row>
    <row r="522">
      <c r="C522" s="4">
        <f>IFERROR(__xludf.DUMMYFUNCTION("""COMPUTED_VALUE"""),39808.705555555556)</f>
        <v>39808.70556</v>
      </c>
      <c r="D522" s="3">
        <f>IFERROR(__xludf.DUMMYFUNCTION("""COMPUTED_VALUE"""),36864.0)</f>
        <v>36864</v>
      </c>
    </row>
    <row r="523">
      <c r="C523" s="4">
        <f>IFERROR(__xludf.DUMMYFUNCTION("""COMPUTED_VALUE"""),39811.705555555556)</f>
        <v>39811.70556</v>
      </c>
      <c r="D523" s="3">
        <f>IFERROR(__xludf.DUMMYFUNCTION("""COMPUTED_VALUE"""),37060.0)</f>
        <v>37060</v>
      </c>
    </row>
    <row r="524">
      <c r="C524" s="4">
        <f>IFERROR(__xludf.DUMMYFUNCTION("""COMPUTED_VALUE"""),39812.705555555556)</f>
        <v>39812.70556</v>
      </c>
      <c r="D524" s="3">
        <f>IFERROR(__xludf.DUMMYFUNCTION("""COMPUTED_VALUE"""),37550.0)</f>
        <v>37550</v>
      </c>
    </row>
    <row r="525">
      <c r="C525" s="4">
        <f>IFERROR(__xludf.DUMMYFUNCTION("""COMPUTED_VALUE"""),39815.705555555556)</f>
        <v>39815.70556</v>
      </c>
      <c r="D525" s="3">
        <f>IFERROR(__xludf.DUMMYFUNCTION("""COMPUTED_VALUE"""),40244.0)</f>
        <v>40244</v>
      </c>
    </row>
    <row r="526">
      <c r="C526" s="4">
        <f>IFERROR(__xludf.DUMMYFUNCTION("""COMPUTED_VALUE"""),39818.705555555556)</f>
        <v>39818.70556</v>
      </c>
      <c r="D526" s="3">
        <f>IFERROR(__xludf.DUMMYFUNCTION("""COMPUTED_VALUE"""),41518.0)</f>
        <v>41518</v>
      </c>
    </row>
    <row r="527">
      <c r="C527" s="4">
        <f>IFERROR(__xludf.DUMMYFUNCTION("""COMPUTED_VALUE"""),39819.705555555556)</f>
        <v>39819.70556</v>
      </c>
      <c r="D527" s="3">
        <f>IFERROR(__xludf.DUMMYFUNCTION("""COMPUTED_VALUE"""),42312.0)</f>
        <v>42312</v>
      </c>
    </row>
    <row r="528">
      <c r="C528" s="4">
        <f>IFERROR(__xludf.DUMMYFUNCTION("""COMPUTED_VALUE"""),39820.705555555556)</f>
        <v>39820.70556</v>
      </c>
      <c r="D528" s="3">
        <f>IFERROR(__xludf.DUMMYFUNCTION("""COMPUTED_VALUE"""),40820.0)</f>
        <v>40820</v>
      </c>
    </row>
    <row r="529">
      <c r="C529" s="4">
        <f>IFERROR(__xludf.DUMMYFUNCTION("""COMPUTED_VALUE"""),39821.705555555556)</f>
        <v>39821.70556</v>
      </c>
      <c r="D529" s="3">
        <f>IFERROR(__xludf.DUMMYFUNCTION("""COMPUTED_VALUE"""),41990.0)</f>
        <v>41990</v>
      </c>
    </row>
    <row r="530">
      <c r="C530" s="4">
        <f>IFERROR(__xludf.DUMMYFUNCTION("""COMPUTED_VALUE"""),39822.705555555556)</f>
        <v>39822.70556</v>
      </c>
      <c r="D530" s="3">
        <f>IFERROR(__xludf.DUMMYFUNCTION("""COMPUTED_VALUE"""),41582.0)</f>
        <v>41582</v>
      </c>
    </row>
    <row r="531">
      <c r="C531" s="4">
        <f>IFERROR(__xludf.DUMMYFUNCTION("""COMPUTED_VALUE"""),39825.705555555556)</f>
        <v>39825.70556</v>
      </c>
      <c r="D531" s="3">
        <f>IFERROR(__xludf.DUMMYFUNCTION("""COMPUTED_VALUE"""),39403.0)</f>
        <v>39403</v>
      </c>
    </row>
    <row r="532">
      <c r="C532" s="4">
        <f>IFERROR(__xludf.DUMMYFUNCTION("""COMPUTED_VALUE"""),39827.705555555556)</f>
        <v>39827.70556</v>
      </c>
      <c r="D532" s="3">
        <f>IFERROR(__xludf.DUMMYFUNCTION("""COMPUTED_VALUE"""),37981.0)</f>
        <v>37981</v>
      </c>
    </row>
    <row r="533">
      <c r="C533" s="4">
        <f>IFERROR(__xludf.DUMMYFUNCTION("""COMPUTED_VALUE"""),39828.705555555556)</f>
        <v>39828.70556</v>
      </c>
      <c r="D533" s="3">
        <f>IFERROR(__xludf.DUMMYFUNCTION("""COMPUTED_VALUE"""),39151.0)</f>
        <v>39151</v>
      </c>
    </row>
    <row r="534">
      <c r="C534" s="4">
        <f>IFERROR(__xludf.DUMMYFUNCTION("""COMPUTED_VALUE"""),39829.705555555556)</f>
        <v>39829.70556</v>
      </c>
      <c r="D534" s="3">
        <f>IFERROR(__xludf.DUMMYFUNCTION("""COMPUTED_VALUE"""),39341.0)</f>
        <v>39341</v>
      </c>
    </row>
    <row r="535">
      <c r="C535" s="4">
        <f>IFERROR(__xludf.DUMMYFUNCTION("""COMPUTED_VALUE"""),39832.705555555556)</f>
        <v>39832.70556</v>
      </c>
      <c r="D535" s="3">
        <f>IFERROR(__xludf.DUMMYFUNCTION("""COMPUTED_VALUE"""),38828.0)</f>
        <v>38828</v>
      </c>
    </row>
    <row r="536">
      <c r="C536" s="4">
        <f>IFERROR(__xludf.DUMMYFUNCTION("""COMPUTED_VALUE"""),39833.705555555556)</f>
        <v>39833.70556</v>
      </c>
      <c r="D536" s="3">
        <f>IFERROR(__xludf.DUMMYFUNCTION("""COMPUTED_VALUE"""),37272.0)</f>
        <v>37272</v>
      </c>
    </row>
    <row r="537">
      <c r="C537" s="4">
        <f>IFERROR(__xludf.DUMMYFUNCTION("""COMPUTED_VALUE"""),39834.705555555556)</f>
        <v>39834.70556</v>
      </c>
      <c r="D537" s="3">
        <f>IFERROR(__xludf.DUMMYFUNCTION("""COMPUTED_VALUE"""),38542.0)</f>
        <v>38542</v>
      </c>
    </row>
    <row r="538">
      <c r="C538" s="4">
        <f>IFERROR(__xludf.DUMMYFUNCTION("""COMPUTED_VALUE"""),39835.705555555556)</f>
        <v>39835.70556</v>
      </c>
      <c r="D538" s="3">
        <f>IFERROR(__xludf.DUMMYFUNCTION("""COMPUTED_VALUE"""),37894.0)</f>
        <v>37894</v>
      </c>
    </row>
    <row r="539">
      <c r="C539" s="4">
        <f>IFERROR(__xludf.DUMMYFUNCTION("""COMPUTED_VALUE"""),39836.705555555556)</f>
        <v>39836.70556</v>
      </c>
      <c r="D539" s="3">
        <f>IFERROR(__xludf.DUMMYFUNCTION("""COMPUTED_VALUE"""),38132.0)</f>
        <v>38132</v>
      </c>
    </row>
    <row r="540">
      <c r="C540" s="4">
        <f>IFERROR(__xludf.DUMMYFUNCTION("""COMPUTED_VALUE"""),39839.705555555556)</f>
        <v>39839.70556</v>
      </c>
      <c r="D540" s="3">
        <f>IFERROR(__xludf.DUMMYFUNCTION("""COMPUTED_VALUE"""),38509.0)</f>
        <v>38509</v>
      </c>
    </row>
    <row r="541">
      <c r="C541" s="4">
        <f>IFERROR(__xludf.DUMMYFUNCTION("""COMPUTED_VALUE"""),39840.705555555556)</f>
        <v>39840.70556</v>
      </c>
      <c r="D541" s="3">
        <f>IFERROR(__xludf.DUMMYFUNCTION("""COMPUTED_VALUE"""),38698.0)</f>
        <v>38698</v>
      </c>
    </row>
    <row r="542">
      <c r="C542" s="4">
        <f>IFERROR(__xludf.DUMMYFUNCTION("""COMPUTED_VALUE"""),39841.705555555556)</f>
        <v>39841.70556</v>
      </c>
      <c r="D542" s="3">
        <f>IFERROR(__xludf.DUMMYFUNCTION("""COMPUTED_VALUE"""),40227.0)</f>
        <v>40227</v>
      </c>
    </row>
    <row r="543">
      <c r="C543" s="4">
        <f>IFERROR(__xludf.DUMMYFUNCTION("""COMPUTED_VALUE"""),39842.705555555556)</f>
        <v>39842.70556</v>
      </c>
      <c r="D543" s="3">
        <f>IFERROR(__xludf.DUMMYFUNCTION("""COMPUTED_VALUE"""),39638.0)</f>
        <v>39638</v>
      </c>
    </row>
    <row r="544">
      <c r="C544" s="4">
        <f>IFERROR(__xludf.DUMMYFUNCTION("""COMPUTED_VALUE"""),39843.705555555556)</f>
        <v>39843.70556</v>
      </c>
      <c r="D544" s="3">
        <f>IFERROR(__xludf.DUMMYFUNCTION("""COMPUTED_VALUE"""),39300.0)</f>
        <v>39300</v>
      </c>
    </row>
    <row r="545">
      <c r="C545" s="4">
        <f>IFERROR(__xludf.DUMMYFUNCTION("""COMPUTED_VALUE"""),39846.705555555556)</f>
        <v>39846.70556</v>
      </c>
      <c r="D545" s="3">
        <f>IFERROR(__xludf.DUMMYFUNCTION("""COMPUTED_VALUE"""),38666.0)</f>
        <v>38666</v>
      </c>
    </row>
    <row r="546">
      <c r="C546" s="4">
        <f>IFERROR(__xludf.DUMMYFUNCTION("""COMPUTED_VALUE"""),39848.705555555556)</f>
        <v>39848.70556</v>
      </c>
      <c r="D546" s="3">
        <f>IFERROR(__xludf.DUMMYFUNCTION("""COMPUTED_VALUE"""),40129.0)</f>
        <v>40129</v>
      </c>
    </row>
    <row r="547">
      <c r="C547" s="4">
        <f>IFERROR(__xludf.DUMMYFUNCTION("""COMPUTED_VALUE"""),39849.705555555556)</f>
        <v>39849.70556</v>
      </c>
      <c r="D547" s="3">
        <f>IFERROR(__xludf.DUMMYFUNCTION("""COMPUTED_VALUE"""),41108.0)</f>
        <v>41108</v>
      </c>
    </row>
    <row r="548">
      <c r="C548" s="4">
        <f>IFERROR(__xludf.DUMMYFUNCTION("""COMPUTED_VALUE"""),39850.705555555556)</f>
        <v>39850.70556</v>
      </c>
      <c r="D548" s="3">
        <f>IFERROR(__xludf.DUMMYFUNCTION("""COMPUTED_VALUE"""),42755.0)</f>
        <v>42755</v>
      </c>
    </row>
    <row r="549">
      <c r="C549" s="4">
        <f>IFERROR(__xludf.DUMMYFUNCTION("""COMPUTED_VALUE"""),39854.705555555556)</f>
        <v>39854.70556</v>
      </c>
      <c r="D549" s="3">
        <f>IFERROR(__xludf.DUMMYFUNCTION("""COMPUTED_VALUE"""),41207.0)</f>
        <v>41207</v>
      </c>
    </row>
    <row r="550">
      <c r="C550" s="4">
        <f>IFERROR(__xludf.DUMMYFUNCTION("""COMPUTED_VALUE"""),39855.705555555556)</f>
        <v>39855.70556</v>
      </c>
      <c r="D550" s="3">
        <f>IFERROR(__xludf.DUMMYFUNCTION("""COMPUTED_VALUE"""),40845.0)</f>
        <v>40845</v>
      </c>
    </row>
    <row r="551">
      <c r="C551" s="4">
        <f>IFERROR(__xludf.DUMMYFUNCTION("""COMPUTED_VALUE"""),39856.705555555556)</f>
        <v>39856.70556</v>
      </c>
      <c r="D551" s="3">
        <f>IFERROR(__xludf.DUMMYFUNCTION("""COMPUTED_VALUE"""),40500.0)</f>
        <v>40500</v>
      </c>
    </row>
    <row r="552">
      <c r="C552" s="4">
        <f>IFERROR(__xludf.DUMMYFUNCTION("""COMPUTED_VALUE"""),39857.705555555556)</f>
        <v>39857.70556</v>
      </c>
      <c r="D552" s="3">
        <f>IFERROR(__xludf.DUMMYFUNCTION("""COMPUTED_VALUE"""),41673.0)</f>
        <v>41673</v>
      </c>
    </row>
    <row r="553">
      <c r="C553" s="4">
        <f>IFERROR(__xludf.DUMMYFUNCTION("""COMPUTED_VALUE"""),39860.705555555556)</f>
        <v>39860.70556</v>
      </c>
      <c r="D553" s="3">
        <f>IFERROR(__xludf.DUMMYFUNCTION("""COMPUTED_VALUE"""),41841.0)</f>
        <v>41841</v>
      </c>
    </row>
    <row r="554">
      <c r="C554" s="4">
        <f>IFERROR(__xludf.DUMMYFUNCTION("""COMPUTED_VALUE"""),39861.705555555556)</f>
        <v>39861.70556</v>
      </c>
      <c r="D554" s="3">
        <f>IFERROR(__xludf.DUMMYFUNCTION("""COMPUTED_VALUE"""),39846.0)</f>
        <v>39846</v>
      </c>
    </row>
    <row r="555">
      <c r="C555" s="4">
        <f>IFERROR(__xludf.DUMMYFUNCTION("""COMPUTED_VALUE"""),39862.705555555556)</f>
        <v>39862.70556</v>
      </c>
      <c r="D555" s="3">
        <f>IFERROR(__xludf.DUMMYFUNCTION("""COMPUTED_VALUE"""),39674.0)</f>
        <v>39674</v>
      </c>
    </row>
    <row r="556">
      <c r="C556" s="4">
        <f>IFERROR(__xludf.DUMMYFUNCTION("""COMPUTED_VALUE"""),39863.705555555556)</f>
        <v>39863.70556</v>
      </c>
      <c r="D556" s="3">
        <f>IFERROR(__xludf.DUMMYFUNCTION("""COMPUTED_VALUE"""),39730.0)</f>
        <v>39730</v>
      </c>
    </row>
    <row r="557">
      <c r="C557" s="4">
        <f>IFERROR(__xludf.DUMMYFUNCTION("""COMPUTED_VALUE"""),39864.705555555556)</f>
        <v>39864.70556</v>
      </c>
      <c r="D557" s="3">
        <f>IFERROR(__xludf.DUMMYFUNCTION("""COMPUTED_VALUE"""),38714.0)</f>
        <v>38714</v>
      </c>
    </row>
    <row r="558">
      <c r="C558" s="4">
        <f>IFERROR(__xludf.DUMMYFUNCTION("""COMPUTED_VALUE"""),39869.705555555556)</f>
        <v>39869.70556</v>
      </c>
      <c r="D558" s="3">
        <f>IFERROR(__xludf.DUMMYFUNCTION("""COMPUTED_VALUE"""),38231.0)</f>
        <v>38231</v>
      </c>
    </row>
    <row r="559">
      <c r="C559" s="4">
        <f>IFERROR(__xludf.DUMMYFUNCTION("""COMPUTED_VALUE"""),39870.705555555556)</f>
        <v>39870.70556</v>
      </c>
      <c r="D559" s="3">
        <f>IFERROR(__xludf.DUMMYFUNCTION("""COMPUTED_VALUE"""),38180.0)</f>
        <v>38180</v>
      </c>
    </row>
    <row r="560">
      <c r="C560" s="4">
        <f>IFERROR(__xludf.DUMMYFUNCTION("""COMPUTED_VALUE"""),39871.705555555556)</f>
        <v>39871.70556</v>
      </c>
      <c r="D560" s="3">
        <f>IFERROR(__xludf.DUMMYFUNCTION("""COMPUTED_VALUE"""),38183.0)</f>
        <v>38183</v>
      </c>
    </row>
    <row r="561">
      <c r="C561" s="4">
        <f>IFERROR(__xludf.DUMMYFUNCTION("""COMPUTED_VALUE"""),39874.705555555556)</f>
        <v>39874.70556</v>
      </c>
      <c r="D561" s="3">
        <f>IFERROR(__xludf.DUMMYFUNCTION("""COMPUTED_VALUE"""),36234.0)</f>
        <v>36234</v>
      </c>
    </row>
    <row r="562">
      <c r="C562" s="4">
        <f>IFERROR(__xludf.DUMMYFUNCTION("""COMPUTED_VALUE"""),39875.705555555556)</f>
        <v>39875.70556</v>
      </c>
      <c r="D562" s="3">
        <f>IFERROR(__xludf.DUMMYFUNCTION("""COMPUTED_VALUE"""),36467.0)</f>
        <v>36467</v>
      </c>
    </row>
    <row r="563">
      <c r="C563" s="4">
        <f>IFERROR(__xludf.DUMMYFUNCTION("""COMPUTED_VALUE"""),39876.705555555556)</f>
        <v>39876.70556</v>
      </c>
      <c r="D563" s="3">
        <f>IFERROR(__xludf.DUMMYFUNCTION("""COMPUTED_VALUE"""),38402.0)</f>
        <v>38402</v>
      </c>
    </row>
    <row r="564">
      <c r="C564" s="4">
        <f>IFERROR(__xludf.DUMMYFUNCTION("""COMPUTED_VALUE"""),39878.705555555556)</f>
        <v>39878.70556</v>
      </c>
      <c r="D564" s="3">
        <f>IFERROR(__xludf.DUMMYFUNCTION("""COMPUTED_VALUE"""),37105.0)</f>
        <v>37105</v>
      </c>
    </row>
    <row r="565">
      <c r="C565" s="4">
        <f>IFERROR(__xludf.DUMMYFUNCTION("""COMPUTED_VALUE"""),39881.705555555556)</f>
        <v>39881.70556</v>
      </c>
      <c r="D565" s="3">
        <f>IFERROR(__xludf.DUMMYFUNCTION("""COMPUTED_VALUE"""),36741.0)</f>
        <v>36741</v>
      </c>
    </row>
    <row r="566">
      <c r="C566" s="4">
        <f>IFERROR(__xludf.DUMMYFUNCTION("""COMPUTED_VALUE"""),39882.705555555556)</f>
        <v>39882.70556</v>
      </c>
      <c r="D566" s="3">
        <f>IFERROR(__xludf.DUMMYFUNCTION("""COMPUTED_VALUE"""),38794.0)</f>
        <v>38794</v>
      </c>
    </row>
    <row r="567">
      <c r="C567" s="4">
        <f>IFERROR(__xludf.DUMMYFUNCTION("""COMPUTED_VALUE"""),39883.705555555556)</f>
        <v>39883.70556</v>
      </c>
      <c r="D567" s="3">
        <f>IFERROR(__xludf.DUMMYFUNCTION("""COMPUTED_VALUE"""),38804.0)</f>
        <v>38804</v>
      </c>
    </row>
    <row r="568">
      <c r="C568" s="4">
        <f>IFERROR(__xludf.DUMMYFUNCTION("""COMPUTED_VALUE"""),39884.705555555556)</f>
        <v>39884.70556</v>
      </c>
      <c r="D568" s="3">
        <f>IFERROR(__xludf.DUMMYFUNCTION("""COMPUTED_VALUE"""),39151.0)</f>
        <v>39151</v>
      </c>
    </row>
    <row r="569">
      <c r="C569" s="4">
        <f>IFERROR(__xludf.DUMMYFUNCTION("""COMPUTED_VALUE"""),39885.705555555556)</f>
        <v>39885.70556</v>
      </c>
      <c r="D569" s="3">
        <f>IFERROR(__xludf.DUMMYFUNCTION("""COMPUTED_VALUE"""),39015.0)</f>
        <v>39015</v>
      </c>
    </row>
    <row r="570">
      <c r="C570" s="4">
        <f>IFERROR(__xludf.DUMMYFUNCTION("""COMPUTED_VALUE"""),39888.705555555556)</f>
        <v>39888.70556</v>
      </c>
      <c r="D570" s="3">
        <f>IFERROR(__xludf.DUMMYFUNCTION("""COMPUTED_VALUE"""),38607.0)</f>
        <v>38607</v>
      </c>
    </row>
    <row r="571">
      <c r="C571" s="4">
        <f>IFERROR(__xludf.DUMMYFUNCTION("""COMPUTED_VALUE"""),39889.705555555556)</f>
        <v>39889.70556</v>
      </c>
      <c r="D571" s="3">
        <f>IFERROR(__xludf.DUMMYFUNCTION("""COMPUTED_VALUE"""),39510.0)</f>
        <v>39510</v>
      </c>
    </row>
    <row r="572">
      <c r="C572" s="4">
        <f>IFERROR(__xludf.DUMMYFUNCTION("""COMPUTED_VALUE"""),39892.705555555556)</f>
        <v>39892.70556</v>
      </c>
      <c r="D572" s="3">
        <f>IFERROR(__xludf.DUMMYFUNCTION("""COMPUTED_VALUE"""),40076.0)</f>
        <v>40076</v>
      </c>
    </row>
    <row r="573">
      <c r="C573" s="4">
        <f>IFERROR(__xludf.DUMMYFUNCTION("""COMPUTED_VALUE"""),39895.705555555556)</f>
        <v>39895.70556</v>
      </c>
      <c r="D573" s="3">
        <f>IFERROR(__xludf.DUMMYFUNCTION("""COMPUTED_VALUE"""),42438.0)</f>
        <v>42438</v>
      </c>
    </row>
    <row r="574">
      <c r="C574" s="4">
        <f>IFERROR(__xludf.DUMMYFUNCTION("""COMPUTED_VALUE"""),39896.705555555556)</f>
        <v>39896.70556</v>
      </c>
      <c r="D574" s="3">
        <f>IFERROR(__xludf.DUMMYFUNCTION("""COMPUTED_VALUE"""),41475.0)</f>
        <v>41475</v>
      </c>
    </row>
    <row r="575">
      <c r="C575" s="4">
        <f>IFERROR(__xludf.DUMMYFUNCTION("""COMPUTED_VALUE"""),39897.705555555556)</f>
        <v>39897.70556</v>
      </c>
      <c r="D575" s="3">
        <f>IFERROR(__xludf.DUMMYFUNCTION("""COMPUTED_VALUE"""),41799.0)</f>
        <v>41799</v>
      </c>
    </row>
    <row r="576">
      <c r="C576" s="4">
        <f>IFERROR(__xludf.DUMMYFUNCTION("""COMPUTED_VALUE"""),39898.705555555556)</f>
        <v>39898.70556</v>
      </c>
      <c r="D576" s="3">
        <f>IFERROR(__xludf.DUMMYFUNCTION("""COMPUTED_VALUE"""),42588.0)</f>
        <v>42588</v>
      </c>
    </row>
    <row r="577">
      <c r="C577" s="4">
        <f>IFERROR(__xludf.DUMMYFUNCTION("""COMPUTED_VALUE"""),39899.705555555556)</f>
        <v>39899.70556</v>
      </c>
      <c r="D577" s="3">
        <f>IFERROR(__xludf.DUMMYFUNCTION("""COMPUTED_VALUE"""),41907.0)</f>
        <v>41907</v>
      </c>
    </row>
    <row r="578">
      <c r="C578" s="4">
        <f>IFERROR(__xludf.DUMMYFUNCTION("""COMPUTED_VALUE"""),39902.705555555556)</f>
        <v>39902.70556</v>
      </c>
      <c r="D578" s="3">
        <f>IFERROR(__xludf.DUMMYFUNCTION("""COMPUTED_VALUE"""),40653.0)</f>
        <v>40653</v>
      </c>
    </row>
    <row r="579">
      <c r="C579" s="4">
        <f>IFERROR(__xludf.DUMMYFUNCTION("""COMPUTED_VALUE"""),39904.705555555556)</f>
        <v>39904.70556</v>
      </c>
      <c r="D579" s="3">
        <f>IFERROR(__xludf.DUMMYFUNCTION("""COMPUTED_VALUE"""),41976.0)</f>
        <v>41976</v>
      </c>
    </row>
    <row r="580">
      <c r="C580" s="4">
        <f>IFERROR(__xludf.DUMMYFUNCTION("""COMPUTED_VALUE"""),39905.705555555556)</f>
        <v>39905.70556</v>
      </c>
      <c r="D580" s="3">
        <f>IFERROR(__xludf.DUMMYFUNCTION("""COMPUTED_VALUE"""),43736.0)</f>
        <v>43736</v>
      </c>
    </row>
    <row r="581">
      <c r="C581" s="4">
        <f>IFERROR(__xludf.DUMMYFUNCTION("""COMPUTED_VALUE"""),39906.705555555556)</f>
        <v>39906.70556</v>
      </c>
      <c r="D581" s="3">
        <f>IFERROR(__xludf.DUMMYFUNCTION("""COMPUTED_VALUE"""),44390.0)</f>
        <v>44390</v>
      </c>
    </row>
    <row r="582">
      <c r="C582" s="4">
        <f>IFERROR(__xludf.DUMMYFUNCTION("""COMPUTED_VALUE"""),39909.705555555556)</f>
        <v>39909.70556</v>
      </c>
      <c r="D582" s="3">
        <f>IFERROR(__xludf.DUMMYFUNCTION("""COMPUTED_VALUE"""),44167.0)</f>
        <v>44167</v>
      </c>
    </row>
    <row r="583">
      <c r="C583" s="4">
        <f>IFERROR(__xludf.DUMMYFUNCTION("""COMPUTED_VALUE"""),39910.705555555556)</f>
        <v>39910.70556</v>
      </c>
      <c r="D583" s="3">
        <f>IFERROR(__xludf.DUMMYFUNCTION("""COMPUTED_VALUE"""),43824.0)</f>
        <v>43824</v>
      </c>
    </row>
    <row r="584">
      <c r="C584" s="4">
        <f>IFERROR(__xludf.DUMMYFUNCTION("""COMPUTED_VALUE"""),39911.705555555556)</f>
        <v>39911.70556</v>
      </c>
      <c r="D584" s="3">
        <f>IFERROR(__xludf.DUMMYFUNCTION("""COMPUTED_VALUE"""),44181.0)</f>
        <v>44181</v>
      </c>
    </row>
    <row r="585">
      <c r="C585" s="4">
        <f>IFERROR(__xludf.DUMMYFUNCTION("""COMPUTED_VALUE"""),39912.705555555556)</f>
        <v>39912.70556</v>
      </c>
      <c r="D585" s="3">
        <f>IFERROR(__xludf.DUMMYFUNCTION("""COMPUTED_VALUE"""),45538.0)</f>
        <v>45538</v>
      </c>
    </row>
    <row r="586">
      <c r="C586" s="4">
        <f>IFERROR(__xludf.DUMMYFUNCTION("""COMPUTED_VALUE"""),39916.705555555556)</f>
        <v>39916.70556</v>
      </c>
      <c r="D586" s="3">
        <f>IFERROR(__xludf.DUMMYFUNCTION("""COMPUTED_VALUE"""),45991.0)</f>
        <v>45991</v>
      </c>
    </row>
    <row r="587">
      <c r="C587" s="4">
        <f>IFERROR(__xludf.DUMMYFUNCTION("""COMPUTED_VALUE"""),39917.705555555556)</f>
        <v>39917.70556</v>
      </c>
      <c r="D587" s="3">
        <f>IFERROR(__xludf.DUMMYFUNCTION("""COMPUTED_VALUE"""),45418.0)</f>
        <v>45418</v>
      </c>
    </row>
    <row r="588">
      <c r="C588" s="4">
        <f>IFERROR(__xludf.DUMMYFUNCTION("""COMPUTED_VALUE"""),39918.705555555556)</f>
        <v>39918.70556</v>
      </c>
      <c r="D588" s="3">
        <f>IFERROR(__xludf.DUMMYFUNCTION("""COMPUTED_VALUE"""),45272.0)</f>
        <v>45272</v>
      </c>
    </row>
    <row r="589">
      <c r="C589" s="4">
        <f>IFERROR(__xludf.DUMMYFUNCTION("""COMPUTED_VALUE"""),39919.705555555556)</f>
        <v>39919.70556</v>
      </c>
      <c r="D589" s="3">
        <f>IFERROR(__xludf.DUMMYFUNCTION("""COMPUTED_VALUE"""),46024.0)</f>
        <v>46024</v>
      </c>
    </row>
    <row r="590">
      <c r="C590" s="4">
        <f>IFERROR(__xludf.DUMMYFUNCTION("""COMPUTED_VALUE"""),39920.705555555556)</f>
        <v>39920.70556</v>
      </c>
      <c r="D590" s="3">
        <f>IFERROR(__xludf.DUMMYFUNCTION("""COMPUTED_VALUE"""),45778.0)</f>
        <v>45778</v>
      </c>
    </row>
    <row r="591">
      <c r="C591" s="4">
        <f>IFERROR(__xludf.DUMMYFUNCTION("""COMPUTED_VALUE"""),39923.705555555556)</f>
        <v>39923.70556</v>
      </c>
      <c r="D591" s="3">
        <f>IFERROR(__xludf.DUMMYFUNCTION("""COMPUTED_VALUE"""),44433.0)</f>
        <v>44433</v>
      </c>
    </row>
    <row r="592">
      <c r="C592" s="4">
        <f>IFERROR(__xludf.DUMMYFUNCTION("""COMPUTED_VALUE"""),39925.705555555556)</f>
        <v>39925.70556</v>
      </c>
      <c r="D592" s="3">
        <f>IFERROR(__xludf.DUMMYFUNCTION("""COMPUTED_VALUE"""),44888.0)</f>
        <v>44888</v>
      </c>
    </row>
    <row r="593">
      <c r="C593" s="4">
        <f>IFERROR(__xludf.DUMMYFUNCTION("""COMPUTED_VALUE"""),39926.705555555556)</f>
        <v>39926.70556</v>
      </c>
      <c r="D593" s="3">
        <f>IFERROR(__xludf.DUMMYFUNCTION("""COMPUTED_VALUE"""),45801.0)</f>
        <v>45801</v>
      </c>
    </row>
    <row r="594">
      <c r="C594" s="4">
        <f>IFERROR(__xludf.DUMMYFUNCTION("""COMPUTED_VALUE"""),39927.705555555556)</f>
        <v>39927.70556</v>
      </c>
      <c r="D594" s="3">
        <f>IFERROR(__xludf.DUMMYFUNCTION("""COMPUTED_VALUE"""),46771.0)</f>
        <v>46771</v>
      </c>
    </row>
    <row r="595">
      <c r="C595" s="4">
        <f>IFERROR(__xludf.DUMMYFUNCTION("""COMPUTED_VALUE"""),39930.705555555556)</f>
        <v>39930.70556</v>
      </c>
      <c r="D595" s="3">
        <f>IFERROR(__xludf.DUMMYFUNCTION("""COMPUTED_VALUE"""),45819.0)</f>
        <v>45819</v>
      </c>
    </row>
    <row r="596">
      <c r="C596" s="4">
        <f>IFERROR(__xludf.DUMMYFUNCTION("""COMPUTED_VALUE"""),39931.705555555556)</f>
        <v>39931.70556</v>
      </c>
      <c r="D596" s="3">
        <f>IFERROR(__xludf.DUMMYFUNCTION("""COMPUTED_VALUE"""),45821.0)</f>
        <v>45821</v>
      </c>
    </row>
    <row r="597">
      <c r="C597" s="4">
        <f>IFERROR(__xludf.DUMMYFUNCTION("""COMPUTED_VALUE"""),39932.705555555556)</f>
        <v>39932.70556</v>
      </c>
      <c r="D597" s="3">
        <f>IFERROR(__xludf.DUMMYFUNCTION("""COMPUTED_VALUE"""),47226.0)</f>
        <v>47226</v>
      </c>
    </row>
    <row r="598">
      <c r="C598" s="4">
        <f>IFERROR(__xludf.DUMMYFUNCTION("""COMPUTED_VALUE"""),39937.705555555556)</f>
        <v>39937.70556</v>
      </c>
      <c r="D598" s="3">
        <f>IFERROR(__xludf.DUMMYFUNCTION("""COMPUTED_VALUE"""),50404.0)</f>
        <v>50404</v>
      </c>
    </row>
    <row r="599">
      <c r="C599" s="4">
        <f>IFERROR(__xludf.DUMMYFUNCTION("""COMPUTED_VALUE"""),39938.705555555556)</f>
        <v>39938.70556</v>
      </c>
      <c r="D599" s="3">
        <f>IFERROR(__xludf.DUMMYFUNCTION("""COMPUTED_VALUE"""),50669.0)</f>
        <v>50669</v>
      </c>
    </row>
    <row r="600">
      <c r="C600" s="4">
        <f>IFERROR(__xludf.DUMMYFUNCTION("""COMPUTED_VALUE"""),39939.705555555556)</f>
        <v>39939.70556</v>
      </c>
      <c r="D600" s="3">
        <f>IFERROR(__xludf.DUMMYFUNCTION("""COMPUTED_VALUE"""),51499.0)</f>
        <v>51499</v>
      </c>
    </row>
    <row r="601">
      <c r="C601" s="4">
        <f>IFERROR(__xludf.DUMMYFUNCTION("""COMPUTED_VALUE"""),39940.705555555556)</f>
        <v>39940.70556</v>
      </c>
      <c r="D601" s="3">
        <f>IFERROR(__xludf.DUMMYFUNCTION("""COMPUTED_VALUE"""),50058.0)</f>
        <v>50058</v>
      </c>
    </row>
    <row r="602">
      <c r="C602" s="4">
        <f>IFERROR(__xludf.DUMMYFUNCTION("""COMPUTED_VALUE"""),39941.705555555556)</f>
        <v>39941.70556</v>
      </c>
      <c r="D602" s="3">
        <f>IFERROR(__xludf.DUMMYFUNCTION("""COMPUTED_VALUE"""),51395.0)</f>
        <v>51395</v>
      </c>
    </row>
    <row r="603">
      <c r="C603" s="4">
        <f>IFERROR(__xludf.DUMMYFUNCTION("""COMPUTED_VALUE"""),39944.705555555556)</f>
        <v>39944.70556</v>
      </c>
      <c r="D603" s="3">
        <f>IFERROR(__xludf.DUMMYFUNCTION("""COMPUTED_VALUE"""),50976.0)</f>
        <v>50976</v>
      </c>
    </row>
    <row r="604">
      <c r="C604" s="4">
        <f>IFERROR(__xludf.DUMMYFUNCTION("""COMPUTED_VALUE"""),39945.705555555556)</f>
        <v>39945.70556</v>
      </c>
      <c r="D604" s="3">
        <f>IFERROR(__xludf.DUMMYFUNCTION("""COMPUTED_VALUE"""),50325.0)</f>
        <v>50325</v>
      </c>
    </row>
    <row r="605">
      <c r="C605" s="4">
        <f>IFERROR(__xludf.DUMMYFUNCTION("""COMPUTED_VALUE"""),39946.705555555556)</f>
        <v>39946.70556</v>
      </c>
      <c r="D605" s="3">
        <f>IFERROR(__xludf.DUMMYFUNCTION("""COMPUTED_VALUE"""),48679.0)</f>
        <v>48679</v>
      </c>
    </row>
    <row r="606">
      <c r="C606" s="4">
        <f>IFERROR(__xludf.DUMMYFUNCTION("""COMPUTED_VALUE"""),39947.705555555556)</f>
        <v>39947.70556</v>
      </c>
      <c r="D606" s="3">
        <f>IFERROR(__xludf.DUMMYFUNCTION("""COMPUTED_VALUE"""),49446.0)</f>
        <v>49446</v>
      </c>
    </row>
    <row r="607">
      <c r="C607" s="4">
        <f>IFERROR(__xludf.DUMMYFUNCTION("""COMPUTED_VALUE"""),39948.705555555556)</f>
        <v>39948.70556</v>
      </c>
      <c r="D607" s="3">
        <f>IFERROR(__xludf.DUMMYFUNCTION("""COMPUTED_VALUE"""),49007.0)</f>
        <v>49007</v>
      </c>
    </row>
    <row r="608">
      <c r="C608" s="4">
        <f>IFERROR(__xludf.DUMMYFUNCTION("""COMPUTED_VALUE"""),39951.705555555556)</f>
        <v>39951.70556</v>
      </c>
      <c r="D608" s="3">
        <f>IFERROR(__xludf.DUMMYFUNCTION("""COMPUTED_VALUE"""),51463.0)</f>
        <v>51463</v>
      </c>
    </row>
    <row r="609">
      <c r="C609" s="4">
        <f>IFERROR(__xludf.DUMMYFUNCTION("""COMPUTED_VALUE"""),39952.705555555556)</f>
        <v>39952.70556</v>
      </c>
      <c r="D609" s="3">
        <f>IFERROR(__xludf.DUMMYFUNCTION("""COMPUTED_VALUE"""),51346.0)</f>
        <v>51346</v>
      </c>
    </row>
    <row r="610">
      <c r="C610" s="4">
        <f>IFERROR(__xludf.DUMMYFUNCTION("""COMPUTED_VALUE"""),39953.705555555556)</f>
        <v>39953.70556</v>
      </c>
      <c r="D610" s="3">
        <f>IFERROR(__xludf.DUMMYFUNCTION("""COMPUTED_VALUE"""),51245.0)</f>
        <v>51245</v>
      </c>
    </row>
    <row r="611">
      <c r="C611" s="4">
        <f>IFERROR(__xludf.DUMMYFUNCTION("""COMPUTED_VALUE"""),39954.705555555556)</f>
        <v>39954.70556</v>
      </c>
      <c r="D611" s="3">
        <f>IFERROR(__xludf.DUMMYFUNCTION("""COMPUTED_VALUE"""),50087.0)</f>
        <v>50087</v>
      </c>
    </row>
    <row r="612">
      <c r="C612" s="4">
        <f>IFERROR(__xludf.DUMMYFUNCTION("""COMPUTED_VALUE"""),39955.705555555556)</f>
        <v>39955.70556</v>
      </c>
      <c r="D612" s="3">
        <f>IFERROR(__xludf.DUMMYFUNCTION("""COMPUTED_VALUE"""),50568.0)</f>
        <v>50568</v>
      </c>
    </row>
    <row r="613">
      <c r="C613" s="4">
        <f>IFERROR(__xludf.DUMMYFUNCTION("""COMPUTED_VALUE"""),39958.705555555556)</f>
        <v>39958.70556</v>
      </c>
      <c r="D613" s="3">
        <f>IFERROR(__xludf.DUMMYFUNCTION("""COMPUTED_VALUE"""),50816.0)</f>
        <v>50816</v>
      </c>
    </row>
    <row r="614">
      <c r="C614" s="4">
        <f>IFERROR(__xludf.DUMMYFUNCTION("""COMPUTED_VALUE"""),39959.705555555556)</f>
        <v>39959.70556</v>
      </c>
      <c r="D614" s="3">
        <f>IFERROR(__xludf.DUMMYFUNCTION("""COMPUTED_VALUE"""),51840.0)</f>
        <v>51840</v>
      </c>
    </row>
    <row r="615">
      <c r="C615" s="4">
        <f>IFERROR(__xludf.DUMMYFUNCTION("""COMPUTED_VALUE"""),39960.705555555556)</f>
        <v>39960.70556</v>
      </c>
      <c r="D615" s="3">
        <f>IFERROR(__xludf.DUMMYFUNCTION("""COMPUTED_VALUE"""),51791.0)</f>
        <v>51791</v>
      </c>
    </row>
    <row r="616">
      <c r="C616" s="4">
        <f>IFERROR(__xludf.DUMMYFUNCTION("""COMPUTED_VALUE"""),39961.705555555556)</f>
        <v>39961.70556</v>
      </c>
      <c r="D616" s="3">
        <f>IFERROR(__xludf.DUMMYFUNCTION("""COMPUTED_VALUE"""),53040.0)</f>
        <v>53040</v>
      </c>
    </row>
    <row r="617">
      <c r="C617" s="4">
        <f>IFERROR(__xludf.DUMMYFUNCTION("""COMPUTED_VALUE"""),39962.705555555556)</f>
        <v>39962.70556</v>
      </c>
      <c r="D617" s="3">
        <f>IFERROR(__xludf.DUMMYFUNCTION("""COMPUTED_VALUE"""),53197.0)</f>
        <v>53197</v>
      </c>
    </row>
    <row r="618">
      <c r="C618" s="4">
        <f>IFERROR(__xludf.DUMMYFUNCTION("""COMPUTED_VALUE"""),39965.705555555556)</f>
        <v>39965.70556</v>
      </c>
      <c r="D618" s="3">
        <f>IFERROR(__xludf.DUMMYFUNCTION("""COMPUTED_VALUE"""),54486.0)</f>
        <v>54486</v>
      </c>
    </row>
    <row r="619">
      <c r="C619" s="4">
        <f>IFERROR(__xludf.DUMMYFUNCTION("""COMPUTED_VALUE"""),39966.705555555556)</f>
        <v>39966.70556</v>
      </c>
      <c r="D619" s="3">
        <f>IFERROR(__xludf.DUMMYFUNCTION("""COMPUTED_VALUE"""),53999.0)</f>
        <v>53999</v>
      </c>
    </row>
    <row r="620">
      <c r="C620" s="4">
        <f>IFERROR(__xludf.DUMMYFUNCTION("""COMPUTED_VALUE"""),39967.705555555556)</f>
        <v>39967.70556</v>
      </c>
      <c r="D620" s="3">
        <f>IFERROR(__xludf.DUMMYFUNCTION("""COMPUTED_VALUE"""),52086.0)</f>
        <v>52086</v>
      </c>
    </row>
    <row r="621">
      <c r="C621" s="4">
        <f>IFERROR(__xludf.DUMMYFUNCTION("""COMPUTED_VALUE"""),39968.705555555556)</f>
        <v>39968.70556</v>
      </c>
      <c r="D621" s="3">
        <f>IFERROR(__xludf.DUMMYFUNCTION("""COMPUTED_VALUE"""),53463.0)</f>
        <v>53463</v>
      </c>
    </row>
    <row r="622">
      <c r="C622" s="4">
        <f>IFERROR(__xludf.DUMMYFUNCTION("""COMPUTED_VALUE"""),39969.705555555556)</f>
        <v>39969.70556</v>
      </c>
      <c r="D622" s="3">
        <f>IFERROR(__xludf.DUMMYFUNCTION("""COMPUTED_VALUE"""),53341.0)</f>
        <v>53341</v>
      </c>
    </row>
    <row r="623">
      <c r="C623" s="4">
        <f>IFERROR(__xludf.DUMMYFUNCTION("""COMPUTED_VALUE"""),39972.705555555556)</f>
        <v>39972.70556</v>
      </c>
      <c r="D623" s="3">
        <f>IFERROR(__xludf.DUMMYFUNCTION("""COMPUTED_VALUE"""),53630.0)</f>
        <v>53630</v>
      </c>
    </row>
    <row r="624">
      <c r="C624" s="4">
        <f>IFERROR(__xludf.DUMMYFUNCTION("""COMPUTED_VALUE"""),39973.705555555556)</f>
        <v>39973.70556</v>
      </c>
      <c r="D624" s="3">
        <f>IFERROR(__xludf.DUMMYFUNCTION("""COMPUTED_VALUE"""),53157.0)</f>
        <v>53157</v>
      </c>
    </row>
    <row r="625">
      <c r="C625" s="4">
        <f>IFERROR(__xludf.DUMMYFUNCTION("""COMPUTED_VALUE"""),39974.705555555556)</f>
        <v>39974.70556</v>
      </c>
      <c r="D625" s="3">
        <f>IFERROR(__xludf.DUMMYFUNCTION("""COMPUTED_VALUE"""),53410.0)</f>
        <v>53410</v>
      </c>
    </row>
    <row r="626">
      <c r="C626" s="4">
        <f>IFERROR(__xludf.DUMMYFUNCTION("""COMPUTED_VALUE"""),39976.705555555556)</f>
        <v>39976.70556</v>
      </c>
      <c r="D626" s="3">
        <f>IFERROR(__xludf.DUMMYFUNCTION("""COMPUTED_VALUE"""),53558.0)</f>
        <v>53558</v>
      </c>
    </row>
    <row r="627">
      <c r="C627" s="4">
        <f>IFERROR(__xludf.DUMMYFUNCTION("""COMPUTED_VALUE"""),39979.705555555556)</f>
        <v>39979.70556</v>
      </c>
      <c r="D627" s="3">
        <f>IFERROR(__xludf.DUMMYFUNCTION("""COMPUTED_VALUE"""),52033.0)</f>
        <v>52033</v>
      </c>
    </row>
    <row r="628">
      <c r="C628" s="4">
        <f>IFERROR(__xludf.DUMMYFUNCTION("""COMPUTED_VALUE"""),39980.705555555556)</f>
        <v>39980.70556</v>
      </c>
      <c r="D628" s="3">
        <f>IFERROR(__xludf.DUMMYFUNCTION("""COMPUTED_VALUE"""),51205.0)</f>
        <v>51205</v>
      </c>
    </row>
    <row r="629">
      <c r="C629" s="4">
        <f>IFERROR(__xludf.DUMMYFUNCTION("""COMPUTED_VALUE"""),39981.705555555556)</f>
        <v>39981.70556</v>
      </c>
      <c r="D629" s="3">
        <f>IFERROR(__xludf.DUMMYFUNCTION("""COMPUTED_VALUE"""),51045.0)</f>
        <v>51045</v>
      </c>
    </row>
    <row r="630">
      <c r="C630" s="4">
        <f>IFERROR(__xludf.DUMMYFUNCTION("""COMPUTED_VALUE"""),39982.705555555556)</f>
        <v>39982.70556</v>
      </c>
      <c r="D630" s="3">
        <f>IFERROR(__xludf.DUMMYFUNCTION("""COMPUTED_VALUE"""),50903.0)</f>
        <v>50903</v>
      </c>
    </row>
    <row r="631">
      <c r="C631" s="4">
        <f>IFERROR(__xludf.DUMMYFUNCTION("""COMPUTED_VALUE"""),39983.705555555556)</f>
        <v>39983.70556</v>
      </c>
      <c r="D631" s="3">
        <f>IFERROR(__xludf.DUMMYFUNCTION("""COMPUTED_VALUE"""),51373.0)</f>
        <v>51373</v>
      </c>
    </row>
    <row r="632">
      <c r="C632" s="4">
        <f>IFERROR(__xludf.DUMMYFUNCTION("""COMPUTED_VALUE"""),39986.705555555556)</f>
        <v>39986.70556</v>
      </c>
      <c r="D632" s="3">
        <f>IFERROR(__xludf.DUMMYFUNCTION("""COMPUTED_VALUE"""),49494.0)</f>
        <v>49494</v>
      </c>
    </row>
    <row r="633">
      <c r="C633" s="4">
        <f>IFERROR(__xludf.DUMMYFUNCTION("""COMPUTED_VALUE"""),39987.705555555556)</f>
        <v>39987.70556</v>
      </c>
      <c r="D633" s="3">
        <f>IFERROR(__xludf.DUMMYFUNCTION("""COMPUTED_VALUE"""),49813.0)</f>
        <v>49813</v>
      </c>
    </row>
    <row r="634">
      <c r="C634" s="4">
        <f>IFERROR(__xludf.DUMMYFUNCTION("""COMPUTED_VALUE"""),39988.705555555556)</f>
        <v>39988.70556</v>
      </c>
      <c r="D634" s="3">
        <f>IFERROR(__xludf.DUMMYFUNCTION("""COMPUTED_VALUE"""),49672.0)</f>
        <v>49672</v>
      </c>
    </row>
    <row r="635">
      <c r="C635" s="4">
        <f>IFERROR(__xludf.DUMMYFUNCTION("""COMPUTED_VALUE"""),39989.705555555556)</f>
        <v>39989.70556</v>
      </c>
      <c r="D635" s="3">
        <f>IFERROR(__xludf.DUMMYFUNCTION("""COMPUTED_VALUE"""),51514.0)</f>
        <v>51514</v>
      </c>
    </row>
    <row r="636">
      <c r="C636" s="4">
        <f>IFERROR(__xludf.DUMMYFUNCTION("""COMPUTED_VALUE"""),39990.705555555556)</f>
        <v>39990.70556</v>
      </c>
      <c r="D636" s="3">
        <f>IFERROR(__xludf.DUMMYFUNCTION("""COMPUTED_VALUE"""),51485.0)</f>
        <v>51485</v>
      </c>
    </row>
    <row r="637">
      <c r="C637" s="4">
        <f>IFERROR(__xludf.DUMMYFUNCTION("""COMPUTED_VALUE"""),39993.705555555556)</f>
        <v>39993.70556</v>
      </c>
      <c r="D637" s="3">
        <f>IFERROR(__xludf.DUMMYFUNCTION("""COMPUTED_VALUE"""),52137.0)</f>
        <v>52137</v>
      </c>
    </row>
    <row r="638">
      <c r="C638" s="4">
        <f>IFERROR(__xludf.DUMMYFUNCTION("""COMPUTED_VALUE"""),39994.705555555556)</f>
        <v>39994.70556</v>
      </c>
      <c r="D638" s="3">
        <f>IFERROR(__xludf.DUMMYFUNCTION("""COMPUTED_VALUE"""),51465.0)</f>
        <v>51465</v>
      </c>
    </row>
    <row r="639">
      <c r="C639" s="4">
        <f>IFERROR(__xludf.DUMMYFUNCTION("""COMPUTED_VALUE"""),39995.705555555556)</f>
        <v>39995.70556</v>
      </c>
      <c r="D639" s="3">
        <f>IFERROR(__xludf.DUMMYFUNCTION("""COMPUTED_VALUE"""),51543.0)</f>
        <v>51543</v>
      </c>
    </row>
    <row r="640">
      <c r="C640" s="4">
        <f>IFERROR(__xludf.DUMMYFUNCTION("""COMPUTED_VALUE"""),39996.705555555556)</f>
        <v>39996.70556</v>
      </c>
      <c r="D640" s="3">
        <f>IFERROR(__xludf.DUMMYFUNCTION("""COMPUTED_VALUE"""),51024.0)</f>
        <v>51024</v>
      </c>
    </row>
    <row r="641">
      <c r="C641" s="4">
        <f>IFERROR(__xludf.DUMMYFUNCTION("""COMPUTED_VALUE"""),39997.705555555556)</f>
        <v>39997.70556</v>
      </c>
      <c r="D641" s="3">
        <f>IFERROR(__xludf.DUMMYFUNCTION("""COMPUTED_VALUE"""),50934.0)</f>
        <v>50934</v>
      </c>
    </row>
    <row r="642">
      <c r="C642" s="4">
        <f>IFERROR(__xludf.DUMMYFUNCTION("""COMPUTED_VALUE"""),40000.705555555556)</f>
        <v>40000.70556</v>
      </c>
      <c r="D642" s="3">
        <f>IFERROR(__xludf.DUMMYFUNCTION("""COMPUTED_VALUE"""),50622.0)</f>
        <v>50622</v>
      </c>
    </row>
    <row r="643">
      <c r="C643" s="4">
        <f>IFERROR(__xludf.DUMMYFUNCTION("""COMPUTED_VALUE"""),40001.705555555556)</f>
        <v>40001.70556</v>
      </c>
      <c r="D643" s="3">
        <f>IFERROR(__xludf.DUMMYFUNCTION("""COMPUTED_VALUE"""),49456.0)</f>
        <v>49456</v>
      </c>
    </row>
    <row r="644">
      <c r="C644" s="4">
        <f>IFERROR(__xludf.DUMMYFUNCTION("""COMPUTED_VALUE"""),40002.705555555556)</f>
        <v>40002.70556</v>
      </c>
      <c r="D644" s="3">
        <f>IFERROR(__xludf.DUMMYFUNCTION("""COMPUTED_VALUE"""),49177.0)</f>
        <v>49177</v>
      </c>
    </row>
    <row r="645">
      <c r="C645" s="4">
        <f>IFERROR(__xludf.DUMMYFUNCTION("""COMPUTED_VALUE"""),40004.705555555556)</f>
        <v>40004.70556</v>
      </c>
      <c r="D645" s="3">
        <f>IFERROR(__xludf.DUMMYFUNCTION("""COMPUTED_VALUE"""),49220.0)</f>
        <v>49220</v>
      </c>
    </row>
    <row r="646">
      <c r="C646" s="4">
        <f>IFERROR(__xludf.DUMMYFUNCTION("""COMPUTED_VALUE"""),40007.705555555556)</f>
        <v>40007.70556</v>
      </c>
      <c r="D646" s="3">
        <f>IFERROR(__xludf.DUMMYFUNCTION("""COMPUTED_VALUE"""),49186.0)</f>
        <v>49186</v>
      </c>
    </row>
    <row r="647">
      <c r="C647" s="4">
        <f>IFERROR(__xludf.DUMMYFUNCTION("""COMPUTED_VALUE"""),40008.705555555556)</f>
        <v>40008.70556</v>
      </c>
      <c r="D647" s="3">
        <f>IFERROR(__xludf.DUMMYFUNCTION("""COMPUTED_VALUE"""),48872.0)</f>
        <v>48872</v>
      </c>
    </row>
    <row r="648">
      <c r="C648" s="4">
        <f>IFERROR(__xludf.DUMMYFUNCTION("""COMPUTED_VALUE"""),40009.705555555556)</f>
        <v>40009.70556</v>
      </c>
      <c r="D648" s="3">
        <f>IFERROR(__xludf.DUMMYFUNCTION("""COMPUTED_VALUE"""),51296.0)</f>
        <v>51296</v>
      </c>
    </row>
    <row r="649">
      <c r="C649" s="4">
        <f>IFERROR(__xludf.DUMMYFUNCTION("""COMPUTED_VALUE"""),40010.705555555556)</f>
        <v>40010.70556</v>
      </c>
      <c r="D649" s="3">
        <f>IFERROR(__xludf.DUMMYFUNCTION("""COMPUTED_VALUE"""),51918.0)</f>
        <v>51918</v>
      </c>
    </row>
    <row r="650">
      <c r="C650" s="4">
        <f>IFERROR(__xludf.DUMMYFUNCTION("""COMPUTED_VALUE"""),40011.705555555556)</f>
        <v>40011.70556</v>
      </c>
      <c r="D650" s="3">
        <f>IFERROR(__xludf.DUMMYFUNCTION("""COMPUTED_VALUE"""),52072.0)</f>
        <v>52072</v>
      </c>
    </row>
    <row r="651">
      <c r="C651" s="4">
        <f>IFERROR(__xludf.DUMMYFUNCTION("""COMPUTED_VALUE"""),40014.705555555556)</f>
        <v>40014.70556</v>
      </c>
      <c r="D651" s="3">
        <f>IFERROR(__xludf.DUMMYFUNCTION("""COMPUTED_VALUE"""),53154.0)</f>
        <v>53154</v>
      </c>
    </row>
    <row r="652">
      <c r="C652" s="4">
        <f>IFERROR(__xludf.DUMMYFUNCTION("""COMPUTED_VALUE"""),40015.705555555556)</f>
        <v>40015.70556</v>
      </c>
      <c r="D652" s="3">
        <f>IFERROR(__xludf.DUMMYFUNCTION("""COMPUTED_VALUE"""),53233.0)</f>
        <v>53233</v>
      </c>
    </row>
    <row r="653">
      <c r="C653" s="4">
        <f>IFERROR(__xludf.DUMMYFUNCTION("""COMPUTED_VALUE"""),40016.705555555556)</f>
        <v>40016.70556</v>
      </c>
      <c r="D653" s="3">
        <f>IFERROR(__xludf.DUMMYFUNCTION("""COMPUTED_VALUE"""),53072.0)</f>
        <v>53072</v>
      </c>
    </row>
    <row r="654">
      <c r="C654" s="4">
        <f>IFERROR(__xludf.DUMMYFUNCTION("""COMPUTED_VALUE"""),40017.705555555556)</f>
        <v>40017.70556</v>
      </c>
      <c r="D654" s="3">
        <f>IFERROR(__xludf.DUMMYFUNCTION("""COMPUTED_VALUE"""),54249.0)</f>
        <v>54249</v>
      </c>
    </row>
    <row r="655">
      <c r="C655" s="4">
        <f>IFERROR(__xludf.DUMMYFUNCTION("""COMPUTED_VALUE"""),40018.705555555556)</f>
        <v>40018.70556</v>
      </c>
      <c r="D655" s="3">
        <f>IFERROR(__xludf.DUMMYFUNCTION("""COMPUTED_VALUE"""),54457.0)</f>
        <v>54457</v>
      </c>
    </row>
    <row r="656">
      <c r="C656" s="4">
        <f>IFERROR(__xludf.DUMMYFUNCTION("""COMPUTED_VALUE"""),40021.705555555556)</f>
        <v>40021.70556</v>
      </c>
      <c r="D656" s="3">
        <f>IFERROR(__xludf.DUMMYFUNCTION("""COMPUTED_VALUE"""),54548.0)</f>
        <v>54548</v>
      </c>
    </row>
    <row r="657">
      <c r="C657" s="4">
        <f>IFERROR(__xludf.DUMMYFUNCTION("""COMPUTED_VALUE"""),40022.705555555556)</f>
        <v>40022.70556</v>
      </c>
      <c r="D657" s="3">
        <f>IFERROR(__xludf.DUMMYFUNCTION("""COMPUTED_VALUE"""),54471.0)</f>
        <v>54471</v>
      </c>
    </row>
    <row r="658">
      <c r="C658" s="4">
        <f>IFERROR(__xludf.DUMMYFUNCTION("""COMPUTED_VALUE"""),40023.705555555556)</f>
        <v>40023.70556</v>
      </c>
      <c r="D658" s="3">
        <f>IFERROR(__xludf.DUMMYFUNCTION("""COMPUTED_VALUE"""),53734.0)</f>
        <v>53734</v>
      </c>
    </row>
    <row r="659">
      <c r="C659" s="4">
        <f>IFERROR(__xludf.DUMMYFUNCTION("""COMPUTED_VALUE"""),40024.705555555556)</f>
        <v>40024.70556</v>
      </c>
      <c r="D659" s="3">
        <f>IFERROR(__xludf.DUMMYFUNCTION("""COMPUTED_VALUE"""),54478.0)</f>
        <v>54478</v>
      </c>
    </row>
    <row r="660">
      <c r="C660" s="4">
        <f>IFERROR(__xludf.DUMMYFUNCTION("""COMPUTED_VALUE"""),40025.705555555556)</f>
        <v>40025.70556</v>
      </c>
      <c r="D660" s="3">
        <f>IFERROR(__xludf.DUMMYFUNCTION("""COMPUTED_VALUE"""),54765.0)</f>
        <v>54765</v>
      </c>
    </row>
    <row r="661">
      <c r="C661" s="4">
        <f>IFERROR(__xludf.DUMMYFUNCTION("""COMPUTED_VALUE"""),40028.705555555556)</f>
        <v>40028.70556</v>
      </c>
      <c r="D661" s="3">
        <f>IFERROR(__xludf.DUMMYFUNCTION("""COMPUTED_VALUE"""),55997.0)</f>
        <v>55997</v>
      </c>
    </row>
    <row r="662">
      <c r="C662" s="4">
        <f>IFERROR(__xludf.DUMMYFUNCTION("""COMPUTED_VALUE"""),40029.705555555556)</f>
        <v>40029.70556</v>
      </c>
      <c r="D662" s="3">
        <f>IFERROR(__xludf.DUMMYFUNCTION("""COMPUTED_VALUE"""),56038.0)</f>
        <v>56038</v>
      </c>
    </row>
    <row r="663">
      <c r="C663" s="4">
        <f>IFERROR(__xludf.DUMMYFUNCTION("""COMPUTED_VALUE"""),40030.705555555556)</f>
        <v>40030.70556</v>
      </c>
      <c r="D663" s="3">
        <f>IFERROR(__xludf.DUMMYFUNCTION("""COMPUTED_VALUE"""),56384.0)</f>
        <v>56384</v>
      </c>
    </row>
    <row r="664">
      <c r="C664" s="4">
        <f>IFERROR(__xludf.DUMMYFUNCTION("""COMPUTED_VALUE"""),40031.705555555556)</f>
        <v>40031.70556</v>
      </c>
      <c r="D664" s="3">
        <f>IFERROR(__xludf.DUMMYFUNCTION("""COMPUTED_VALUE"""),55754.0)</f>
        <v>55754</v>
      </c>
    </row>
    <row r="665">
      <c r="C665" s="4">
        <f>IFERROR(__xludf.DUMMYFUNCTION("""COMPUTED_VALUE"""),40032.705555555556)</f>
        <v>40032.70556</v>
      </c>
      <c r="D665" s="3">
        <f>IFERROR(__xludf.DUMMYFUNCTION("""COMPUTED_VALUE"""),56329.0)</f>
        <v>56329</v>
      </c>
    </row>
    <row r="666">
      <c r="C666" s="4">
        <f>IFERROR(__xludf.DUMMYFUNCTION("""COMPUTED_VALUE"""),40035.705555555556)</f>
        <v>40035.70556</v>
      </c>
      <c r="D666" s="3">
        <f>IFERROR(__xludf.DUMMYFUNCTION("""COMPUTED_VALUE"""),56830.0)</f>
        <v>56830</v>
      </c>
    </row>
    <row r="667">
      <c r="C667" s="4">
        <f>IFERROR(__xludf.DUMMYFUNCTION("""COMPUTED_VALUE"""),40036.705555555556)</f>
        <v>40036.70556</v>
      </c>
      <c r="D667" s="3">
        <f>IFERROR(__xludf.DUMMYFUNCTION("""COMPUTED_VALUE"""),55761.0)</f>
        <v>55761</v>
      </c>
    </row>
    <row r="668">
      <c r="C668" s="4">
        <f>IFERROR(__xludf.DUMMYFUNCTION("""COMPUTED_VALUE"""),40037.705555555556)</f>
        <v>40037.70556</v>
      </c>
      <c r="D668" s="3">
        <f>IFERROR(__xludf.DUMMYFUNCTION("""COMPUTED_VALUE"""),56588.0)</f>
        <v>56588</v>
      </c>
    </row>
    <row r="669">
      <c r="C669" s="4">
        <f>IFERROR(__xludf.DUMMYFUNCTION("""COMPUTED_VALUE"""),40038.705555555556)</f>
        <v>40038.70556</v>
      </c>
      <c r="D669" s="3">
        <f>IFERROR(__xludf.DUMMYFUNCTION("""COMPUTED_VALUE"""),57047.0)</f>
        <v>57047</v>
      </c>
    </row>
    <row r="670">
      <c r="C670" s="4">
        <f>IFERROR(__xludf.DUMMYFUNCTION("""COMPUTED_VALUE"""),40039.705555555556)</f>
        <v>40039.70556</v>
      </c>
      <c r="D670" s="3">
        <f>IFERROR(__xludf.DUMMYFUNCTION("""COMPUTED_VALUE"""),56638.0)</f>
        <v>56638</v>
      </c>
    </row>
    <row r="671">
      <c r="C671" s="4">
        <f>IFERROR(__xludf.DUMMYFUNCTION("""COMPUTED_VALUE"""),40042.705555555556)</f>
        <v>40042.70556</v>
      </c>
      <c r="D671" s="3">
        <f>IFERROR(__xludf.DUMMYFUNCTION("""COMPUTED_VALUE"""),55218.0)</f>
        <v>55218</v>
      </c>
    </row>
    <row r="672">
      <c r="C672" s="4">
        <f>IFERROR(__xludf.DUMMYFUNCTION("""COMPUTED_VALUE"""),40043.705555555556)</f>
        <v>40043.70556</v>
      </c>
      <c r="D672" s="3">
        <f>IFERROR(__xludf.DUMMYFUNCTION("""COMPUTED_VALUE"""),55748.0)</f>
        <v>55748</v>
      </c>
    </row>
    <row r="673">
      <c r="C673" s="4">
        <f>IFERROR(__xludf.DUMMYFUNCTION("""COMPUTED_VALUE"""),40044.705555555556)</f>
        <v>40044.70556</v>
      </c>
      <c r="D673" s="3">
        <f>IFERROR(__xludf.DUMMYFUNCTION("""COMPUTED_VALUE"""),56156.0)</f>
        <v>56156</v>
      </c>
    </row>
    <row r="674">
      <c r="C674" s="4">
        <f>IFERROR(__xludf.DUMMYFUNCTION("""COMPUTED_VALUE"""),40045.705555555556)</f>
        <v>40045.70556</v>
      </c>
      <c r="D674" s="3">
        <f>IFERROR(__xludf.DUMMYFUNCTION("""COMPUTED_VALUE"""),56831.0)</f>
        <v>56831</v>
      </c>
    </row>
    <row r="675">
      <c r="C675" s="4">
        <f>IFERROR(__xludf.DUMMYFUNCTION("""COMPUTED_VALUE"""),40046.705555555556)</f>
        <v>40046.70556</v>
      </c>
      <c r="D675" s="3">
        <f>IFERROR(__xludf.DUMMYFUNCTION("""COMPUTED_VALUE"""),57728.0)</f>
        <v>57728</v>
      </c>
    </row>
    <row r="676">
      <c r="C676" s="4">
        <f>IFERROR(__xludf.DUMMYFUNCTION("""COMPUTED_VALUE"""),40049.705555555556)</f>
        <v>40049.70556</v>
      </c>
      <c r="D676" s="3">
        <f>IFERROR(__xludf.DUMMYFUNCTION("""COMPUTED_VALUE"""),57775.0)</f>
        <v>57775</v>
      </c>
    </row>
    <row r="677">
      <c r="C677" s="4">
        <f>IFERROR(__xludf.DUMMYFUNCTION("""COMPUTED_VALUE"""),40050.705555555556)</f>
        <v>40050.70556</v>
      </c>
      <c r="D677" s="3">
        <f>IFERROR(__xludf.DUMMYFUNCTION("""COMPUTED_VALUE"""),57421.0)</f>
        <v>57421</v>
      </c>
    </row>
    <row r="678">
      <c r="C678" s="4">
        <f>IFERROR(__xludf.DUMMYFUNCTION("""COMPUTED_VALUE"""),40051.705555555556)</f>
        <v>40051.70556</v>
      </c>
      <c r="D678" s="3">
        <f>IFERROR(__xludf.DUMMYFUNCTION("""COMPUTED_VALUE"""),57765.0)</f>
        <v>57765</v>
      </c>
    </row>
    <row r="679">
      <c r="C679" s="4">
        <f>IFERROR(__xludf.DUMMYFUNCTION("""COMPUTED_VALUE"""),40052.705555555556)</f>
        <v>40052.70556</v>
      </c>
      <c r="D679" s="3">
        <f>IFERROR(__xludf.DUMMYFUNCTION("""COMPUTED_VALUE"""),57703.0)</f>
        <v>57703</v>
      </c>
    </row>
    <row r="680">
      <c r="C680" s="4">
        <f>IFERROR(__xludf.DUMMYFUNCTION("""COMPUTED_VALUE"""),40053.705555555556)</f>
        <v>40053.70556</v>
      </c>
      <c r="D680" s="3">
        <f>IFERROR(__xludf.DUMMYFUNCTION("""COMPUTED_VALUE"""),57700.0)</f>
        <v>57700</v>
      </c>
    </row>
    <row r="681">
      <c r="C681" s="4">
        <f>IFERROR(__xludf.DUMMYFUNCTION("""COMPUTED_VALUE"""),40056.705555555556)</f>
        <v>40056.70556</v>
      </c>
      <c r="D681" s="3">
        <f>IFERROR(__xludf.DUMMYFUNCTION("""COMPUTED_VALUE"""),56488.0)</f>
        <v>56488</v>
      </c>
    </row>
    <row r="682">
      <c r="C682" s="4">
        <f>IFERROR(__xludf.DUMMYFUNCTION("""COMPUTED_VALUE"""),40057.705555555556)</f>
        <v>40057.70556</v>
      </c>
      <c r="D682" s="3">
        <f>IFERROR(__xludf.DUMMYFUNCTION("""COMPUTED_VALUE"""),55814.0)</f>
        <v>55814</v>
      </c>
    </row>
    <row r="683">
      <c r="C683" s="4">
        <f>IFERROR(__xludf.DUMMYFUNCTION("""COMPUTED_VALUE"""),40058.705555555556)</f>
        <v>40058.70556</v>
      </c>
      <c r="D683" s="3">
        <f>IFERROR(__xludf.DUMMYFUNCTION("""COMPUTED_VALUE"""),55385.0)</f>
        <v>55385</v>
      </c>
    </row>
    <row r="684">
      <c r="C684" s="4">
        <f>IFERROR(__xludf.DUMMYFUNCTION("""COMPUTED_VALUE"""),40059.705555555556)</f>
        <v>40059.70556</v>
      </c>
      <c r="D684" s="3">
        <f>IFERROR(__xludf.DUMMYFUNCTION("""COMPUTED_VALUE"""),55707.0)</f>
        <v>55707</v>
      </c>
    </row>
    <row r="685">
      <c r="C685" s="4">
        <f>IFERROR(__xludf.DUMMYFUNCTION("""COMPUTED_VALUE"""),40060.705555555556)</f>
        <v>40060.70556</v>
      </c>
      <c r="D685" s="3">
        <f>IFERROR(__xludf.DUMMYFUNCTION("""COMPUTED_VALUE"""),56652.0)</f>
        <v>56652</v>
      </c>
    </row>
    <row r="686">
      <c r="C686" s="4">
        <f>IFERROR(__xludf.DUMMYFUNCTION("""COMPUTED_VALUE"""),40064.705555555556)</f>
        <v>40064.70556</v>
      </c>
      <c r="D686" s="3">
        <f>IFERROR(__xludf.DUMMYFUNCTION("""COMPUTED_VALUE"""),57854.0)</f>
        <v>57854</v>
      </c>
    </row>
    <row r="687">
      <c r="C687" s="4">
        <f>IFERROR(__xludf.DUMMYFUNCTION("""COMPUTED_VALUE"""),40065.705555555556)</f>
        <v>40065.70556</v>
      </c>
      <c r="D687" s="3">
        <f>IFERROR(__xludf.DUMMYFUNCTION("""COMPUTED_VALUE"""),57909.0)</f>
        <v>57909</v>
      </c>
    </row>
    <row r="688">
      <c r="C688" s="4">
        <f>IFERROR(__xludf.DUMMYFUNCTION("""COMPUTED_VALUE"""),40066.705555555556)</f>
        <v>40066.70556</v>
      </c>
      <c r="D688" s="3">
        <f>IFERROR(__xludf.DUMMYFUNCTION("""COMPUTED_VALUE"""),58535.0)</f>
        <v>58535</v>
      </c>
    </row>
    <row r="689">
      <c r="C689" s="4">
        <f>IFERROR(__xludf.DUMMYFUNCTION("""COMPUTED_VALUE"""),40067.705555555556)</f>
        <v>40067.70556</v>
      </c>
      <c r="D689" s="3">
        <f>IFERROR(__xludf.DUMMYFUNCTION("""COMPUTED_VALUE"""),58366.0)</f>
        <v>58366</v>
      </c>
    </row>
    <row r="690">
      <c r="C690" s="4">
        <f>IFERROR(__xludf.DUMMYFUNCTION("""COMPUTED_VALUE"""),40070.705555555556)</f>
        <v>40070.70556</v>
      </c>
      <c r="D690" s="3">
        <f>IFERROR(__xludf.DUMMYFUNCTION("""COMPUTED_VALUE"""),58867.0)</f>
        <v>58867</v>
      </c>
    </row>
    <row r="691">
      <c r="C691" s="4">
        <f>IFERROR(__xludf.DUMMYFUNCTION("""COMPUTED_VALUE"""),40071.705555555556)</f>
        <v>40071.70556</v>
      </c>
      <c r="D691" s="3">
        <f>IFERROR(__xludf.DUMMYFUNCTION("""COMPUTED_VALUE"""),59263.0)</f>
        <v>59263</v>
      </c>
    </row>
    <row r="692">
      <c r="C692" s="4">
        <f>IFERROR(__xludf.DUMMYFUNCTION("""COMPUTED_VALUE"""),40072.705555555556)</f>
        <v>40072.70556</v>
      </c>
      <c r="D692" s="3">
        <f>IFERROR(__xludf.DUMMYFUNCTION("""COMPUTED_VALUE"""),60410.0)</f>
        <v>60410</v>
      </c>
    </row>
    <row r="693">
      <c r="C693" s="4">
        <f>IFERROR(__xludf.DUMMYFUNCTION("""COMPUTED_VALUE"""),40073.705555555556)</f>
        <v>40073.70556</v>
      </c>
      <c r="D693" s="3">
        <f>IFERROR(__xludf.DUMMYFUNCTION("""COMPUTED_VALUE"""),60236.0)</f>
        <v>60236</v>
      </c>
    </row>
    <row r="694">
      <c r="C694" s="4">
        <f>IFERROR(__xludf.DUMMYFUNCTION("""COMPUTED_VALUE"""),40074.705555555556)</f>
        <v>40074.70556</v>
      </c>
      <c r="D694" s="3">
        <f>IFERROR(__xludf.DUMMYFUNCTION("""COMPUTED_VALUE"""),60703.0)</f>
        <v>60703</v>
      </c>
    </row>
    <row r="695">
      <c r="C695" s="4">
        <f>IFERROR(__xludf.DUMMYFUNCTION("""COMPUTED_VALUE"""),40077.705555555556)</f>
        <v>40077.70556</v>
      </c>
      <c r="D695" s="3">
        <f>IFERROR(__xludf.DUMMYFUNCTION("""COMPUTED_VALUE"""),60928.0)</f>
        <v>60928</v>
      </c>
    </row>
    <row r="696">
      <c r="C696" s="4">
        <f>IFERROR(__xludf.DUMMYFUNCTION("""COMPUTED_VALUE"""),40078.705555555556)</f>
        <v>40078.70556</v>
      </c>
      <c r="D696" s="3">
        <f>IFERROR(__xludf.DUMMYFUNCTION("""COMPUTED_VALUE"""),61493.0)</f>
        <v>61493</v>
      </c>
    </row>
    <row r="697">
      <c r="C697" s="4">
        <f>IFERROR(__xludf.DUMMYFUNCTION("""COMPUTED_VALUE"""),40079.705555555556)</f>
        <v>40079.70556</v>
      </c>
      <c r="D697" s="3">
        <f>IFERROR(__xludf.DUMMYFUNCTION("""COMPUTED_VALUE"""),60496.0)</f>
        <v>60496</v>
      </c>
    </row>
    <row r="698">
      <c r="C698" s="4">
        <f>IFERROR(__xludf.DUMMYFUNCTION("""COMPUTED_VALUE"""),40080.705555555556)</f>
        <v>40080.70556</v>
      </c>
      <c r="D698" s="3">
        <f>IFERROR(__xludf.DUMMYFUNCTION("""COMPUTED_VALUE"""),60046.0)</f>
        <v>60046</v>
      </c>
    </row>
    <row r="699">
      <c r="C699" s="4">
        <f>IFERROR(__xludf.DUMMYFUNCTION("""COMPUTED_VALUE"""),40081.705555555556)</f>
        <v>40081.70556</v>
      </c>
      <c r="D699" s="3">
        <f>IFERROR(__xludf.DUMMYFUNCTION("""COMPUTED_VALUE"""),60355.0)</f>
        <v>60355</v>
      </c>
    </row>
    <row r="700">
      <c r="C700" s="4">
        <f>IFERROR(__xludf.DUMMYFUNCTION("""COMPUTED_VALUE"""),40084.705555555556)</f>
        <v>40084.70556</v>
      </c>
      <c r="D700" s="3">
        <f>IFERROR(__xludf.DUMMYFUNCTION("""COMPUTED_VALUE"""),61316.0)</f>
        <v>61316</v>
      </c>
    </row>
    <row r="701">
      <c r="C701" s="4">
        <f>IFERROR(__xludf.DUMMYFUNCTION("""COMPUTED_VALUE"""),40085.705555555556)</f>
        <v>40085.70556</v>
      </c>
      <c r="D701" s="3">
        <f>IFERROR(__xludf.DUMMYFUNCTION("""COMPUTED_VALUE"""),61235.0)</f>
        <v>61235</v>
      </c>
    </row>
    <row r="702">
      <c r="C702" s="4">
        <f>IFERROR(__xludf.DUMMYFUNCTION("""COMPUTED_VALUE"""),40086.705555555556)</f>
        <v>40086.70556</v>
      </c>
      <c r="D702" s="3">
        <f>IFERROR(__xludf.DUMMYFUNCTION("""COMPUTED_VALUE"""),61517.0)</f>
        <v>61517</v>
      </c>
    </row>
    <row r="703">
      <c r="C703" s="4">
        <f>IFERROR(__xludf.DUMMYFUNCTION("""COMPUTED_VALUE"""),40087.705555555556)</f>
        <v>40087.70556</v>
      </c>
      <c r="D703" s="3">
        <f>IFERROR(__xludf.DUMMYFUNCTION("""COMPUTED_VALUE"""),60459.0)</f>
        <v>60459</v>
      </c>
    </row>
    <row r="704">
      <c r="C704" s="4">
        <f>IFERROR(__xludf.DUMMYFUNCTION("""COMPUTED_VALUE"""),40088.705555555556)</f>
        <v>40088.70556</v>
      </c>
      <c r="D704" s="3">
        <f>IFERROR(__xludf.DUMMYFUNCTION("""COMPUTED_VALUE"""),61171.0)</f>
        <v>61171</v>
      </c>
    </row>
    <row r="705">
      <c r="C705" s="4">
        <f>IFERROR(__xludf.DUMMYFUNCTION("""COMPUTED_VALUE"""),40091.705555555556)</f>
        <v>40091.70556</v>
      </c>
      <c r="D705" s="3">
        <f>IFERROR(__xludf.DUMMYFUNCTION("""COMPUTED_VALUE"""),62369.0)</f>
        <v>62369</v>
      </c>
    </row>
    <row r="706">
      <c r="C706" s="4">
        <f>IFERROR(__xludf.DUMMYFUNCTION("""COMPUTED_VALUE"""),40092.705555555556)</f>
        <v>40092.70556</v>
      </c>
      <c r="D706" s="3">
        <f>IFERROR(__xludf.DUMMYFUNCTION("""COMPUTED_VALUE"""),62670.0)</f>
        <v>62670</v>
      </c>
    </row>
    <row r="707">
      <c r="C707" s="4">
        <f>IFERROR(__xludf.DUMMYFUNCTION("""COMPUTED_VALUE"""),40093.705555555556)</f>
        <v>40093.70556</v>
      </c>
      <c r="D707" s="3">
        <f>IFERROR(__xludf.DUMMYFUNCTION("""COMPUTED_VALUE"""),62638.0)</f>
        <v>62638</v>
      </c>
    </row>
    <row r="708">
      <c r="C708" s="4">
        <f>IFERROR(__xludf.DUMMYFUNCTION("""COMPUTED_VALUE"""),40094.705555555556)</f>
        <v>40094.70556</v>
      </c>
      <c r="D708" s="3">
        <f>IFERROR(__xludf.DUMMYFUNCTION("""COMPUTED_VALUE"""),63759.0)</f>
        <v>63759</v>
      </c>
    </row>
    <row r="709">
      <c r="C709" s="4">
        <f>IFERROR(__xludf.DUMMYFUNCTION("""COMPUTED_VALUE"""),40095.705555555556)</f>
        <v>40095.70556</v>
      </c>
      <c r="D709" s="3">
        <f>IFERROR(__xludf.DUMMYFUNCTION("""COMPUTED_VALUE"""),64071.0)</f>
        <v>64071</v>
      </c>
    </row>
    <row r="710">
      <c r="C710" s="4">
        <f>IFERROR(__xludf.DUMMYFUNCTION("""COMPUTED_VALUE"""),40099.705555555556)</f>
        <v>40099.70556</v>
      </c>
      <c r="D710" s="3">
        <f>IFERROR(__xludf.DUMMYFUNCTION("""COMPUTED_VALUE"""),64645.0)</f>
        <v>64645</v>
      </c>
    </row>
    <row r="711">
      <c r="C711" s="4">
        <f>IFERROR(__xludf.DUMMYFUNCTION("""COMPUTED_VALUE"""),40100.705555555556)</f>
        <v>40100.70556</v>
      </c>
      <c r="D711" s="3">
        <f>IFERROR(__xludf.DUMMYFUNCTION("""COMPUTED_VALUE"""),66201.0)</f>
        <v>66201</v>
      </c>
    </row>
    <row r="712">
      <c r="C712" s="4">
        <f>IFERROR(__xludf.DUMMYFUNCTION("""COMPUTED_VALUE"""),40101.705555555556)</f>
        <v>40101.70556</v>
      </c>
      <c r="D712" s="3">
        <f>IFERROR(__xludf.DUMMYFUNCTION("""COMPUTED_VALUE"""),66703.0)</f>
        <v>66703</v>
      </c>
    </row>
    <row r="713">
      <c r="C713" s="4">
        <f>IFERROR(__xludf.DUMMYFUNCTION("""COMPUTED_VALUE"""),40102.705555555556)</f>
        <v>40102.70556</v>
      </c>
      <c r="D713" s="3">
        <f>IFERROR(__xludf.DUMMYFUNCTION("""COMPUTED_VALUE"""),66200.0)</f>
        <v>66200</v>
      </c>
    </row>
    <row r="714">
      <c r="C714" s="4">
        <f>IFERROR(__xludf.DUMMYFUNCTION("""COMPUTED_VALUE"""),40105.705555555556)</f>
        <v>40105.70556</v>
      </c>
      <c r="D714" s="3">
        <f>IFERROR(__xludf.DUMMYFUNCTION("""COMPUTED_VALUE"""),67239.0)</f>
        <v>67239</v>
      </c>
    </row>
    <row r="715">
      <c r="C715" s="4">
        <f>IFERROR(__xludf.DUMMYFUNCTION("""COMPUTED_VALUE"""),40107.705555555556)</f>
        <v>40107.70556</v>
      </c>
      <c r="D715" s="3">
        <f>IFERROR(__xludf.DUMMYFUNCTION("""COMPUTED_VALUE"""),65485.0)</f>
        <v>65485</v>
      </c>
    </row>
    <row r="716">
      <c r="C716" s="4">
        <f>IFERROR(__xludf.DUMMYFUNCTION("""COMPUTED_VALUE"""),40109.705555555556)</f>
        <v>40109.70556</v>
      </c>
      <c r="D716" s="3">
        <f>IFERROR(__xludf.DUMMYFUNCTION("""COMPUTED_VALUE"""),65058.0)</f>
        <v>65058</v>
      </c>
    </row>
    <row r="717">
      <c r="C717" s="4">
        <f>IFERROR(__xludf.DUMMYFUNCTION("""COMPUTED_VALUE"""),40112.705555555556)</f>
        <v>40112.70556</v>
      </c>
      <c r="D717" s="3">
        <f>IFERROR(__xludf.DUMMYFUNCTION("""COMPUTED_VALUE"""),65085.0)</f>
        <v>65085</v>
      </c>
    </row>
    <row r="718">
      <c r="C718" s="4">
        <f>IFERROR(__xludf.DUMMYFUNCTION("""COMPUTED_VALUE"""),40114.705555555556)</f>
        <v>40114.70556</v>
      </c>
      <c r="D718" s="3">
        <f>IFERROR(__xludf.DUMMYFUNCTION("""COMPUTED_VALUE"""),60162.0)</f>
        <v>60162</v>
      </c>
    </row>
    <row r="719">
      <c r="C719" s="4">
        <f>IFERROR(__xludf.DUMMYFUNCTION("""COMPUTED_VALUE"""),40115.705555555556)</f>
        <v>40115.70556</v>
      </c>
      <c r="D719" s="3">
        <f>IFERROR(__xludf.DUMMYFUNCTION("""COMPUTED_VALUE"""),63720.0)</f>
        <v>63720</v>
      </c>
    </row>
    <row r="720">
      <c r="C720" s="4">
        <f>IFERROR(__xludf.DUMMYFUNCTION("""COMPUTED_VALUE"""),40116.705555555556)</f>
        <v>40116.70556</v>
      </c>
      <c r="D720" s="3">
        <f>IFERROR(__xludf.DUMMYFUNCTION("""COMPUTED_VALUE"""),61545.0)</f>
        <v>61545</v>
      </c>
    </row>
    <row r="721">
      <c r="C721" s="4">
        <f>IFERROR(__xludf.DUMMYFUNCTION("""COMPUTED_VALUE"""),40120.705555555556)</f>
        <v>40120.70556</v>
      </c>
      <c r="D721" s="3">
        <f>IFERROR(__xludf.DUMMYFUNCTION("""COMPUTED_VALUE"""),62643.0)</f>
        <v>62643</v>
      </c>
    </row>
    <row r="722">
      <c r="C722" s="4">
        <f>IFERROR(__xludf.DUMMYFUNCTION("""COMPUTED_VALUE"""),40121.705555555556)</f>
        <v>40121.70556</v>
      </c>
      <c r="D722" s="3">
        <f>IFERROR(__xludf.DUMMYFUNCTION("""COMPUTED_VALUE"""),63912.0)</f>
        <v>63912</v>
      </c>
    </row>
    <row r="723">
      <c r="C723" s="4">
        <f>IFERROR(__xludf.DUMMYFUNCTION("""COMPUTED_VALUE"""),40122.705555555556)</f>
        <v>40122.70556</v>
      </c>
      <c r="D723" s="3">
        <f>IFERROR(__xludf.DUMMYFUNCTION("""COMPUTED_VALUE"""),64815.0)</f>
        <v>64815</v>
      </c>
    </row>
    <row r="724">
      <c r="C724" s="4">
        <f>IFERROR(__xludf.DUMMYFUNCTION("""COMPUTED_VALUE"""),40123.705555555556)</f>
        <v>40123.70556</v>
      </c>
      <c r="D724" s="3">
        <f>IFERROR(__xludf.DUMMYFUNCTION("""COMPUTED_VALUE"""),64466.0)</f>
        <v>64466</v>
      </c>
    </row>
    <row r="725">
      <c r="C725" s="4">
        <f>IFERROR(__xludf.DUMMYFUNCTION("""COMPUTED_VALUE"""),40126.705555555556)</f>
        <v>40126.70556</v>
      </c>
      <c r="D725" s="3">
        <f>IFERROR(__xludf.DUMMYFUNCTION("""COMPUTED_VALUE"""),66214.0)</f>
        <v>66214</v>
      </c>
    </row>
    <row r="726">
      <c r="C726" s="4">
        <f>IFERROR(__xludf.DUMMYFUNCTION("""COMPUTED_VALUE"""),40127.705555555556)</f>
        <v>40127.70556</v>
      </c>
      <c r="D726" s="3">
        <f>IFERROR(__xludf.DUMMYFUNCTION("""COMPUTED_VALUE"""),66303.0)</f>
        <v>66303</v>
      </c>
    </row>
    <row r="727">
      <c r="C727" s="4">
        <f>IFERROR(__xludf.DUMMYFUNCTION("""COMPUTED_VALUE"""),40129.705555555556)</f>
        <v>40129.70556</v>
      </c>
      <c r="D727" s="3">
        <f>IFERROR(__xludf.DUMMYFUNCTION("""COMPUTED_VALUE"""),64447.0)</f>
        <v>64447</v>
      </c>
    </row>
    <row r="728">
      <c r="C728" s="4">
        <f>IFERROR(__xludf.DUMMYFUNCTION("""COMPUTED_VALUE"""),40130.705555555556)</f>
        <v>40130.70556</v>
      </c>
      <c r="D728" s="3">
        <f>IFERROR(__xludf.DUMMYFUNCTION("""COMPUTED_VALUE"""),65325.0)</f>
        <v>65325</v>
      </c>
    </row>
    <row r="729">
      <c r="C729" s="4">
        <f>IFERROR(__xludf.DUMMYFUNCTION("""COMPUTED_VALUE"""),40134.705555555556)</f>
        <v>40134.70556</v>
      </c>
      <c r="D729" s="3">
        <f>IFERROR(__xludf.DUMMYFUNCTION("""COMPUTED_VALUE"""),67405.0)</f>
        <v>67405</v>
      </c>
    </row>
    <row r="730">
      <c r="C730" s="4">
        <f>IFERROR(__xludf.DUMMYFUNCTION("""COMPUTED_VALUE"""),40135.705555555556)</f>
        <v>40135.70556</v>
      </c>
      <c r="D730" s="3">
        <f>IFERROR(__xludf.DUMMYFUNCTION("""COMPUTED_VALUE"""),66515.0)</f>
        <v>66515</v>
      </c>
    </row>
    <row r="731">
      <c r="C731" s="4">
        <f>IFERROR(__xludf.DUMMYFUNCTION("""COMPUTED_VALUE"""),40136.705555555556)</f>
        <v>40136.70556</v>
      </c>
      <c r="D731" s="3">
        <f>IFERROR(__xludf.DUMMYFUNCTION("""COMPUTED_VALUE"""),66327.0)</f>
        <v>66327</v>
      </c>
    </row>
    <row r="732">
      <c r="C732" s="4">
        <f>IFERROR(__xludf.DUMMYFUNCTION("""COMPUTED_VALUE"""),40140.705555555556)</f>
        <v>40140.70556</v>
      </c>
      <c r="D732" s="3">
        <f>IFERROR(__xludf.DUMMYFUNCTION("""COMPUTED_VALUE"""),66809.0)</f>
        <v>66809</v>
      </c>
    </row>
    <row r="733">
      <c r="C733" s="4">
        <f>IFERROR(__xludf.DUMMYFUNCTION("""COMPUTED_VALUE"""),40141.705555555556)</f>
        <v>40141.70556</v>
      </c>
      <c r="D733" s="3">
        <f>IFERROR(__xludf.DUMMYFUNCTION("""COMPUTED_VALUE"""),67317.0)</f>
        <v>67317</v>
      </c>
    </row>
    <row r="734">
      <c r="C734" s="4">
        <f>IFERROR(__xludf.DUMMYFUNCTION("""COMPUTED_VALUE"""),40142.705555555556)</f>
        <v>40142.70556</v>
      </c>
      <c r="D734" s="3">
        <f>IFERROR(__xludf.DUMMYFUNCTION("""COMPUTED_VALUE"""),67917.0)</f>
        <v>67917</v>
      </c>
    </row>
    <row r="735">
      <c r="C735" s="4">
        <f>IFERROR(__xludf.DUMMYFUNCTION("""COMPUTED_VALUE"""),40143.705555555556)</f>
        <v>40143.70556</v>
      </c>
      <c r="D735" s="3">
        <f>IFERROR(__xludf.DUMMYFUNCTION("""COMPUTED_VALUE"""),66391.0)</f>
        <v>66391</v>
      </c>
    </row>
    <row r="736">
      <c r="C736" s="4">
        <f>IFERROR(__xludf.DUMMYFUNCTION("""COMPUTED_VALUE"""),40144.705555555556)</f>
        <v>40144.70556</v>
      </c>
      <c r="D736" s="3">
        <f>IFERROR(__xludf.DUMMYFUNCTION("""COMPUTED_VALUE"""),67082.0)</f>
        <v>67082</v>
      </c>
    </row>
    <row r="737">
      <c r="C737" s="4">
        <f>IFERROR(__xludf.DUMMYFUNCTION("""COMPUTED_VALUE"""),40147.705555555556)</f>
        <v>40147.70556</v>
      </c>
      <c r="D737" s="3">
        <f>IFERROR(__xludf.DUMMYFUNCTION("""COMPUTED_VALUE"""),67044.0)</f>
        <v>67044</v>
      </c>
    </row>
    <row r="738">
      <c r="C738" s="4">
        <f>IFERROR(__xludf.DUMMYFUNCTION("""COMPUTED_VALUE"""),40148.705555555556)</f>
        <v>40148.70556</v>
      </c>
      <c r="D738" s="3">
        <f>IFERROR(__xludf.DUMMYFUNCTION("""COMPUTED_VALUE"""),68408.0)</f>
        <v>68408</v>
      </c>
    </row>
    <row r="739">
      <c r="C739" s="4">
        <f>IFERROR(__xludf.DUMMYFUNCTION("""COMPUTED_VALUE"""),40149.705555555556)</f>
        <v>40149.70556</v>
      </c>
      <c r="D739" s="3">
        <f>IFERROR(__xludf.DUMMYFUNCTION("""COMPUTED_VALUE"""),68614.0)</f>
        <v>68614</v>
      </c>
    </row>
    <row r="740">
      <c r="C740" s="4">
        <f>IFERROR(__xludf.DUMMYFUNCTION("""COMPUTED_VALUE"""),40150.705555555556)</f>
        <v>40150.70556</v>
      </c>
      <c r="D740" s="3">
        <f>IFERROR(__xludf.DUMMYFUNCTION("""COMPUTED_VALUE"""),68314.0)</f>
        <v>68314</v>
      </c>
    </row>
    <row r="741">
      <c r="C741" s="4">
        <f>IFERROR(__xludf.DUMMYFUNCTION("""COMPUTED_VALUE"""),40151.705555555556)</f>
        <v>40151.70556</v>
      </c>
      <c r="D741" s="3">
        <f>IFERROR(__xludf.DUMMYFUNCTION("""COMPUTED_VALUE"""),67603.0)</f>
        <v>67603</v>
      </c>
    </row>
    <row r="742">
      <c r="C742" s="4">
        <f>IFERROR(__xludf.DUMMYFUNCTION("""COMPUTED_VALUE"""),40154.705555555556)</f>
        <v>40154.70556</v>
      </c>
      <c r="D742" s="3">
        <f>IFERROR(__xludf.DUMMYFUNCTION("""COMPUTED_VALUE"""),68512.0)</f>
        <v>68512</v>
      </c>
    </row>
    <row r="743">
      <c r="C743" s="4">
        <f>IFERROR(__xludf.DUMMYFUNCTION("""COMPUTED_VALUE"""),40155.705555555556)</f>
        <v>40155.70556</v>
      </c>
      <c r="D743" s="3">
        <f>IFERROR(__xludf.DUMMYFUNCTION("""COMPUTED_VALUE"""),67728.0)</f>
        <v>67728</v>
      </c>
    </row>
    <row r="744">
      <c r="C744" s="4">
        <f>IFERROR(__xludf.DUMMYFUNCTION("""COMPUTED_VALUE"""),40156.705555555556)</f>
        <v>40156.70556</v>
      </c>
      <c r="D744" s="3">
        <f>IFERROR(__xludf.DUMMYFUNCTION("""COMPUTED_VALUE"""),68011.0)</f>
        <v>68011</v>
      </c>
    </row>
    <row r="745">
      <c r="C745" s="4">
        <f>IFERROR(__xludf.DUMMYFUNCTION("""COMPUTED_VALUE"""),40157.705555555556)</f>
        <v>40157.70556</v>
      </c>
      <c r="D745" s="3">
        <f>IFERROR(__xludf.DUMMYFUNCTION("""COMPUTED_VALUE"""),68728.0)</f>
        <v>68728</v>
      </c>
    </row>
    <row r="746">
      <c r="C746" s="4">
        <f>IFERROR(__xludf.DUMMYFUNCTION("""COMPUTED_VALUE"""),40158.705555555556)</f>
        <v>40158.70556</v>
      </c>
      <c r="D746" s="3">
        <f>IFERROR(__xludf.DUMMYFUNCTION("""COMPUTED_VALUE"""),69267.0)</f>
        <v>69267</v>
      </c>
    </row>
    <row r="747">
      <c r="C747" s="4">
        <f>IFERROR(__xludf.DUMMYFUNCTION("""COMPUTED_VALUE"""),40161.705555555556)</f>
        <v>40161.70556</v>
      </c>
      <c r="D747" s="3">
        <f>IFERROR(__xludf.DUMMYFUNCTION("""COMPUTED_VALUE"""),69349.0)</f>
        <v>69349</v>
      </c>
    </row>
    <row r="748">
      <c r="C748" s="4">
        <f>IFERROR(__xludf.DUMMYFUNCTION("""COMPUTED_VALUE"""),40162.705555555556)</f>
        <v>40162.70556</v>
      </c>
      <c r="D748" s="3">
        <f>IFERROR(__xludf.DUMMYFUNCTION("""COMPUTED_VALUE"""),69310.0)</f>
        <v>69310</v>
      </c>
    </row>
    <row r="749">
      <c r="C749" s="4">
        <f>IFERROR(__xludf.DUMMYFUNCTION("""COMPUTED_VALUE"""),40163.705555555556)</f>
        <v>40163.70556</v>
      </c>
      <c r="D749" s="3">
        <f>IFERROR(__xludf.DUMMYFUNCTION("""COMPUTED_VALUE"""),68622.0)</f>
        <v>68622</v>
      </c>
    </row>
    <row r="750">
      <c r="C750" s="4">
        <f>IFERROR(__xludf.DUMMYFUNCTION("""COMPUTED_VALUE"""),40164.705555555556)</f>
        <v>40164.70556</v>
      </c>
      <c r="D750" s="3">
        <f>IFERROR(__xludf.DUMMYFUNCTION("""COMPUTED_VALUE"""),67067.0)</f>
        <v>67067</v>
      </c>
    </row>
    <row r="751">
      <c r="C751" s="4">
        <f>IFERROR(__xludf.DUMMYFUNCTION("""COMPUTED_VALUE"""),40165.705555555556)</f>
        <v>40165.70556</v>
      </c>
      <c r="D751" s="3">
        <f>IFERROR(__xludf.DUMMYFUNCTION("""COMPUTED_VALUE"""),66794.0)</f>
        <v>66794</v>
      </c>
    </row>
    <row r="752">
      <c r="C752" s="4">
        <f>IFERROR(__xludf.DUMMYFUNCTION("""COMPUTED_VALUE"""),40168.705555555556)</f>
        <v>40168.70556</v>
      </c>
      <c r="D752" s="3">
        <f>IFERROR(__xludf.DUMMYFUNCTION("""COMPUTED_VALUE"""),65925.0)</f>
        <v>65925</v>
      </c>
    </row>
    <row r="753">
      <c r="C753" s="4">
        <f>IFERROR(__xludf.DUMMYFUNCTION("""COMPUTED_VALUE"""),40169.705555555556)</f>
        <v>40169.70556</v>
      </c>
      <c r="D753" s="3">
        <f>IFERROR(__xludf.DUMMYFUNCTION("""COMPUTED_VALUE"""),67417.0)</f>
        <v>67417</v>
      </c>
    </row>
    <row r="754">
      <c r="C754" s="4">
        <f>IFERROR(__xludf.DUMMYFUNCTION("""COMPUTED_VALUE"""),40170.705555555556)</f>
        <v>40170.70556</v>
      </c>
      <c r="D754" s="3">
        <f>IFERROR(__xludf.DUMMYFUNCTION("""COMPUTED_VALUE"""),67588.0)</f>
        <v>67588</v>
      </c>
    </row>
    <row r="755">
      <c r="C755" s="4">
        <f>IFERROR(__xludf.DUMMYFUNCTION("""COMPUTED_VALUE"""),40175.705555555556)</f>
        <v>40175.70556</v>
      </c>
      <c r="D755" s="3">
        <f>IFERROR(__xludf.DUMMYFUNCTION("""COMPUTED_VALUE"""),67901.0)</f>
        <v>67901</v>
      </c>
    </row>
    <row r="756">
      <c r="C756" s="4">
        <f>IFERROR(__xludf.DUMMYFUNCTION("""COMPUTED_VALUE"""),40176.705555555556)</f>
        <v>40176.70556</v>
      </c>
      <c r="D756" s="3">
        <f>IFERROR(__xludf.DUMMYFUNCTION("""COMPUTED_VALUE"""),68296.0)</f>
        <v>68296</v>
      </c>
    </row>
    <row r="757">
      <c r="C757" s="4">
        <f>IFERROR(__xludf.DUMMYFUNCTION("""COMPUTED_VALUE"""),40177.705555555556)</f>
        <v>40177.70556</v>
      </c>
      <c r="D757" s="3">
        <f>IFERROR(__xludf.DUMMYFUNCTION("""COMPUTED_VALUE"""),68588.0)</f>
        <v>68588</v>
      </c>
    </row>
    <row r="758">
      <c r="C758" s="4">
        <f>IFERROR(__xludf.DUMMYFUNCTION("""COMPUTED_VALUE"""),40182.705555555556)</f>
        <v>40182.70556</v>
      </c>
      <c r="D758" s="3">
        <f>IFERROR(__xludf.DUMMYFUNCTION("""COMPUTED_VALUE"""),70045.0)</f>
        <v>70045</v>
      </c>
    </row>
    <row r="759">
      <c r="C759" s="4">
        <f>IFERROR(__xludf.DUMMYFUNCTION("""COMPUTED_VALUE"""),40183.705555555556)</f>
        <v>40183.70556</v>
      </c>
      <c r="D759" s="3">
        <f>IFERROR(__xludf.DUMMYFUNCTION("""COMPUTED_VALUE"""),70239.0)</f>
        <v>70239</v>
      </c>
    </row>
    <row r="760">
      <c r="C760" s="4">
        <f>IFERROR(__xludf.DUMMYFUNCTION("""COMPUTED_VALUE"""),40184.705555555556)</f>
        <v>40184.70556</v>
      </c>
      <c r="D760" s="3">
        <f>IFERROR(__xludf.DUMMYFUNCTION("""COMPUTED_VALUE"""),70729.0)</f>
        <v>70729</v>
      </c>
    </row>
    <row r="761">
      <c r="C761" s="4">
        <f>IFERROR(__xludf.DUMMYFUNCTION("""COMPUTED_VALUE"""),40189.705555555556)</f>
        <v>40189.70556</v>
      </c>
      <c r="D761" s="3">
        <f>IFERROR(__xludf.DUMMYFUNCTION("""COMPUTED_VALUE"""),70433.0)</f>
        <v>70433</v>
      </c>
    </row>
    <row r="762">
      <c r="C762" s="4">
        <f>IFERROR(__xludf.DUMMYFUNCTION("""COMPUTED_VALUE"""),40190.705555555556)</f>
        <v>40190.70556</v>
      </c>
      <c r="D762" s="3">
        <f>IFERROR(__xludf.DUMMYFUNCTION("""COMPUTED_VALUE"""),70075.0)</f>
        <v>70075</v>
      </c>
    </row>
    <row r="763">
      <c r="C763" s="4">
        <f>IFERROR(__xludf.DUMMYFUNCTION("""COMPUTED_VALUE"""),40191.705555555556)</f>
        <v>40191.70556</v>
      </c>
      <c r="D763" s="3">
        <f>IFERROR(__xludf.DUMMYFUNCTION("""COMPUTED_VALUE"""),70385.0)</f>
        <v>70385</v>
      </c>
    </row>
    <row r="764">
      <c r="C764" s="4">
        <f>IFERROR(__xludf.DUMMYFUNCTION("""COMPUTED_VALUE"""),40192.705555555556)</f>
        <v>40192.70556</v>
      </c>
      <c r="D764" s="3">
        <f>IFERROR(__xludf.DUMMYFUNCTION("""COMPUTED_VALUE"""),69801.0)</f>
        <v>69801</v>
      </c>
    </row>
    <row r="765">
      <c r="C765" s="4">
        <f>IFERROR(__xludf.DUMMYFUNCTION("""COMPUTED_VALUE"""),40193.705555555556)</f>
        <v>40193.70556</v>
      </c>
      <c r="D765" s="3">
        <f>IFERROR(__xludf.DUMMYFUNCTION("""COMPUTED_VALUE"""),68978.0)</f>
        <v>68978</v>
      </c>
    </row>
    <row r="766">
      <c r="C766" s="4">
        <f>IFERROR(__xludf.DUMMYFUNCTION("""COMPUTED_VALUE"""),40196.705555555556)</f>
        <v>40196.70556</v>
      </c>
      <c r="D766" s="3">
        <f>IFERROR(__xludf.DUMMYFUNCTION("""COMPUTED_VALUE"""),69400.0)</f>
        <v>69400</v>
      </c>
    </row>
    <row r="767">
      <c r="C767" s="4">
        <f>IFERROR(__xludf.DUMMYFUNCTION("""COMPUTED_VALUE"""),40197.705555555556)</f>
        <v>40197.70556</v>
      </c>
      <c r="D767" s="3">
        <f>IFERROR(__xludf.DUMMYFUNCTION("""COMPUTED_VALUE"""),69908.0)</f>
        <v>69908</v>
      </c>
    </row>
    <row r="768">
      <c r="C768" s="4">
        <f>IFERROR(__xludf.DUMMYFUNCTION("""COMPUTED_VALUE"""),40198.705555555556)</f>
        <v>40198.70556</v>
      </c>
      <c r="D768" s="3">
        <f>IFERROR(__xludf.DUMMYFUNCTION("""COMPUTED_VALUE"""),68200.0)</f>
        <v>68200</v>
      </c>
    </row>
    <row r="769">
      <c r="C769" s="4">
        <f>IFERROR(__xludf.DUMMYFUNCTION("""COMPUTED_VALUE"""),40199.705555555556)</f>
        <v>40199.70556</v>
      </c>
      <c r="D769" s="3">
        <f>IFERROR(__xludf.DUMMYFUNCTION("""COMPUTED_VALUE"""),66270.0)</f>
        <v>66270</v>
      </c>
    </row>
    <row r="770">
      <c r="C770" s="4">
        <f>IFERROR(__xludf.DUMMYFUNCTION("""COMPUTED_VALUE"""),40200.705555555556)</f>
        <v>40200.70556</v>
      </c>
      <c r="D770" s="3">
        <f>IFERROR(__xludf.DUMMYFUNCTION("""COMPUTED_VALUE"""),66220.0)</f>
        <v>66220</v>
      </c>
    </row>
    <row r="771">
      <c r="C771" s="4">
        <f>IFERROR(__xludf.DUMMYFUNCTION("""COMPUTED_VALUE"""),40204.705555555556)</f>
        <v>40204.70556</v>
      </c>
      <c r="D771" s="3">
        <f>IFERROR(__xludf.DUMMYFUNCTION("""COMPUTED_VALUE"""),65523.0)</f>
        <v>65523</v>
      </c>
    </row>
    <row r="772">
      <c r="C772" s="4">
        <f>IFERROR(__xludf.DUMMYFUNCTION("""COMPUTED_VALUE"""),40205.705555555556)</f>
        <v>40205.70556</v>
      </c>
      <c r="D772" s="3">
        <f>IFERROR(__xludf.DUMMYFUNCTION("""COMPUTED_VALUE"""),65069.0)</f>
        <v>65069</v>
      </c>
    </row>
    <row r="773">
      <c r="C773" s="4">
        <f>IFERROR(__xludf.DUMMYFUNCTION("""COMPUTED_VALUE"""),40206.705555555556)</f>
        <v>40206.70556</v>
      </c>
      <c r="D773" s="3">
        <f>IFERROR(__xludf.DUMMYFUNCTION("""COMPUTED_VALUE"""),65587.0)</f>
        <v>65587</v>
      </c>
    </row>
    <row r="774">
      <c r="C774" s="4">
        <f>IFERROR(__xludf.DUMMYFUNCTION("""COMPUTED_VALUE"""),40207.705555555556)</f>
        <v>40207.70556</v>
      </c>
      <c r="D774" s="3">
        <f>IFERROR(__xludf.DUMMYFUNCTION("""COMPUTED_VALUE"""),65401.0)</f>
        <v>65401</v>
      </c>
    </row>
    <row r="775">
      <c r="C775" s="4">
        <f>IFERROR(__xludf.DUMMYFUNCTION("""COMPUTED_VALUE"""),40210.705555555556)</f>
        <v>40210.70556</v>
      </c>
      <c r="D775" s="3">
        <f>IFERROR(__xludf.DUMMYFUNCTION("""COMPUTED_VALUE"""),66571.0)</f>
        <v>66571</v>
      </c>
    </row>
    <row r="776">
      <c r="C776" s="4">
        <f>IFERROR(__xludf.DUMMYFUNCTION("""COMPUTED_VALUE"""),40211.705555555556)</f>
        <v>40211.70556</v>
      </c>
      <c r="D776" s="3">
        <f>IFERROR(__xludf.DUMMYFUNCTION("""COMPUTED_VALUE"""),67163.0)</f>
        <v>67163</v>
      </c>
    </row>
    <row r="777">
      <c r="C777" s="4">
        <f>IFERROR(__xludf.DUMMYFUNCTION("""COMPUTED_VALUE"""),40212.705555555556)</f>
        <v>40212.70556</v>
      </c>
      <c r="D777" s="3">
        <f>IFERROR(__xludf.DUMMYFUNCTION("""COMPUTED_VALUE"""),67108.0)</f>
        <v>67108</v>
      </c>
    </row>
    <row r="778">
      <c r="C778" s="4">
        <f>IFERROR(__xludf.DUMMYFUNCTION("""COMPUTED_VALUE"""),40213.705555555556)</f>
        <v>40213.70556</v>
      </c>
      <c r="D778" s="3">
        <f>IFERROR(__xludf.DUMMYFUNCTION("""COMPUTED_VALUE"""),63934.0)</f>
        <v>63934</v>
      </c>
    </row>
    <row r="779">
      <c r="C779" s="4">
        <f>IFERROR(__xludf.DUMMYFUNCTION("""COMPUTED_VALUE"""),40214.705555555556)</f>
        <v>40214.70556</v>
      </c>
      <c r="D779" s="3">
        <f>IFERROR(__xludf.DUMMYFUNCTION("""COMPUTED_VALUE"""),62762.0)</f>
        <v>62762</v>
      </c>
    </row>
    <row r="780">
      <c r="C780" s="4">
        <f>IFERROR(__xludf.DUMMYFUNCTION("""COMPUTED_VALUE"""),40217.705555555556)</f>
        <v>40217.70556</v>
      </c>
      <c r="D780" s="3">
        <f>IFERROR(__xludf.DUMMYFUNCTION("""COMPUTED_VALUE"""),63153.0)</f>
        <v>63153</v>
      </c>
    </row>
    <row r="781">
      <c r="C781" s="4">
        <f>IFERROR(__xludf.DUMMYFUNCTION("""COMPUTED_VALUE"""),40218.705555555556)</f>
        <v>40218.70556</v>
      </c>
      <c r="D781" s="3">
        <f>IFERROR(__xludf.DUMMYFUNCTION("""COMPUTED_VALUE"""),64718.0)</f>
        <v>64718</v>
      </c>
    </row>
    <row r="782">
      <c r="C782" s="4">
        <f>IFERROR(__xludf.DUMMYFUNCTION("""COMPUTED_VALUE"""),40219.705555555556)</f>
        <v>40219.70556</v>
      </c>
      <c r="D782" s="3">
        <f>IFERROR(__xludf.DUMMYFUNCTION("""COMPUTED_VALUE"""),65051.0)</f>
        <v>65051</v>
      </c>
    </row>
    <row r="783">
      <c r="C783" s="4">
        <f>IFERROR(__xludf.DUMMYFUNCTION("""COMPUTED_VALUE"""),40220.705555555556)</f>
        <v>40220.70556</v>
      </c>
      <c r="D783" s="3">
        <f>IFERROR(__xludf.DUMMYFUNCTION("""COMPUTED_VALUE"""),66128.0)</f>
        <v>66128</v>
      </c>
    </row>
    <row r="784">
      <c r="C784" s="4">
        <f>IFERROR(__xludf.DUMMYFUNCTION("""COMPUTED_VALUE"""),40221.705555555556)</f>
        <v>40221.70556</v>
      </c>
      <c r="D784" s="3">
        <f>IFERROR(__xludf.DUMMYFUNCTION("""COMPUTED_VALUE"""),65854.0)</f>
        <v>65854</v>
      </c>
    </row>
    <row r="785">
      <c r="C785" s="4">
        <f>IFERROR(__xludf.DUMMYFUNCTION("""COMPUTED_VALUE"""),40226.705555555556)</f>
        <v>40226.70556</v>
      </c>
      <c r="D785" s="3">
        <f>IFERROR(__xludf.DUMMYFUNCTION("""COMPUTED_VALUE"""),67284.0)</f>
        <v>67284</v>
      </c>
    </row>
    <row r="786">
      <c r="C786" s="4">
        <f>IFERROR(__xludf.DUMMYFUNCTION("""COMPUTED_VALUE"""),40227.705555555556)</f>
        <v>40227.70556</v>
      </c>
      <c r="D786" s="3">
        <f>IFERROR(__xludf.DUMMYFUNCTION("""COMPUTED_VALUE"""),67836.0)</f>
        <v>67836</v>
      </c>
    </row>
    <row r="787">
      <c r="C787" s="4">
        <f>IFERROR(__xludf.DUMMYFUNCTION("""COMPUTED_VALUE"""),40228.705555555556)</f>
        <v>40228.70556</v>
      </c>
      <c r="D787" s="3">
        <f>IFERROR(__xludf.DUMMYFUNCTION("""COMPUTED_VALUE"""),67597.0)</f>
        <v>67597</v>
      </c>
    </row>
    <row r="788">
      <c r="C788" s="4">
        <f>IFERROR(__xludf.DUMMYFUNCTION("""COMPUTED_VALUE"""),40231.705555555556)</f>
        <v>40231.70556</v>
      </c>
      <c r="D788" s="3">
        <f>IFERROR(__xludf.DUMMYFUNCTION("""COMPUTED_VALUE"""),67184.0)</f>
        <v>67184</v>
      </c>
    </row>
    <row r="789">
      <c r="C789" s="4">
        <f>IFERROR(__xludf.DUMMYFUNCTION("""COMPUTED_VALUE"""),40232.705555555556)</f>
        <v>40232.70556</v>
      </c>
      <c r="D789" s="3">
        <f>IFERROR(__xludf.DUMMYFUNCTION("""COMPUTED_VALUE"""),66108.0)</f>
        <v>66108</v>
      </c>
    </row>
    <row r="790">
      <c r="C790" s="4">
        <f>IFERROR(__xludf.DUMMYFUNCTION("""COMPUTED_VALUE"""),40233.705555555556)</f>
        <v>40233.70556</v>
      </c>
      <c r="D790" s="3">
        <f>IFERROR(__xludf.DUMMYFUNCTION("""COMPUTED_VALUE"""),65794.0)</f>
        <v>65794</v>
      </c>
    </row>
    <row r="791">
      <c r="C791" s="4">
        <f>IFERROR(__xludf.DUMMYFUNCTION("""COMPUTED_VALUE"""),40234.705555555556)</f>
        <v>40234.70556</v>
      </c>
      <c r="D791" s="3">
        <f>IFERROR(__xludf.DUMMYFUNCTION("""COMPUTED_VALUE"""),66121.0)</f>
        <v>66121</v>
      </c>
    </row>
    <row r="792">
      <c r="C792" s="4">
        <f>IFERROR(__xludf.DUMMYFUNCTION("""COMPUTED_VALUE"""),40235.705555555556)</f>
        <v>40235.70556</v>
      </c>
      <c r="D792" s="3">
        <f>IFERROR(__xludf.DUMMYFUNCTION("""COMPUTED_VALUE"""),66503.0)</f>
        <v>66503</v>
      </c>
    </row>
    <row r="793">
      <c r="C793" s="4">
        <f>IFERROR(__xludf.DUMMYFUNCTION("""COMPUTED_VALUE"""),40238.705555555556)</f>
        <v>40238.70556</v>
      </c>
      <c r="D793" s="3">
        <f>IFERROR(__xludf.DUMMYFUNCTION("""COMPUTED_VALUE"""),67227.0)</f>
        <v>67227</v>
      </c>
    </row>
    <row r="794">
      <c r="C794" s="4">
        <f>IFERROR(__xludf.DUMMYFUNCTION("""COMPUTED_VALUE"""),40239.705555555556)</f>
        <v>40239.70556</v>
      </c>
      <c r="D794" s="3">
        <f>IFERROR(__xludf.DUMMYFUNCTION("""COMPUTED_VALUE"""),67779.0)</f>
        <v>67779</v>
      </c>
    </row>
    <row r="795">
      <c r="C795" s="4">
        <f>IFERROR(__xludf.DUMMYFUNCTION("""COMPUTED_VALUE"""),40240.705555555556)</f>
        <v>40240.70556</v>
      </c>
      <c r="D795" s="3">
        <f>IFERROR(__xludf.DUMMYFUNCTION("""COMPUTED_VALUE"""),67641.0)</f>
        <v>67641</v>
      </c>
    </row>
    <row r="796">
      <c r="C796" s="4">
        <f>IFERROR(__xludf.DUMMYFUNCTION("""COMPUTED_VALUE"""),40241.705555555556)</f>
        <v>40241.70556</v>
      </c>
      <c r="D796" s="3">
        <f>IFERROR(__xludf.DUMMYFUNCTION("""COMPUTED_VALUE"""),67814.0)</f>
        <v>67814</v>
      </c>
    </row>
    <row r="797">
      <c r="C797" s="4">
        <f>IFERROR(__xludf.DUMMYFUNCTION("""COMPUTED_VALUE"""),40242.705555555556)</f>
        <v>40242.70556</v>
      </c>
      <c r="D797" s="3">
        <f>IFERROR(__xludf.DUMMYFUNCTION("""COMPUTED_VALUE"""),68846.0)</f>
        <v>68846</v>
      </c>
    </row>
    <row r="798">
      <c r="C798" s="4">
        <f>IFERROR(__xludf.DUMMYFUNCTION("""COMPUTED_VALUE"""),40245.705555555556)</f>
        <v>40245.70556</v>
      </c>
      <c r="D798" s="3">
        <f>IFERROR(__xludf.DUMMYFUNCTION("""COMPUTED_VALUE"""),68575.0)</f>
        <v>68575</v>
      </c>
    </row>
    <row r="799">
      <c r="C799" s="4">
        <f>IFERROR(__xludf.DUMMYFUNCTION("""COMPUTED_VALUE"""),40246.705555555556)</f>
        <v>40246.70556</v>
      </c>
      <c r="D799" s="3">
        <f>IFERROR(__xludf.DUMMYFUNCTION("""COMPUTED_VALUE"""),69576.0)</f>
        <v>69576</v>
      </c>
    </row>
    <row r="800">
      <c r="C800" s="4">
        <f>IFERROR(__xludf.DUMMYFUNCTION("""COMPUTED_VALUE"""),40247.705555555556)</f>
        <v>40247.70556</v>
      </c>
      <c r="D800" s="3">
        <f>IFERROR(__xludf.DUMMYFUNCTION("""COMPUTED_VALUE"""),69979.0)</f>
        <v>69979</v>
      </c>
    </row>
    <row r="801">
      <c r="C801" s="4">
        <f>IFERROR(__xludf.DUMMYFUNCTION("""COMPUTED_VALUE"""),40248.705555555556)</f>
        <v>40248.70556</v>
      </c>
      <c r="D801" s="3">
        <f>IFERROR(__xludf.DUMMYFUNCTION("""COMPUTED_VALUE"""),69884.0)</f>
        <v>69884</v>
      </c>
    </row>
    <row r="802">
      <c r="C802" s="4">
        <f>IFERROR(__xludf.DUMMYFUNCTION("""COMPUTED_VALUE"""),40249.705555555556)</f>
        <v>40249.70556</v>
      </c>
      <c r="D802" s="3">
        <f>IFERROR(__xludf.DUMMYFUNCTION("""COMPUTED_VALUE"""),69341.0)</f>
        <v>69341</v>
      </c>
    </row>
    <row r="803">
      <c r="C803" s="4">
        <f>IFERROR(__xludf.DUMMYFUNCTION("""COMPUTED_VALUE"""),40252.705555555556)</f>
        <v>40252.70556</v>
      </c>
      <c r="D803" s="3">
        <f>IFERROR(__xludf.DUMMYFUNCTION("""COMPUTED_VALUE"""),69023.0)</f>
        <v>69023</v>
      </c>
    </row>
    <row r="804">
      <c r="C804" s="4">
        <f>IFERROR(__xludf.DUMMYFUNCTION("""COMPUTED_VALUE"""),40254.705555555556)</f>
        <v>40254.70556</v>
      </c>
      <c r="D804" s="3">
        <f>IFERROR(__xludf.DUMMYFUNCTION("""COMPUTED_VALUE"""),69723.0)</f>
        <v>69723</v>
      </c>
    </row>
    <row r="805">
      <c r="C805" s="4">
        <f>IFERROR(__xludf.DUMMYFUNCTION("""COMPUTED_VALUE"""),40255.705555555556)</f>
        <v>40255.70556</v>
      </c>
      <c r="D805" s="3">
        <f>IFERROR(__xludf.DUMMYFUNCTION("""COMPUTED_VALUE"""),69697.0)</f>
        <v>69697</v>
      </c>
    </row>
    <row r="806">
      <c r="C806" s="4">
        <f>IFERROR(__xludf.DUMMYFUNCTION("""COMPUTED_VALUE"""),40256.705555555556)</f>
        <v>40256.70556</v>
      </c>
      <c r="D806" s="3">
        <f>IFERROR(__xludf.DUMMYFUNCTION("""COMPUTED_VALUE"""),68828.0)</f>
        <v>68828</v>
      </c>
    </row>
    <row r="807">
      <c r="C807" s="4">
        <f>IFERROR(__xludf.DUMMYFUNCTION("""COMPUTED_VALUE"""),40259.705555555556)</f>
        <v>40259.70556</v>
      </c>
      <c r="D807" s="3">
        <f>IFERROR(__xludf.DUMMYFUNCTION("""COMPUTED_VALUE"""),69041.0)</f>
        <v>69041</v>
      </c>
    </row>
    <row r="808">
      <c r="C808" s="4">
        <f>IFERROR(__xludf.DUMMYFUNCTION("""COMPUTED_VALUE"""),40260.705555555556)</f>
        <v>40260.70556</v>
      </c>
      <c r="D808" s="3">
        <f>IFERROR(__xludf.DUMMYFUNCTION("""COMPUTED_VALUE"""),69386.0)</f>
        <v>69386</v>
      </c>
    </row>
    <row r="809">
      <c r="C809" s="4">
        <f>IFERROR(__xludf.DUMMYFUNCTION("""COMPUTED_VALUE"""),40261.705555555556)</f>
        <v>40261.70556</v>
      </c>
      <c r="D809" s="3">
        <f>IFERROR(__xludf.DUMMYFUNCTION("""COMPUTED_VALUE"""),68913.0)</f>
        <v>68913</v>
      </c>
    </row>
    <row r="810">
      <c r="C810" s="4">
        <f>IFERROR(__xludf.DUMMYFUNCTION("""COMPUTED_VALUE"""),40262.705555555556)</f>
        <v>40262.70556</v>
      </c>
      <c r="D810" s="3">
        <f>IFERROR(__xludf.DUMMYFUNCTION("""COMPUTED_VALUE"""),68441.0)</f>
        <v>68441</v>
      </c>
    </row>
    <row r="811">
      <c r="C811" s="4">
        <f>IFERROR(__xludf.DUMMYFUNCTION("""COMPUTED_VALUE"""),40263.705555555556)</f>
        <v>40263.70556</v>
      </c>
      <c r="D811" s="3">
        <f>IFERROR(__xludf.DUMMYFUNCTION("""COMPUTED_VALUE"""),68682.0)</f>
        <v>68682</v>
      </c>
    </row>
    <row r="812">
      <c r="C812" s="4">
        <f>IFERROR(__xludf.DUMMYFUNCTION("""COMPUTED_VALUE"""),40266.705555555556)</f>
        <v>40266.70556</v>
      </c>
      <c r="D812" s="3">
        <f>IFERROR(__xludf.DUMMYFUNCTION("""COMPUTED_VALUE"""),69939.0)</f>
        <v>69939</v>
      </c>
    </row>
    <row r="813">
      <c r="C813" s="4">
        <f>IFERROR(__xludf.DUMMYFUNCTION("""COMPUTED_VALUE"""),40267.705555555556)</f>
        <v>40267.70556</v>
      </c>
      <c r="D813" s="3">
        <f>IFERROR(__xludf.DUMMYFUNCTION("""COMPUTED_VALUE"""),69959.0)</f>
        <v>69959</v>
      </c>
    </row>
    <row r="814">
      <c r="C814" s="4">
        <f>IFERROR(__xludf.DUMMYFUNCTION("""COMPUTED_VALUE"""),40268.705555555556)</f>
        <v>40268.70556</v>
      </c>
      <c r="D814" s="3">
        <f>IFERROR(__xludf.DUMMYFUNCTION("""COMPUTED_VALUE"""),70371.0)</f>
        <v>70371</v>
      </c>
    </row>
    <row r="815">
      <c r="C815" s="4">
        <f>IFERROR(__xludf.DUMMYFUNCTION("""COMPUTED_VALUE"""),40269.705555555556)</f>
        <v>40269.70556</v>
      </c>
      <c r="D815" s="3">
        <f>IFERROR(__xludf.DUMMYFUNCTION("""COMPUTED_VALUE"""),71136.0)</f>
        <v>71136</v>
      </c>
    </row>
    <row r="816">
      <c r="C816" s="4">
        <f>IFERROR(__xludf.DUMMYFUNCTION("""COMPUTED_VALUE"""),40273.705555555556)</f>
        <v>40273.70556</v>
      </c>
      <c r="D816" s="3">
        <f>IFERROR(__xludf.DUMMYFUNCTION("""COMPUTED_VALUE"""),71289.0)</f>
        <v>71289</v>
      </c>
    </row>
    <row r="817">
      <c r="C817" s="4">
        <f>IFERROR(__xludf.DUMMYFUNCTION("""COMPUTED_VALUE"""),40274.705555555556)</f>
        <v>40274.70556</v>
      </c>
      <c r="D817" s="3">
        <f>IFERROR(__xludf.DUMMYFUNCTION("""COMPUTED_VALUE"""),71095.0)</f>
        <v>71095</v>
      </c>
    </row>
    <row r="818">
      <c r="C818" s="4">
        <f>IFERROR(__xludf.DUMMYFUNCTION("""COMPUTED_VALUE"""),40275.705555555556)</f>
        <v>40275.70556</v>
      </c>
      <c r="D818" s="3">
        <f>IFERROR(__xludf.DUMMYFUNCTION("""COMPUTED_VALUE"""),70792.0)</f>
        <v>70792</v>
      </c>
    </row>
    <row r="819">
      <c r="C819" s="4">
        <f>IFERROR(__xludf.DUMMYFUNCTION("""COMPUTED_VALUE"""),40277.705555555556)</f>
        <v>40277.70556</v>
      </c>
      <c r="D819" s="3">
        <f>IFERROR(__xludf.DUMMYFUNCTION("""COMPUTED_VALUE"""),71417.0)</f>
        <v>71417</v>
      </c>
    </row>
    <row r="820">
      <c r="C820" s="4">
        <f>IFERROR(__xludf.DUMMYFUNCTION("""COMPUTED_VALUE"""),40280.705555555556)</f>
        <v>40280.70556</v>
      </c>
      <c r="D820" s="3">
        <f>IFERROR(__xludf.DUMMYFUNCTION("""COMPUTED_VALUE"""),70614.0)</f>
        <v>70614</v>
      </c>
    </row>
    <row r="821">
      <c r="C821" s="4">
        <f>IFERROR(__xludf.DUMMYFUNCTION("""COMPUTED_VALUE"""),40281.705555555556)</f>
        <v>40281.70556</v>
      </c>
      <c r="D821" s="3">
        <f>IFERROR(__xludf.DUMMYFUNCTION("""COMPUTED_VALUE"""),70792.0)</f>
        <v>70792</v>
      </c>
    </row>
    <row r="822">
      <c r="C822" s="4">
        <f>IFERROR(__xludf.DUMMYFUNCTION("""COMPUTED_VALUE"""),40282.705555555556)</f>
        <v>40282.70556</v>
      </c>
      <c r="D822" s="3">
        <f>IFERROR(__xludf.DUMMYFUNCTION("""COMPUTED_VALUE"""),71034.0)</f>
        <v>71034</v>
      </c>
    </row>
    <row r="823">
      <c r="C823" s="4">
        <f>IFERROR(__xludf.DUMMYFUNCTION("""COMPUTED_VALUE"""),40283.705555555556)</f>
        <v>40283.70556</v>
      </c>
      <c r="D823" s="3">
        <f>IFERROR(__xludf.DUMMYFUNCTION("""COMPUTED_VALUE"""),70524.0)</f>
        <v>70524</v>
      </c>
    </row>
    <row r="824">
      <c r="C824" s="4">
        <f>IFERROR(__xludf.DUMMYFUNCTION("""COMPUTED_VALUE"""),40284.705555555556)</f>
        <v>40284.70556</v>
      </c>
      <c r="D824" s="3">
        <f>IFERROR(__xludf.DUMMYFUNCTION("""COMPUTED_VALUE"""),69421.0)</f>
        <v>69421</v>
      </c>
    </row>
    <row r="825">
      <c r="C825" s="4">
        <f>IFERROR(__xludf.DUMMYFUNCTION("""COMPUTED_VALUE"""),40287.705555555556)</f>
        <v>40287.70556</v>
      </c>
      <c r="D825" s="3">
        <f>IFERROR(__xludf.DUMMYFUNCTION("""COMPUTED_VALUE"""),69097.0)</f>
        <v>69097</v>
      </c>
    </row>
    <row r="826">
      <c r="C826" s="4">
        <f>IFERROR(__xludf.DUMMYFUNCTION("""COMPUTED_VALUE"""),40288.705555555556)</f>
        <v>40288.70556</v>
      </c>
      <c r="D826" s="3">
        <f>IFERROR(__xludf.DUMMYFUNCTION("""COMPUTED_VALUE"""),69318.0)</f>
        <v>69318</v>
      </c>
    </row>
    <row r="827">
      <c r="C827" s="4">
        <f>IFERROR(__xludf.DUMMYFUNCTION("""COMPUTED_VALUE"""),40290.705555555556)</f>
        <v>40290.70556</v>
      </c>
      <c r="D827" s="3">
        <f>IFERROR(__xludf.DUMMYFUNCTION("""COMPUTED_VALUE"""),69386.0)</f>
        <v>69386</v>
      </c>
    </row>
    <row r="828">
      <c r="C828" s="4">
        <f>IFERROR(__xludf.DUMMYFUNCTION("""COMPUTED_VALUE"""),40291.705555555556)</f>
        <v>40291.70556</v>
      </c>
      <c r="D828" s="3">
        <f>IFERROR(__xludf.DUMMYFUNCTION("""COMPUTED_VALUE"""),69509.0)</f>
        <v>69509</v>
      </c>
    </row>
    <row r="829">
      <c r="C829" s="4">
        <f>IFERROR(__xludf.DUMMYFUNCTION("""COMPUTED_VALUE"""),40294.705555555556)</f>
        <v>40294.70556</v>
      </c>
      <c r="D829" s="3">
        <f>IFERROR(__xludf.DUMMYFUNCTION("""COMPUTED_VALUE"""),68871.0)</f>
        <v>68871</v>
      </c>
    </row>
    <row r="830">
      <c r="C830" s="4">
        <f>IFERROR(__xludf.DUMMYFUNCTION("""COMPUTED_VALUE"""),40295.705555555556)</f>
        <v>40295.70556</v>
      </c>
      <c r="D830" s="3">
        <f>IFERROR(__xludf.DUMMYFUNCTION("""COMPUTED_VALUE"""),66511.0)</f>
        <v>66511</v>
      </c>
    </row>
    <row r="831">
      <c r="C831" s="4">
        <f>IFERROR(__xludf.DUMMYFUNCTION("""COMPUTED_VALUE"""),40296.705555555556)</f>
        <v>40296.70556</v>
      </c>
      <c r="D831" s="3">
        <f>IFERROR(__xludf.DUMMYFUNCTION("""COMPUTED_VALUE"""),66655.0)</f>
        <v>66655</v>
      </c>
    </row>
    <row r="832">
      <c r="C832" s="4">
        <f>IFERROR(__xludf.DUMMYFUNCTION("""COMPUTED_VALUE"""),40297.705555555556)</f>
        <v>40297.70556</v>
      </c>
      <c r="D832" s="3">
        <f>IFERROR(__xludf.DUMMYFUNCTION("""COMPUTED_VALUE"""),67978.0)</f>
        <v>67978</v>
      </c>
    </row>
    <row r="833">
      <c r="C833" s="4">
        <f>IFERROR(__xludf.DUMMYFUNCTION("""COMPUTED_VALUE"""),40298.705555555556)</f>
        <v>40298.70556</v>
      </c>
      <c r="D833" s="3">
        <f>IFERROR(__xludf.DUMMYFUNCTION("""COMPUTED_VALUE"""),67529.0)</f>
        <v>67529</v>
      </c>
    </row>
    <row r="834">
      <c r="C834" s="4">
        <f>IFERROR(__xludf.DUMMYFUNCTION("""COMPUTED_VALUE"""),40302.705555555556)</f>
        <v>40302.70556</v>
      </c>
      <c r="D834" s="3">
        <f>IFERROR(__xludf.DUMMYFUNCTION("""COMPUTED_VALUE"""),64869.0)</f>
        <v>64869</v>
      </c>
    </row>
    <row r="835">
      <c r="C835" s="4">
        <f>IFERROR(__xludf.DUMMYFUNCTION("""COMPUTED_VALUE"""),40303.705555555556)</f>
        <v>40303.70556</v>
      </c>
      <c r="D835" s="3">
        <f>IFERROR(__xludf.DUMMYFUNCTION("""COMPUTED_VALUE"""),64914.0)</f>
        <v>64914</v>
      </c>
    </row>
    <row r="836">
      <c r="C836" s="4">
        <f>IFERROR(__xludf.DUMMYFUNCTION("""COMPUTED_VALUE"""),40304.705555555556)</f>
        <v>40304.70556</v>
      </c>
      <c r="D836" s="3">
        <f>IFERROR(__xludf.DUMMYFUNCTION("""COMPUTED_VALUE"""),63414.0)</f>
        <v>63414</v>
      </c>
    </row>
    <row r="837">
      <c r="C837" s="4">
        <f>IFERROR(__xludf.DUMMYFUNCTION("""COMPUTED_VALUE"""),40305.705555555556)</f>
        <v>40305.70556</v>
      </c>
      <c r="D837" s="3">
        <f>IFERROR(__xludf.DUMMYFUNCTION("""COMPUTED_VALUE"""),62870.0)</f>
        <v>62870</v>
      </c>
    </row>
    <row r="838">
      <c r="C838" s="4">
        <f>IFERROR(__xludf.DUMMYFUNCTION("""COMPUTED_VALUE"""),40308.705555555556)</f>
        <v>40308.70556</v>
      </c>
      <c r="D838" s="3">
        <f>IFERROR(__xludf.DUMMYFUNCTION("""COMPUTED_VALUE"""),65452.0)</f>
        <v>65452</v>
      </c>
    </row>
    <row r="839">
      <c r="C839" s="4">
        <f>IFERROR(__xludf.DUMMYFUNCTION("""COMPUTED_VALUE"""),40309.705555555556)</f>
        <v>40309.70556</v>
      </c>
      <c r="D839" s="3">
        <f>IFERROR(__xludf.DUMMYFUNCTION("""COMPUTED_VALUE"""),64424.0)</f>
        <v>64424</v>
      </c>
    </row>
    <row r="840">
      <c r="C840" s="4">
        <f>IFERROR(__xludf.DUMMYFUNCTION("""COMPUTED_VALUE"""),40310.705555555556)</f>
        <v>40310.70556</v>
      </c>
      <c r="D840" s="3">
        <f>IFERROR(__xludf.DUMMYFUNCTION("""COMPUTED_VALUE"""),65223.0)</f>
        <v>65223</v>
      </c>
    </row>
    <row r="841">
      <c r="C841" s="4">
        <f>IFERROR(__xludf.DUMMYFUNCTION("""COMPUTED_VALUE"""),40311.705555555556)</f>
        <v>40311.70556</v>
      </c>
      <c r="D841" s="3">
        <f>IFERROR(__xludf.DUMMYFUNCTION("""COMPUTED_VALUE"""),64788.0)</f>
        <v>64788</v>
      </c>
    </row>
    <row r="842">
      <c r="C842" s="4">
        <f>IFERROR(__xludf.DUMMYFUNCTION("""COMPUTED_VALUE"""),40312.705555555556)</f>
        <v>40312.70556</v>
      </c>
      <c r="D842" s="3">
        <f>IFERROR(__xludf.DUMMYFUNCTION("""COMPUTED_VALUE"""),63412.0)</f>
        <v>63412</v>
      </c>
    </row>
    <row r="843">
      <c r="C843" s="4">
        <f>IFERROR(__xludf.DUMMYFUNCTION("""COMPUTED_VALUE"""),40315.705555555556)</f>
        <v>40315.70556</v>
      </c>
      <c r="D843" s="3">
        <f>IFERROR(__xludf.DUMMYFUNCTION("""COMPUTED_VALUE"""),62866.0)</f>
        <v>62866</v>
      </c>
    </row>
    <row r="844">
      <c r="C844" s="4">
        <f>IFERROR(__xludf.DUMMYFUNCTION("""COMPUTED_VALUE"""),40316.705555555556)</f>
        <v>40316.70556</v>
      </c>
      <c r="D844" s="3">
        <f>IFERROR(__xludf.DUMMYFUNCTION("""COMPUTED_VALUE"""),60841.0)</f>
        <v>60841</v>
      </c>
    </row>
    <row r="845">
      <c r="C845" s="4">
        <f>IFERROR(__xludf.DUMMYFUNCTION("""COMPUTED_VALUE"""),40317.705555555556)</f>
        <v>40317.70556</v>
      </c>
      <c r="D845" s="3">
        <f>IFERROR(__xludf.DUMMYFUNCTION("""COMPUTED_VALUE"""),59689.0)</f>
        <v>59689</v>
      </c>
    </row>
    <row r="846">
      <c r="C846" s="4">
        <f>IFERROR(__xludf.DUMMYFUNCTION("""COMPUTED_VALUE"""),40318.705555555556)</f>
        <v>40318.70556</v>
      </c>
      <c r="D846" s="3">
        <f>IFERROR(__xludf.DUMMYFUNCTION("""COMPUTED_VALUE"""),58192.0)</f>
        <v>58192</v>
      </c>
    </row>
    <row r="847">
      <c r="C847" s="4">
        <f>IFERROR(__xludf.DUMMYFUNCTION("""COMPUTED_VALUE"""),40319.705555555556)</f>
        <v>40319.70556</v>
      </c>
      <c r="D847" s="3">
        <f>IFERROR(__xludf.DUMMYFUNCTION("""COMPUTED_VALUE"""),60259.0)</f>
        <v>60259</v>
      </c>
    </row>
    <row r="848">
      <c r="C848" s="4">
        <f>IFERROR(__xludf.DUMMYFUNCTION("""COMPUTED_VALUE"""),40322.705555555556)</f>
        <v>40322.70556</v>
      </c>
      <c r="D848" s="3">
        <f>IFERROR(__xludf.DUMMYFUNCTION("""COMPUTED_VALUE"""),59915.0)</f>
        <v>59915</v>
      </c>
    </row>
    <row r="849">
      <c r="C849" s="4">
        <f>IFERROR(__xludf.DUMMYFUNCTION("""COMPUTED_VALUE"""),40323.705555555556)</f>
        <v>40323.70556</v>
      </c>
      <c r="D849" s="3">
        <f>IFERROR(__xludf.DUMMYFUNCTION("""COMPUTED_VALUE"""),59184.0)</f>
        <v>59184</v>
      </c>
    </row>
    <row r="850">
      <c r="C850" s="4">
        <f>IFERROR(__xludf.DUMMYFUNCTION("""COMPUTED_VALUE"""),40324.705555555556)</f>
        <v>40324.70556</v>
      </c>
      <c r="D850" s="3">
        <f>IFERROR(__xludf.DUMMYFUNCTION("""COMPUTED_VALUE"""),60190.0)</f>
        <v>60190</v>
      </c>
    </row>
    <row r="851">
      <c r="C851" s="4">
        <f>IFERROR(__xludf.DUMMYFUNCTION("""COMPUTED_VALUE"""),40325.705555555556)</f>
        <v>40325.70556</v>
      </c>
      <c r="D851" s="3">
        <f>IFERROR(__xludf.DUMMYFUNCTION("""COMPUTED_VALUE"""),62091.0)</f>
        <v>62091</v>
      </c>
    </row>
    <row r="852">
      <c r="C852" s="4">
        <f>IFERROR(__xludf.DUMMYFUNCTION("""COMPUTED_VALUE"""),40326.705555555556)</f>
        <v>40326.70556</v>
      </c>
      <c r="D852" s="3">
        <f>IFERROR(__xludf.DUMMYFUNCTION("""COMPUTED_VALUE"""),61946.0)</f>
        <v>61946</v>
      </c>
    </row>
    <row r="853">
      <c r="C853" s="4">
        <f>IFERROR(__xludf.DUMMYFUNCTION("""COMPUTED_VALUE"""),40329.705555555556)</f>
        <v>40329.70556</v>
      </c>
      <c r="D853" s="3">
        <f>IFERROR(__xludf.DUMMYFUNCTION("""COMPUTED_VALUE"""),63046.0)</f>
        <v>63046</v>
      </c>
    </row>
    <row r="854">
      <c r="C854" s="4">
        <f>IFERROR(__xludf.DUMMYFUNCTION("""COMPUTED_VALUE"""),40330.705555555556)</f>
        <v>40330.70556</v>
      </c>
      <c r="D854" s="3">
        <f>IFERROR(__xludf.DUMMYFUNCTION("""COMPUTED_VALUE"""),61840.0)</f>
        <v>61840</v>
      </c>
    </row>
    <row r="855">
      <c r="C855" s="4">
        <f>IFERROR(__xludf.DUMMYFUNCTION("""COMPUTED_VALUE"""),40331.705555555556)</f>
        <v>40331.70556</v>
      </c>
      <c r="D855" s="3">
        <f>IFERROR(__xludf.DUMMYFUNCTION("""COMPUTED_VALUE"""),62942.0)</f>
        <v>62942</v>
      </c>
    </row>
    <row r="856">
      <c r="C856" s="4">
        <f>IFERROR(__xludf.DUMMYFUNCTION("""COMPUTED_VALUE"""),40333.705555555556)</f>
        <v>40333.70556</v>
      </c>
      <c r="D856" s="3">
        <f>IFERROR(__xludf.DUMMYFUNCTION("""COMPUTED_VALUE"""),61675.0)</f>
        <v>61675</v>
      </c>
    </row>
    <row r="857">
      <c r="C857" s="4">
        <f>IFERROR(__xludf.DUMMYFUNCTION("""COMPUTED_VALUE"""),40336.705555555556)</f>
        <v>40336.70556</v>
      </c>
      <c r="D857" s="3">
        <f>IFERROR(__xludf.DUMMYFUNCTION("""COMPUTED_VALUE"""),61182.0)</f>
        <v>61182</v>
      </c>
    </row>
    <row r="858">
      <c r="C858" s="4">
        <f>IFERROR(__xludf.DUMMYFUNCTION("""COMPUTED_VALUE"""),40337.705555555556)</f>
        <v>40337.70556</v>
      </c>
      <c r="D858" s="3">
        <f>IFERROR(__xludf.DUMMYFUNCTION("""COMPUTED_VALUE"""),61793.0)</f>
        <v>61793</v>
      </c>
    </row>
    <row r="859">
      <c r="C859" s="4">
        <f>IFERROR(__xludf.DUMMYFUNCTION("""COMPUTED_VALUE"""),40338.705555555556)</f>
        <v>40338.70556</v>
      </c>
      <c r="D859" s="3">
        <f>IFERROR(__xludf.DUMMYFUNCTION("""COMPUTED_VALUE"""),61478.0)</f>
        <v>61478</v>
      </c>
    </row>
    <row r="860">
      <c r="C860" s="4">
        <f>IFERROR(__xludf.DUMMYFUNCTION("""COMPUTED_VALUE"""),40339.705555555556)</f>
        <v>40339.70556</v>
      </c>
      <c r="D860" s="3">
        <f>IFERROR(__xludf.DUMMYFUNCTION("""COMPUTED_VALUE"""),63048.0)</f>
        <v>63048</v>
      </c>
    </row>
    <row r="861">
      <c r="C861" s="4">
        <f>IFERROR(__xludf.DUMMYFUNCTION("""COMPUTED_VALUE"""),40340.705555555556)</f>
        <v>40340.70556</v>
      </c>
      <c r="D861" s="3">
        <f>IFERROR(__xludf.DUMMYFUNCTION("""COMPUTED_VALUE"""),63605.0)</f>
        <v>63605</v>
      </c>
    </row>
    <row r="862">
      <c r="C862" s="4">
        <f>IFERROR(__xludf.DUMMYFUNCTION("""COMPUTED_VALUE"""),40343.705555555556)</f>
        <v>40343.70556</v>
      </c>
      <c r="D862" s="3">
        <f>IFERROR(__xludf.DUMMYFUNCTION("""COMPUTED_VALUE"""),63532.0)</f>
        <v>63532</v>
      </c>
    </row>
    <row r="863">
      <c r="C863" s="4">
        <f>IFERROR(__xludf.DUMMYFUNCTION("""COMPUTED_VALUE"""),40344.705555555556)</f>
        <v>40344.70556</v>
      </c>
      <c r="D863" s="3">
        <f>IFERROR(__xludf.DUMMYFUNCTION("""COMPUTED_VALUE"""),64442.0)</f>
        <v>64442</v>
      </c>
    </row>
    <row r="864">
      <c r="C864" s="4">
        <f>IFERROR(__xludf.DUMMYFUNCTION("""COMPUTED_VALUE"""),40345.705555555556)</f>
        <v>40345.70556</v>
      </c>
      <c r="D864" s="3">
        <f>IFERROR(__xludf.DUMMYFUNCTION("""COMPUTED_VALUE"""),64750.0)</f>
        <v>64750</v>
      </c>
    </row>
    <row r="865">
      <c r="C865" s="4">
        <f>IFERROR(__xludf.DUMMYFUNCTION("""COMPUTED_VALUE"""),40346.705555555556)</f>
        <v>40346.70556</v>
      </c>
      <c r="D865" s="3">
        <f>IFERROR(__xludf.DUMMYFUNCTION("""COMPUTED_VALUE"""),64540.0)</f>
        <v>64540</v>
      </c>
    </row>
    <row r="866">
      <c r="C866" s="4">
        <f>IFERROR(__xludf.DUMMYFUNCTION("""COMPUTED_VALUE"""),40347.705555555556)</f>
        <v>40347.70556</v>
      </c>
      <c r="D866" s="3">
        <f>IFERROR(__xludf.DUMMYFUNCTION("""COMPUTED_VALUE"""),64437.0)</f>
        <v>64437</v>
      </c>
    </row>
    <row r="867">
      <c r="C867" s="4">
        <f>IFERROR(__xludf.DUMMYFUNCTION("""COMPUTED_VALUE"""),40350.705555555556)</f>
        <v>40350.70556</v>
      </c>
      <c r="D867" s="3">
        <f>IFERROR(__xludf.DUMMYFUNCTION("""COMPUTED_VALUE"""),64441.0)</f>
        <v>64441</v>
      </c>
    </row>
    <row r="868">
      <c r="C868" s="4">
        <f>IFERROR(__xludf.DUMMYFUNCTION("""COMPUTED_VALUE"""),40351.705555555556)</f>
        <v>40351.70556</v>
      </c>
      <c r="D868" s="3">
        <f>IFERROR(__xludf.DUMMYFUNCTION("""COMPUTED_VALUE"""),64810.0)</f>
        <v>64810</v>
      </c>
    </row>
    <row r="869">
      <c r="C869" s="4">
        <f>IFERROR(__xludf.DUMMYFUNCTION("""COMPUTED_VALUE"""),40352.705555555556)</f>
        <v>40352.70556</v>
      </c>
      <c r="D869" s="3">
        <f>IFERROR(__xludf.DUMMYFUNCTION("""COMPUTED_VALUE"""),65160.0)</f>
        <v>65160</v>
      </c>
    </row>
    <row r="870">
      <c r="C870" s="4">
        <f>IFERROR(__xludf.DUMMYFUNCTION("""COMPUTED_VALUE"""),40353.705555555556)</f>
        <v>40353.70556</v>
      </c>
      <c r="D870" s="3">
        <f>IFERROR(__xludf.DUMMYFUNCTION("""COMPUTED_VALUE"""),63936.0)</f>
        <v>63936</v>
      </c>
    </row>
    <row r="871">
      <c r="C871" s="4">
        <f>IFERROR(__xludf.DUMMYFUNCTION("""COMPUTED_VALUE"""),40357.705555555556)</f>
        <v>40357.70556</v>
      </c>
      <c r="D871" s="3">
        <f>IFERROR(__xludf.DUMMYFUNCTION("""COMPUTED_VALUE"""),64225.0)</f>
        <v>64225</v>
      </c>
    </row>
    <row r="872">
      <c r="C872" s="4">
        <f>IFERROR(__xludf.DUMMYFUNCTION("""COMPUTED_VALUE"""),40358.705555555556)</f>
        <v>40358.70556</v>
      </c>
      <c r="D872" s="3">
        <f>IFERROR(__xludf.DUMMYFUNCTION("""COMPUTED_VALUE"""),61977.0)</f>
        <v>61977</v>
      </c>
    </row>
    <row r="873">
      <c r="C873" s="4">
        <f>IFERROR(__xludf.DUMMYFUNCTION("""COMPUTED_VALUE"""),40359.705555555556)</f>
        <v>40359.70556</v>
      </c>
      <c r="D873" s="3">
        <f>IFERROR(__xludf.DUMMYFUNCTION("""COMPUTED_VALUE"""),60935.0)</f>
        <v>60935</v>
      </c>
    </row>
    <row r="874">
      <c r="C874" s="4">
        <f>IFERROR(__xludf.DUMMYFUNCTION("""COMPUTED_VALUE"""),40360.705555555556)</f>
        <v>40360.70556</v>
      </c>
      <c r="D874" s="3">
        <f>IFERROR(__xludf.DUMMYFUNCTION("""COMPUTED_VALUE"""),61236.0)</f>
        <v>61236</v>
      </c>
    </row>
    <row r="875">
      <c r="C875" s="4">
        <f>IFERROR(__xludf.DUMMYFUNCTION("""COMPUTED_VALUE"""),40361.705555555556)</f>
        <v>40361.70556</v>
      </c>
      <c r="D875" s="3">
        <f>IFERROR(__xludf.DUMMYFUNCTION("""COMPUTED_VALUE"""),61429.0)</f>
        <v>61429</v>
      </c>
    </row>
    <row r="876">
      <c r="C876" s="4">
        <f>IFERROR(__xludf.DUMMYFUNCTION("""COMPUTED_VALUE"""),40364.705555555556)</f>
        <v>40364.70556</v>
      </c>
      <c r="D876" s="3">
        <f>IFERROR(__xludf.DUMMYFUNCTION("""COMPUTED_VALUE"""),60865.0)</f>
        <v>60865</v>
      </c>
    </row>
    <row r="877">
      <c r="C877" s="4">
        <f>IFERROR(__xludf.DUMMYFUNCTION("""COMPUTED_VALUE"""),40365.705555555556)</f>
        <v>40365.70556</v>
      </c>
      <c r="D877" s="3">
        <f>IFERROR(__xludf.DUMMYFUNCTION("""COMPUTED_VALUE"""),62064.0)</f>
        <v>62064</v>
      </c>
    </row>
    <row r="878">
      <c r="C878" s="4">
        <f>IFERROR(__xludf.DUMMYFUNCTION("""COMPUTED_VALUE"""),40367.705555555556)</f>
        <v>40367.70556</v>
      </c>
      <c r="D878" s="3">
        <f>IFERROR(__xludf.DUMMYFUNCTION("""COMPUTED_VALUE"""),63476.0)</f>
        <v>63476</v>
      </c>
    </row>
    <row r="879">
      <c r="C879" s="4">
        <f>IFERROR(__xludf.DUMMYFUNCTION("""COMPUTED_VALUE"""),40372.705555555556)</f>
        <v>40372.70556</v>
      </c>
      <c r="D879" s="3">
        <f>IFERROR(__xludf.DUMMYFUNCTION("""COMPUTED_VALUE"""),63685.0)</f>
        <v>63685</v>
      </c>
    </row>
    <row r="880">
      <c r="C880" s="4">
        <f>IFERROR(__xludf.DUMMYFUNCTION("""COMPUTED_VALUE"""),40373.705555555556)</f>
        <v>40373.70556</v>
      </c>
      <c r="D880" s="3">
        <f>IFERROR(__xludf.DUMMYFUNCTION("""COMPUTED_VALUE"""),63479.0)</f>
        <v>63479</v>
      </c>
    </row>
    <row r="881">
      <c r="C881" s="4">
        <f>IFERROR(__xludf.DUMMYFUNCTION("""COMPUTED_VALUE"""),40374.705555555556)</f>
        <v>40374.70556</v>
      </c>
      <c r="D881" s="3">
        <f>IFERROR(__xludf.DUMMYFUNCTION("""COMPUTED_VALUE"""),63489.0)</f>
        <v>63489</v>
      </c>
    </row>
    <row r="882">
      <c r="C882" s="4">
        <f>IFERROR(__xludf.DUMMYFUNCTION("""COMPUTED_VALUE"""),40375.705555555556)</f>
        <v>40375.70556</v>
      </c>
      <c r="D882" s="3">
        <f>IFERROR(__xludf.DUMMYFUNCTION("""COMPUTED_VALUE"""),62339.0)</f>
        <v>62339</v>
      </c>
    </row>
    <row r="883">
      <c r="C883" s="4">
        <f>IFERROR(__xludf.DUMMYFUNCTION("""COMPUTED_VALUE"""),40378.705555555556)</f>
        <v>40378.70556</v>
      </c>
      <c r="D883" s="3">
        <f>IFERROR(__xludf.DUMMYFUNCTION("""COMPUTED_VALUE"""),63297.0)</f>
        <v>63297</v>
      </c>
    </row>
    <row r="884">
      <c r="C884" s="4">
        <f>IFERROR(__xludf.DUMMYFUNCTION("""COMPUTED_VALUE"""),40379.705555555556)</f>
        <v>40379.70556</v>
      </c>
      <c r="D884" s="3">
        <f>IFERROR(__xludf.DUMMYFUNCTION("""COMPUTED_VALUE"""),64462.0)</f>
        <v>64462</v>
      </c>
    </row>
    <row r="885">
      <c r="C885" s="4">
        <f>IFERROR(__xludf.DUMMYFUNCTION("""COMPUTED_VALUE"""),40380.705555555556)</f>
        <v>40380.70556</v>
      </c>
      <c r="D885" s="3">
        <f>IFERROR(__xludf.DUMMYFUNCTION("""COMPUTED_VALUE"""),64476.0)</f>
        <v>64476</v>
      </c>
    </row>
    <row r="886">
      <c r="C886" s="4">
        <f>IFERROR(__xludf.DUMMYFUNCTION("""COMPUTED_VALUE"""),40381.705555555556)</f>
        <v>40381.70556</v>
      </c>
      <c r="D886" s="3">
        <f>IFERROR(__xludf.DUMMYFUNCTION("""COMPUTED_VALUE"""),65748.0)</f>
        <v>65748</v>
      </c>
    </row>
    <row r="887">
      <c r="C887" s="4">
        <f>IFERROR(__xludf.DUMMYFUNCTION("""COMPUTED_VALUE"""),40382.705555555556)</f>
        <v>40382.70556</v>
      </c>
      <c r="D887" s="3">
        <f>IFERROR(__xludf.DUMMYFUNCTION("""COMPUTED_VALUE"""),66322.0)</f>
        <v>66322</v>
      </c>
    </row>
    <row r="888">
      <c r="C888" s="4">
        <f>IFERROR(__xludf.DUMMYFUNCTION("""COMPUTED_VALUE"""),40385.705555555556)</f>
        <v>40385.70556</v>
      </c>
      <c r="D888" s="3">
        <f>IFERROR(__xludf.DUMMYFUNCTION("""COMPUTED_VALUE"""),66443.0)</f>
        <v>66443</v>
      </c>
    </row>
    <row r="889">
      <c r="C889" s="4">
        <f>IFERROR(__xludf.DUMMYFUNCTION("""COMPUTED_VALUE"""),40386.705555555556)</f>
        <v>40386.70556</v>
      </c>
      <c r="D889" s="3">
        <f>IFERROR(__xludf.DUMMYFUNCTION("""COMPUTED_VALUE"""),66674.0)</f>
        <v>66674</v>
      </c>
    </row>
    <row r="890">
      <c r="C890" s="4">
        <f>IFERROR(__xludf.DUMMYFUNCTION("""COMPUTED_VALUE"""),40387.705555555556)</f>
        <v>40387.70556</v>
      </c>
      <c r="D890" s="3">
        <f>IFERROR(__xludf.DUMMYFUNCTION("""COMPUTED_VALUE"""),66808.0)</f>
        <v>66808</v>
      </c>
    </row>
    <row r="891">
      <c r="C891" s="4">
        <f>IFERROR(__xludf.DUMMYFUNCTION("""COMPUTED_VALUE"""),40388.705555555556)</f>
        <v>40388.70556</v>
      </c>
      <c r="D891" s="3">
        <f>IFERROR(__xludf.DUMMYFUNCTION("""COMPUTED_VALUE"""),66953.0)</f>
        <v>66953</v>
      </c>
    </row>
    <row r="892">
      <c r="C892" s="4">
        <f>IFERROR(__xludf.DUMMYFUNCTION("""COMPUTED_VALUE"""),40389.705555555556)</f>
        <v>40389.70556</v>
      </c>
      <c r="D892" s="3">
        <f>IFERROR(__xludf.DUMMYFUNCTION("""COMPUTED_VALUE"""),67515.0)</f>
        <v>67515</v>
      </c>
    </row>
    <row r="893">
      <c r="C893" s="4">
        <f>IFERROR(__xludf.DUMMYFUNCTION("""COMPUTED_VALUE"""),40392.705555555556)</f>
        <v>40392.70556</v>
      </c>
      <c r="D893" s="3">
        <f>IFERROR(__xludf.DUMMYFUNCTION("""COMPUTED_VALUE"""),68517.0)</f>
        <v>68517</v>
      </c>
    </row>
    <row r="894">
      <c r="C894" s="4">
        <f>IFERROR(__xludf.DUMMYFUNCTION("""COMPUTED_VALUE"""),40393.705555555556)</f>
        <v>40393.70556</v>
      </c>
      <c r="D894" s="3">
        <f>IFERROR(__xludf.DUMMYFUNCTION("""COMPUTED_VALUE"""),67997.0)</f>
        <v>67997</v>
      </c>
    </row>
    <row r="895">
      <c r="C895" s="4">
        <f>IFERROR(__xludf.DUMMYFUNCTION("""COMPUTED_VALUE"""),40394.705555555556)</f>
        <v>40394.70556</v>
      </c>
      <c r="D895" s="3">
        <f>IFERROR(__xludf.DUMMYFUNCTION("""COMPUTED_VALUE"""),68272.0)</f>
        <v>68272</v>
      </c>
    </row>
    <row r="896">
      <c r="C896" s="4">
        <f>IFERROR(__xludf.DUMMYFUNCTION("""COMPUTED_VALUE"""),40395.705555555556)</f>
        <v>40395.70556</v>
      </c>
      <c r="D896" s="3">
        <f>IFERROR(__xludf.DUMMYFUNCTION("""COMPUTED_VALUE"""),68411.0)</f>
        <v>68411</v>
      </c>
    </row>
    <row r="897">
      <c r="C897" s="4">
        <f>IFERROR(__xludf.DUMMYFUNCTION("""COMPUTED_VALUE"""),40396.705555555556)</f>
        <v>40396.70556</v>
      </c>
      <c r="D897" s="3">
        <f>IFERROR(__xludf.DUMMYFUNCTION("""COMPUTED_VALUE"""),68094.0)</f>
        <v>68094</v>
      </c>
    </row>
    <row r="898">
      <c r="C898" s="4">
        <f>IFERROR(__xludf.DUMMYFUNCTION("""COMPUTED_VALUE"""),40399.705555555556)</f>
        <v>40399.70556</v>
      </c>
      <c r="D898" s="3">
        <f>IFERROR(__xludf.DUMMYFUNCTION("""COMPUTED_VALUE"""),67862.0)</f>
        <v>67862</v>
      </c>
    </row>
    <row r="899">
      <c r="C899" s="4">
        <f>IFERROR(__xludf.DUMMYFUNCTION("""COMPUTED_VALUE"""),40400.705555555556)</f>
        <v>40400.70556</v>
      </c>
      <c r="D899" s="3">
        <f>IFERROR(__xludf.DUMMYFUNCTION("""COMPUTED_VALUE"""),67223.0)</f>
        <v>67223</v>
      </c>
    </row>
    <row r="900">
      <c r="C900" s="4">
        <f>IFERROR(__xludf.DUMMYFUNCTION("""COMPUTED_VALUE"""),40401.705555555556)</f>
        <v>40401.70556</v>
      </c>
      <c r="D900" s="3">
        <f>IFERROR(__xludf.DUMMYFUNCTION("""COMPUTED_VALUE"""),65790.0)</f>
        <v>65790</v>
      </c>
    </row>
    <row r="901">
      <c r="C901" s="4">
        <f>IFERROR(__xludf.DUMMYFUNCTION("""COMPUTED_VALUE"""),40402.705555555556)</f>
        <v>40402.70556</v>
      </c>
      <c r="D901" s="3">
        <f>IFERROR(__xludf.DUMMYFUNCTION("""COMPUTED_VALUE"""),65966.0)</f>
        <v>65966</v>
      </c>
    </row>
    <row r="902">
      <c r="C902" s="4">
        <f>IFERROR(__xludf.DUMMYFUNCTION("""COMPUTED_VALUE"""),40403.705555555556)</f>
        <v>40403.70556</v>
      </c>
      <c r="D902" s="3">
        <f>IFERROR(__xludf.DUMMYFUNCTION("""COMPUTED_VALUE"""),66264.0)</f>
        <v>66264</v>
      </c>
    </row>
    <row r="903">
      <c r="C903" s="4">
        <f>IFERROR(__xludf.DUMMYFUNCTION("""COMPUTED_VALUE"""),40406.705555555556)</f>
        <v>40406.70556</v>
      </c>
      <c r="D903" s="3">
        <f>IFERROR(__xludf.DUMMYFUNCTION("""COMPUTED_VALUE"""),66701.0)</f>
        <v>66701</v>
      </c>
    </row>
    <row r="904">
      <c r="C904" s="4">
        <f>IFERROR(__xludf.DUMMYFUNCTION("""COMPUTED_VALUE"""),40407.705555555556)</f>
        <v>40407.70556</v>
      </c>
      <c r="D904" s="3">
        <f>IFERROR(__xludf.DUMMYFUNCTION("""COMPUTED_VALUE"""),67583.0)</f>
        <v>67583</v>
      </c>
    </row>
    <row r="905">
      <c r="C905" s="4">
        <f>IFERROR(__xludf.DUMMYFUNCTION("""COMPUTED_VALUE"""),40408.705555555556)</f>
        <v>40408.70556</v>
      </c>
      <c r="D905" s="3">
        <f>IFERROR(__xludf.DUMMYFUNCTION("""COMPUTED_VALUE"""),67638.0)</f>
        <v>67638</v>
      </c>
    </row>
    <row r="906">
      <c r="C906" s="4">
        <f>IFERROR(__xludf.DUMMYFUNCTION("""COMPUTED_VALUE"""),40409.705555555556)</f>
        <v>40409.70556</v>
      </c>
      <c r="D906" s="3">
        <f>IFERROR(__xludf.DUMMYFUNCTION("""COMPUTED_VALUE"""),66887.0)</f>
        <v>66887</v>
      </c>
    </row>
    <row r="907">
      <c r="C907" s="4">
        <f>IFERROR(__xludf.DUMMYFUNCTION("""COMPUTED_VALUE"""),40410.705555555556)</f>
        <v>40410.70556</v>
      </c>
      <c r="D907" s="3">
        <f>IFERROR(__xludf.DUMMYFUNCTION("""COMPUTED_VALUE"""),66677.0)</f>
        <v>66677</v>
      </c>
    </row>
    <row r="908">
      <c r="C908" s="4">
        <f>IFERROR(__xludf.DUMMYFUNCTION("""COMPUTED_VALUE"""),40413.705555555556)</f>
        <v>40413.70556</v>
      </c>
      <c r="D908" s="3">
        <f>IFERROR(__xludf.DUMMYFUNCTION("""COMPUTED_VALUE"""),65981.0)</f>
        <v>65981</v>
      </c>
    </row>
    <row r="909">
      <c r="C909" s="4">
        <f>IFERROR(__xludf.DUMMYFUNCTION("""COMPUTED_VALUE"""),40414.705555555556)</f>
        <v>40414.70556</v>
      </c>
      <c r="D909" s="3">
        <f>IFERROR(__xludf.DUMMYFUNCTION("""COMPUTED_VALUE"""),65156.0)</f>
        <v>65156</v>
      </c>
    </row>
    <row r="910">
      <c r="C910" s="4">
        <f>IFERROR(__xludf.DUMMYFUNCTION("""COMPUTED_VALUE"""),40415.705555555556)</f>
        <v>40415.70556</v>
      </c>
      <c r="D910" s="3">
        <f>IFERROR(__xludf.DUMMYFUNCTION("""COMPUTED_VALUE"""),64803.0)</f>
        <v>64803</v>
      </c>
    </row>
    <row r="911">
      <c r="C911" s="4">
        <f>IFERROR(__xludf.DUMMYFUNCTION("""COMPUTED_VALUE"""),40416.705555555556)</f>
        <v>40416.70556</v>
      </c>
      <c r="D911" s="3">
        <f>IFERROR(__xludf.DUMMYFUNCTION("""COMPUTED_VALUE"""),63867.0)</f>
        <v>63867</v>
      </c>
    </row>
    <row r="912">
      <c r="C912" s="4">
        <f>IFERROR(__xludf.DUMMYFUNCTION("""COMPUTED_VALUE"""),40417.705555555556)</f>
        <v>40417.70556</v>
      </c>
      <c r="D912" s="3">
        <f>IFERROR(__xludf.DUMMYFUNCTION("""COMPUTED_VALUE"""),65585.0)</f>
        <v>65585</v>
      </c>
    </row>
    <row r="913">
      <c r="C913" s="4">
        <f>IFERROR(__xludf.DUMMYFUNCTION("""COMPUTED_VALUE"""),40420.705555555556)</f>
        <v>40420.70556</v>
      </c>
      <c r="D913" s="3">
        <f>IFERROR(__xludf.DUMMYFUNCTION("""COMPUTED_VALUE"""),64260.0)</f>
        <v>64260</v>
      </c>
    </row>
    <row r="914">
      <c r="C914" s="4">
        <f>IFERROR(__xludf.DUMMYFUNCTION("""COMPUTED_VALUE"""),40421.705555555556)</f>
        <v>40421.70556</v>
      </c>
      <c r="D914" s="3">
        <f>IFERROR(__xludf.DUMMYFUNCTION("""COMPUTED_VALUE"""),65145.0)</f>
        <v>65145</v>
      </c>
    </row>
    <row r="915">
      <c r="C915" s="4">
        <f>IFERROR(__xludf.DUMMYFUNCTION("""COMPUTED_VALUE"""),40423.705555555556)</f>
        <v>40423.70556</v>
      </c>
      <c r="D915" s="3">
        <f>IFERROR(__xludf.DUMMYFUNCTION("""COMPUTED_VALUE"""),66808.0)</f>
        <v>66808</v>
      </c>
    </row>
    <row r="916">
      <c r="C916" s="4">
        <f>IFERROR(__xludf.DUMMYFUNCTION("""COMPUTED_VALUE"""),40424.705555555556)</f>
        <v>40424.70556</v>
      </c>
      <c r="D916" s="3">
        <f>IFERROR(__xludf.DUMMYFUNCTION("""COMPUTED_VALUE"""),66678.0)</f>
        <v>66678</v>
      </c>
    </row>
    <row r="917">
      <c r="C917" s="4">
        <f>IFERROR(__xludf.DUMMYFUNCTION("""COMPUTED_VALUE"""),40427.705555555556)</f>
        <v>40427.70556</v>
      </c>
      <c r="D917" s="3">
        <f>IFERROR(__xludf.DUMMYFUNCTION("""COMPUTED_VALUE"""),66747.0)</f>
        <v>66747</v>
      </c>
    </row>
    <row r="918">
      <c r="C918" s="4">
        <f>IFERROR(__xludf.DUMMYFUNCTION("""COMPUTED_VALUE"""),40429.705555555556)</f>
        <v>40429.70556</v>
      </c>
      <c r="D918" s="3">
        <f>IFERROR(__xludf.DUMMYFUNCTION("""COMPUTED_VALUE"""),66407.0)</f>
        <v>66407</v>
      </c>
    </row>
    <row r="919">
      <c r="C919" s="4">
        <f>IFERROR(__xludf.DUMMYFUNCTION("""COMPUTED_VALUE"""),40431.705555555556)</f>
        <v>40431.70556</v>
      </c>
      <c r="D919" s="3">
        <f>IFERROR(__xludf.DUMMYFUNCTION("""COMPUTED_VALUE"""),66806.0)</f>
        <v>66806</v>
      </c>
    </row>
    <row r="920">
      <c r="C920" s="4">
        <f>IFERROR(__xludf.DUMMYFUNCTION("""COMPUTED_VALUE"""),40434.705555555556)</f>
        <v>40434.70556</v>
      </c>
      <c r="D920" s="3">
        <f>IFERROR(__xludf.DUMMYFUNCTION("""COMPUTED_VALUE"""),68030.0)</f>
        <v>68030</v>
      </c>
    </row>
    <row r="921">
      <c r="C921" s="4">
        <f>IFERROR(__xludf.DUMMYFUNCTION("""COMPUTED_VALUE"""),40435.705555555556)</f>
        <v>40435.70556</v>
      </c>
      <c r="D921" s="3">
        <f>IFERROR(__xludf.DUMMYFUNCTION("""COMPUTED_VALUE"""),67691.0)</f>
        <v>67691</v>
      </c>
    </row>
    <row r="922">
      <c r="C922" s="4">
        <f>IFERROR(__xludf.DUMMYFUNCTION("""COMPUTED_VALUE"""),40436.705555555556)</f>
        <v>40436.70556</v>
      </c>
      <c r="D922" s="3">
        <f>IFERROR(__xludf.DUMMYFUNCTION("""COMPUTED_VALUE"""),68106.0)</f>
        <v>68106</v>
      </c>
    </row>
    <row r="923">
      <c r="C923" s="4">
        <f>IFERROR(__xludf.DUMMYFUNCTION("""COMPUTED_VALUE"""),40437.705555555556)</f>
        <v>40437.70556</v>
      </c>
      <c r="D923" s="3">
        <f>IFERROR(__xludf.DUMMYFUNCTION("""COMPUTED_VALUE"""),67662.0)</f>
        <v>67662</v>
      </c>
    </row>
    <row r="924">
      <c r="C924" s="4">
        <f>IFERROR(__xludf.DUMMYFUNCTION("""COMPUTED_VALUE"""),40438.705555555556)</f>
        <v>40438.70556</v>
      </c>
      <c r="D924" s="3">
        <f>IFERROR(__xludf.DUMMYFUNCTION("""COMPUTED_VALUE"""),67089.0)</f>
        <v>67089</v>
      </c>
    </row>
    <row r="925">
      <c r="C925" s="4">
        <f>IFERROR(__xludf.DUMMYFUNCTION("""COMPUTED_VALUE"""),40442.705555555556)</f>
        <v>40442.70556</v>
      </c>
      <c r="D925" s="3">
        <f>IFERROR(__xludf.DUMMYFUNCTION("""COMPUTED_VALUE"""),67719.0)</f>
        <v>67719</v>
      </c>
    </row>
    <row r="926">
      <c r="C926" s="4">
        <f>IFERROR(__xludf.DUMMYFUNCTION("""COMPUTED_VALUE"""),40444.705555555556)</f>
        <v>40444.70556</v>
      </c>
      <c r="D926" s="3">
        <f>IFERROR(__xludf.DUMMYFUNCTION("""COMPUTED_VALUE"""),68794.0)</f>
        <v>68794</v>
      </c>
    </row>
    <row r="927">
      <c r="C927" s="4">
        <f>IFERROR(__xludf.DUMMYFUNCTION("""COMPUTED_VALUE"""),40445.705555555556)</f>
        <v>40445.70556</v>
      </c>
      <c r="D927" s="3">
        <f>IFERROR(__xludf.DUMMYFUNCTION("""COMPUTED_VALUE"""),68196.0)</f>
        <v>68196</v>
      </c>
    </row>
    <row r="928">
      <c r="C928" s="4">
        <f>IFERROR(__xludf.DUMMYFUNCTION("""COMPUTED_VALUE"""),40448.705555555556)</f>
        <v>40448.70556</v>
      </c>
      <c r="D928" s="3">
        <f>IFERROR(__xludf.DUMMYFUNCTION("""COMPUTED_VALUE"""),68815.0)</f>
        <v>68815</v>
      </c>
    </row>
    <row r="929">
      <c r="C929" s="4">
        <f>IFERROR(__xludf.DUMMYFUNCTION("""COMPUTED_VALUE"""),40449.705555555556)</f>
        <v>40449.70556</v>
      </c>
      <c r="D929" s="3">
        <f>IFERROR(__xludf.DUMMYFUNCTION("""COMPUTED_VALUE"""),69227.0)</f>
        <v>69227</v>
      </c>
    </row>
    <row r="930">
      <c r="C930" s="4">
        <f>IFERROR(__xludf.DUMMYFUNCTION("""COMPUTED_VALUE"""),40450.705555555556)</f>
        <v>40450.70556</v>
      </c>
      <c r="D930" s="3">
        <f>IFERROR(__xludf.DUMMYFUNCTION("""COMPUTED_VALUE"""),69228.0)</f>
        <v>69228</v>
      </c>
    </row>
    <row r="931">
      <c r="C931" s="4">
        <f>IFERROR(__xludf.DUMMYFUNCTION("""COMPUTED_VALUE"""),40451.705555555556)</f>
        <v>40451.70556</v>
      </c>
      <c r="D931" s="3">
        <f>IFERROR(__xludf.DUMMYFUNCTION("""COMPUTED_VALUE"""),69429.0)</f>
        <v>69429</v>
      </c>
    </row>
    <row r="932">
      <c r="C932" s="4">
        <f>IFERROR(__xludf.DUMMYFUNCTION("""COMPUTED_VALUE"""),40452.705555555556)</f>
        <v>40452.70556</v>
      </c>
      <c r="D932" s="3">
        <f>IFERROR(__xludf.DUMMYFUNCTION("""COMPUTED_VALUE"""),70229.0)</f>
        <v>70229</v>
      </c>
    </row>
    <row r="933">
      <c r="C933" s="4">
        <f>IFERROR(__xludf.DUMMYFUNCTION("""COMPUTED_VALUE"""),40455.705555555556)</f>
        <v>40455.70556</v>
      </c>
      <c r="D933" s="3">
        <f>IFERROR(__xludf.DUMMYFUNCTION("""COMPUTED_VALUE"""),70384.0)</f>
        <v>70384</v>
      </c>
    </row>
    <row r="934">
      <c r="C934" s="4">
        <f>IFERROR(__xludf.DUMMYFUNCTION("""COMPUTED_VALUE"""),40456.705555555556)</f>
        <v>40456.70556</v>
      </c>
      <c r="D934" s="3">
        <f>IFERROR(__xludf.DUMMYFUNCTION("""COMPUTED_VALUE"""),71283.0)</f>
        <v>71283</v>
      </c>
    </row>
    <row r="935">
      <c r="C935" s="4">
        <f>IFERROR(__xludf.DUMMYFUNCTION("""COMPUTED_VALUE"""),40457.705555555556)</f>
        <v>40457.70556</v>
      </c>
      <c r="D935" s="3">
        <f>IFERROR(__xludf.DUMMYFUNCTION("""COMPUTED_VALUE"""),70541.0)</f>
        <v>70541</v>
      </c>
    </row>
    <row r="936">
      <c r="C936" s="4">
        <f>IFERROR(__xludf.DUMMYFUNCTION("""COMPUTED_VALUE"""),40458.705555555556)</f>
        <v>40458.70556</v>
      </c>
      <c r="D936" s="3">
        <f>IFERROR(__xludf.DUMMYFUNCTION("""COMPUTED_VALUE"""),69918.0)</f>
        <v>69918</v>
      </c>
    </row>
    <row r="937">
      <c r="C937" s="4">
        <f>IFERROR(__xludf.DUMMYFUNCTION("""COMPUTED_VALUE"""),40459.705555555556)</f>
        <v>40459.70556</v>
      </c>
      <c r="D937" s="3">
        <f>IFERROR(__xludf.DUMMYFUNCTION("""COMPUTED_VALUE"""),70808.0)</f>
        <v>70808</v>
      </c>
    </row>
    <row r="938">
      <c r="C938" s="4">
        <f>IFERROR(__xludf.DUMMYFUNCTION("""COMPUTED_VALUE"""),40462.705555555556)</f>
        <v>40462.70556</v>
      </c>
      <c r="D938" s="3">
        <f>IFERROR(__xludf.DUMMYFUNCTION("""COMPUTED_VALUE"""),70946.0)</f>
        <v>70946</v>
      </c>
    </row>
    <row r="939">
      <c r="C939" s="4">
        <f>IFERROR(__xludf.DUMMYFUNCTION("""COMPUTED_VALUE"""),40464.705555555556)</f>
        <v>40464.70556</v>
      </c>
      <c r="D939" s="3">
        <f>IFERROR(__xludf.DUMMYFUNCTION("""COMPUTED_VALUE"""),71674.0)</f>
        <v>71674</v>
      </c>
    </row>
    <row r="940">
      <c r="C940" s="4">
        <f>IFERROR(__xludf.DUMMYFUNCTION("""COMPUTED_VALUE"""),40465.705555555556)</f>
        <v>40465.70556</v>
      </c>
      <c r="D940" s="3">
        <f>IFERROR(__xludf.DUMMYFUNCTION("""COMPUTED_VALUE"""),71692.0)</f>
        <v>71692</v>
      </c>
    </row>
    <row r="941">
      <c r="C941" s="4">
        <f>IFERROR(__xludf.DUMMYFUNCTION("""COMPUTED_VALUE"""),40466.705555555556)</f>
        <v>40466.70556</v>
      </c>
      <c r="D941" s="3">
        <f>IFERROR(__xludf.DUMMYFUNCTION("""COMPUTED_VALUE"""),71830.0)</f>
        <v>71830</v>
      </c>
    </row>
    <row r="942">
      <c r="C942" s="4">
        <f>IFERROR(__xludf.DUMMYFUNCTION("""COMPUTED_VALUE"""),40469.705555555556)</f>
        <v>40469.70556</v>
      </c>
      <c r="D942" s="3">
        <f>IFERROR(__xludf.DUMMYFUNCTION("""COMPUTED_VALUE"""),71735.0)</f>
        <v>71735</v>
      </c>
    </row>
    <row r="943">
      <c r="C943" s="4">
        <f>IFERROR(__xludf.DUMMYFUNCTION("""COMPUTED_VALUE"""),40470.705555555556)</f>
        <v>40470.70556</v>
      </c>
      <c r="D943" s="3">
        <f>IFERROR(__xludf.DUMMYFUNCTION("""COMPUTED_VALUE"""),69863.0)</f>
        <v>69863</v>
      </c>
    </row>
    <row r="944">
      <c r="C944" s="4">
        <f>IFERROR(__xludf.DUMMYFUNCTION("""COMPUTED_VALUE"""),40471.705555555556)</f>
        <v>40471.70556</v>
      </c>
      <c r="D944" s="3">
        <f>IFERROR(__xludf.DUMMYFUNCTION("""COMPUTED_VALUE"""),70404.0)</f>
        <v>70404</v>
      </c>
    </row>
    <row r="945">
      <c r="C945" s="4">
        <f>IFERROR(__xludf.DUMMYFUNCTION("""COMPUTED_VALUE"""),40472.705555555556)</f>
        <v>40472.70556</v>
      </c>
      <c r="D945" s="3">
        <f>IFERROR(__xludf.DUMMYFUNCTION("""COMPUTED_VALUE"""),69652.0)</f>
        <v>69652</v>
      </c>
    </row>
    <row r="946">
      <c r="C946" s="4">
        <f>IFERROR(__xludf.DUMMYFUNCTION("""COMPUTED_VALUE"""),40473.705555555556)</f>
        <v>40473.70556</v>
      </c>
      <c r="D946" s="3">
        <f>IFERROR(__xludf.DUMMYFUNCTION("""COMPUTED_VALUE"""),69529.0)</f>
        <v>69529</v>
      </c>
    </row>
    <row r="947">
      <c r="C947" s="4">
        <f>IFERROR(__xludf.DUMMYFUNCTION("""COMPUTED_VALUE"""),40476.705555555556)</f>
        <v>40476.70556</v>
      </c>
      <c r="D947" s="3">
        <f>IFERROR(__xludf.DUMMYFUNCTION("""COMPUTED_VALUE"""),69580.0)</f>
        <v>69580</v>
      </c>
    </row>
    <row r="948">
      <c r="C948" s="4">
        <f>IFERROR(__xludf.DUMMYFUNCTION("""COMPUTED_VALUE"""),40477.705555555556)</f>
        <v>40477.70556</v>
      </c>
      <c r="D948" s="3">
        <f>IFERROR(__xludf.DUMMYFUNCTION("""COMPUTED_VALUE"""),70740.0)</f>
        <v>70740</v>
      </c>
    </row>
    <row r="949">
      <c r="C949" s="4">
        <f>IFERROR(__xludf.DUMMYFUNCTION("""COMPUTED_VALUE"""),40478.705555555556)</f>
        <v>40478.70556</v>
      </c>
      <c r="D949" s="3">
        <f>IFERROR(__xludf.DUMMYFUNCTION("""COMPUTED_VALUE"""),70568.0)</f>
        <v>70568</v>
      </c>
    </row>
    <row r="950">
      <c r="C950" s="4">
        <f>IFERROR(__xludf.DUMMYFUNCTION("""COMPUTED_VALUE"""),40479.705555555556)</f>
        <v>40479.70556</v>
      </c>
      <c r="D950" s="3">
        <f>IFERROR(__xludf.DUMMYFUNCTION("""COMPUTED_VALUE"""),70320.0)</f>
        <v>70320</v>
      </c>
    </row>
    <row r="951">
      <c r="C951" s="4">
        <f>IFERROR(__xludf.DUMMYFUNCTION("""COMPUTED_VALUE"""),40480.705555555556)</f>
        <v>40480.70556</v>
      </c>
      <c r="D951" s="3">
        <f>IFERROR(__xludf.DUMMYFUNCTION("""COMPUTED_VALUE"""),70673.0)</f>
        <v>70673</v>
      </c>
    </row>
    <row r="952">
      <c r="C952" s="4">
        <f>IFERROR(__xludf.DUMMYFUNCTION("""COMPUTED_VALUE"""),40483.705555555556)</f>
        <v>40483.70556</v>
      </c>
      <c r="D952" s="3">
        <f>IFERROR(__xludf.DUMMYFUNCTION("""COMPUTED_VALUE"""),71560.0)</f>
        <v>71560</v>
      </c>
    </row>
    <row r="953">
      <c r="C953" s="4">
        <f>IFERROR(__xludf.DUMMYFUNCTION("""COMPUTED_VALUE"""),40486.705555555556)</f>
        <v>40486.70556</v>
      </c>
      <c r="D953" s="3">
        <f>IFERROR(__xludf.DUMMYFUNCTION("""COMPUTED_VALUE"""),72995.0)</f>
        <v>72995</v>
      </c>
    </row>
    <row r="954">
      <c r="C954" s="4">
        <f>IFERROR(__xludf.DUMMYFUNCTION("""COMPUTED_VALUE"""),40487.705555555556)</f>
        <v>40487.70556</v>
      </c>
      <c r="D954" s="3">
        <f>IFERROR(__xludf.DUMMYFUNCTION("""COMPUTED_VALUE"""),72606.0)</f>
        <v>72606</v>
      </c>
    </row>
    <row r="955">
      <c r="C955" s="4">
        <f>IFERROR(__xludf.DUMMYFUNCTION("""COMPUTED_VALUE"""),40491.705555555556)</f>
        <v>40491.70556</v>
      </c>
      <c r="D955" s="3">
        <f>IFERROR(__xludf.DUMMYFUNCTION("""COMPUTED_VALUE"""),71679.0)</f>
        <v>71679</v>
      </c>
    </row>
    <row r="956">
      <c r="C956" s="4">
        <f>IFERROR(__xludf.DUMMYFUNCTION("""COMPUTED_VALUE"""),40492.705555555556)</f>
        <v>40492.70556</v>
      </c>
      <c r="D956" s="3">
        <f>IFERROR(__xludf.DUMMYFUNCTION("""COMPUTED_VALUE"""),71638.0)</f>
        <v>71638</v>
      </c>
    </row>
    <row r="957">
      <c r="C957" s="4">
        <f>IFERROR(__xludf.DUMMYFUNCTION("""COMPUTED_VALUE"""),40493.705555555556)</f>
        <v>40493.70556</v>
      </c>
      <c r="D957" s="3">
        <f>IFERROR(__xludf.DUMMYFUNCTION("""COMPUTED_VALUE"""),71195.0)</f>
        <v>71195</v>
      </c>
    </row>
    <row r="958">
      <c r="C958" s="4">
        <f>IFERROR(__xludf.DUMMYFUNCTION("""COMPUTED_VALUE"""),40494.705555555556)</f>
        <v>40494.70556</v>
      </c>
      <c r="D958" s="3">
        <f>IFERROR(__xludf.DUMMYFUNCTION("""COMPUTED_VALUE"""),70367.0)</f>
        <v>70367</v>
      </c>
    </row>
    <row r="959">
      <c r="C959" s="4">
        <f>IFERROR(__xludf.DUMMYFUNCTION("""COMPUTED_VALUE"""),40498.705555555556)</f>
        <v>40498.70556</v>
      </c>
      <c r="D959" s="3">
        <f>IFERROR(__xludf.DUMMYFUNCTION("""COMPUTED_VALUE"""),69192.0)</f>
        <v>69192</v>
      </c>
    </row>
    <row r="960">
      <c r="C960" s="4">
        <f>IFERROR(__xludf.DUMMYFUNCTION("""COMPUTED_VALUE"""),40499.705555555556)</f>
        <v>40499.70556</v>
      </c>
      <c r="D960" s="3">
        <f>IFERROR(__xludf.DUMMYFUNCTION("""COMPUTED_VALUE"""),69708.0)</f>
        <v>69708</v>
      </c>
    </row>
    <row r="961">
      <c r="C961" s="4">
        <f>IFERROR(__xludf.DUMMYFUNCTION("""COMPUTED_VALUE"""),40500.705555555556)</f>
        <v>40500.70556</v>
      </c>
      <c r="D961" s="3">
        <f>IFERROR(__xludf.DUMMYFUNCTION("""COMPUTED_VALUE"""),70781.0)</f>
        <v>70781</v>
      </c>
    </row>
    <row r="962">
      <c r="C962" s="4">
        <f>IFERROR(__xludf.DUMMYFUNCTION("""COMPUTED_VALUE"""),40501.705555555556)</f>
        <v>40501.70556</v>
      </c>
      <c r="D962" s="3">
        <f>IFERROR(__xludf.DUMMYFUNCTION("""COMPUTED_VALUE"""),70897.0)</f>
        <v>70897</v>
      </c>
    </row>
    <row r="963">
      <c r="C963" s="4">
        <f>IFERROR(__xludf.DUMMYFUNCTION("""COMPUTED_VALUE"""),40504.705555555556)</f>
        <v>40504.70556</v>
      </c>
      <c r="D963" s="3">
        <f>IFERROR(__xludf.DUMMYFUNCTION("""COMPUTED_VALUE"""),69632.0)</f>
        <v>69632</v>
      </c>
    </row>
    <row r="964">
      <c r="C964" s="4">
        <f>IFERROR(__xludf.DUMMYFUNCTION("""COMPUTED_VALUE"""),40505.705555555556)</f>
        <v>40505.70556</v>
      </c>
      <c r="D964" s="3">
        <f>IFERROR(__xludf.DUMMYFUNCTION("""COMPUTED_VALUE"""),67952.0)</f>
        <v>67952</v>
      </c>
    </row>
    <row r="965">
      <c r="C965" s="4">
        <f>IFERROR(__xludf.DUMMYFUNCTION("""COMPUTED_VALUE"""),40506.705555555556)</f>
        <v>40506.70556</v>
      </c>
      <c r="D965" s="3">
        <f>IFERROR(__xludf.DUMMYFUNCTION("""COMPUTED_VALUE"""),69629.0)</f>
        <v>69629</v>
      </c>
    </row>
    <row r="966">
      <c r="C966" s="4">
        <f>IFERROR(__xludf.DUMMYFUNCTION("""COMPUTED_VALUE"""),40507.705555555556)</f>
        <v>40507.70556</v>
      </c>
      <c r="D966" s="3">
        <f>IFERROR(__xludf.DUMMYFUNCTION("""COMPUTED_VALUE"""),69361.0)</f>
        <v>69361</v>
      </c>
    </row>
    <row r="967">
      <c r="C967" s="4">
        <f>IFERROR(__xludf.DUMMYFUNCTION("""COMPUTED_VALUE"""),40508.705555555556)</f>
        <v>40508.70556</v>
      </c>
      <c r="D967" s="3">
        <f>IFERROR(__xludf.DUMMYFUNCTION("""COMPUTED_VALUE"""),68226.0)</f>
        <v>68226</v>
      </c>
    </row>
    <row r="968">
      <c r="C968" s="4">
        <f>IFERROR(__xludf.DUMMYFUNCTION("""COMPUTED_VALUE"""),40511.705555555556)</f>
        <v>40511.70556</v>
      </c>
      <c r="D968" s="3">
        <f>IFERROR(__xludf.DUMMYFUNCTION("""COMPUTED_VALUE"""),67908.0)</f>
        <v>67908</v>
      </c>
    </row>
    <row r="969">
      <c r="C969" s="4">
        <f>IFERROR(__xludf.DUMMYFUNCTION("""COMPUTED_VALUE"""),40512.705555555556)</f>
        <v>40512.70556</v>
      </c>
      <c r="D969" s="3">
        <f>IFERROR(__xludf.DUMMYFUNCTION("""COMPUTED_VALUE"""),67705.0)</f>
        <v>67705</v>
      </c>
    </row>
    <row r="970">
      <c r="C970" s="4">
        <f>IFERROR(__xludf.DUMMYFUNCTION("""COMPUTED_VALUE"""),40513.705555555556)</f>
        <v>40513.70556</v>
      </c>
      <c r="D970" s="3">
        <f>IFERROR(__xludf.DUMMYFUNCTION("""COMPUTED_VALUE"""),69345.0)</f>
        <v>69345</v>
      </c>
    </row>
    <row r="971">
      <c r="C971" s="4">
        <f>IFERROR(__xludf.DUMMYFUNCTION("""COMPUTED_VALUE"""),40514.705555555556)</f>
        <v>40514.70556</v>
      </c>
      <c r="D971" s="3">
        <f>IFERROR(__xludf.DUMMYFUNCTION("""COMPUTED_VALUE"""),69527.0)</f>
        <v>69527</v>
      </c>
    </row>
    <row r="972">
      <c r="C972" s="4">
        <f>IFERROR(__xludf.DUMMYFUNCTION("""COMPUTED_VALUE"""),40515.705555555556)</f>
        <v>40515.70556</v>
      </c>
      <c r="D972" s="3">
        <f>IFERROR(__xludf.DUMMYFUNCTION("""COMPUTED_VALUE"""),69766.0)</f>
        <v>69766</v>
      </c>
    </row>
    <row r="973">
      <c r="C973" s="4">
        <f>IFERROR(__xludf.DUMMYFUNCTION("""COMPUTED_VALUE"""),40518.705555555556)</f>
        <v>40518.70556</v>
      </c>
      <c r="D973" s="3">
        <f>IFERROR(__xludf.DUMMYFUNCTION("""COMPUTED_VALUE"""),69551.0)</f>
        <v>69551</v>
      </c>
    </row>
    <row r="974">
      <c r="C974" s="4">
        <f>IFERROR(__xludf.DUMMYFUNCTION("""COMPUTED_VALUE"""),40519.705555555556)</f>
        <v>40519.70556</v>
      </c>
      <c r="D974" s="3">
        <f>IFERROR(__xludf.DUMMYFUNCTION("""COMPUTED_VALUE"""),69337.0)</f>
        <v>69337</v>
      </c>
    </row>
    <row r="975">
      <c r="C975" s="4">
        <f>IFERROR(__xludf.DUMMYFUNCTION("""COMPUTED_VALUE"""),40520.705555555556)</f>
        <v>40520.70556</v>
      </c>
      <c r="D975" s="3">
        <f>IFERROR(__xludf.DUMMYFUNCTION("""COMPUTED_VALUE"""),68174.0)</f>
        <v>68174</v>
      </c>
    </row>
    <row r="976">
      <c r="C976" s="4">
        <f>IFERROR(__xludf.DUMMYFUNCTION("""COMPUTED_VALUE"""),40521.705555555556)</f>
        <v>40521.70556</v>
      </c>
      <c r="D976" s="3">
        <f>IFERROR(__xludf.DUMMYFUNCTION("""COMPUTED_VALUE"""),67879.0)</f>
        <v>67879</v>
      </c>
    </row>
    <row r="977">
      <c r="C977" s="4">
        <f>IFERROR(__xludf.DUMMYFUNCTION("""COMPUTED_VALUE"""),40522.705555555556)</f>
        <v>40522.70556</v>
      </c>
      <c r="D977" s="3">
        <f>IFERROR(__xludf.DUMMYFUNCTION("""COMPUTED_VALUE"""),68341.0)</f>
        <v>68341</v>
      </c>
    </row>
    <row r="978">
      <c r="C978" s="4">
        <f>IFERROR(__xludf.DUMMYFUNCTION("""COMPUTED_VALUE"""),40525.705555555556)</f>
        <v>40525.70556</v>
      </c>
      <c r="D978" s="3">
        <f>IFERROR(__xludf.DUMMYFUNCTION("""COMPUTED_VALUE"""),69126.0)</f>
        <v>69126</v>
      </c>
    </row>
    <row r="979">
      <c r="C979" s="4">
        <f>IFERROR(__xludf.DUMMYFUNCTION("""COMPUTED_VALUE"""),40526.705555555556)</f>
        <v>40526.70556</v>
      </c>
      <c r="D979" s="3">
        <f>IFERROR(__xludf.DUMMYFUNCTION("""COMPUTED_VALUE"""),68742.0)</f>
        <v>68742</v>
      </c>
    </row>
    <row r="980">
      <c r="C980" s="4">
        <f>IFERROR(__xludf.DUMMYFUNCTION("""COMPUTED_VALUE"""),40527.705555555556)</f>
        <v>40527.70556</v>
      </c>
      <c r="D980" s="3">
        <f>IFERROR(__xludf.DUMMYFUNCTION("""COMPUTED_VALUE"""),67870.0)</f>
        <v>67870</v>
      </c>
    </row>
    <row r="981">
      <c r="C981" s="4">
        <f>IFERROR(__xludf.DUMMYFUNCTION("""COMPUTED_VALUE"""),40528.705555555556)</f>
        <v>40528.70556</v>
      </c>
      <c r="D981" s="3">
        <f>IFERROR(__xludf.DUMMYFUNCTION("""COMPUTED_VALUE"""),67306.0)</f>
        <v>67306</v>
      </c>
    </row>
    <row r="982">
      <c r="C982" s="4">
        <f>IFERROR(__xludf.DUMMYFUNCTION("""COMPUTED_VALUE"""),40529.705555555556)</f>
        <v>40529.70556</v>
      </c>
      <c r="D982" s="3">
        <f>IFERROR(__xludf.DUMMYFUNCTION("""COMPUTED_VALUE"""),67981.0)</f>
        <v>67981</v>
      </c>
    </row>
    <row r="983">
      <c r="C983" s="4">
        <f>IFERROR(__xludf.DUMMYFUNCTION("""COMPUTED_VALUE"""),40532.705555555556)</f>
        <v>40532.70556</v>
      </c>
      <c r="D983" s="3">
        <f>IFERROR(__xludf.DUMMYFUNCTION("""COMPUTED_VALUE"""),67263.0)</f>
        <v>67263</v>
      </c>
    </row>
    <row r="984">
      <c r="C984" s="4">
        <f>IFERROR(__xludf.DUMMYFUNCTION("""COMPUTED_VALUE"""),40533.705555555556)</f>
        <v>40533.70556</v>
      </c>
      <c r="D984" s="3">
        <f>IFERROR(__xludf.DUMMYFUNCTION("""COMPUTED_VALUE"""),68214.0)</f>
        <v>68214</v>
      </c>
    </row>
    <row r="985">
      <c r="C985" s="4">
        <f>IFERROR(__xludf.DUMMYFUNCTION("""COMPUTED_VALUE"""),40534.705555555556)</f>
        <v>40534.70556</v>
      </c>
      <c r="D985" s="3">
        <f>IFERROR(__xludf.DUMMYFUNCTION("""COMPUTED_VALUE"""),68470.0)</f>
        <v>68470</v>
      </c>
    </row>
    <row r="986">
      <c r="C986" s="4">
        <f>IFERROR(__xludf.DUMMYFUNCTION("""COMPUTED_VALUE"""),40535.705555555556)</f>
        <v>40535.70556</v>
      </c>
      <c r="D986" s="3">
        <f>IFERROR(__xludf.DUMMYFUNCTION("""COMPUTED_VALUE"""),68485.0)</f>
        <v>68485</v>
      </c>
    </row>
    <row r="987">
      <c r="C987" s="4">
        <f>IFERROR(__xludf.DUMMYFUNCTION("""COMPUTED_VALUE"""),40539.705555555556)</f>
        <v>40539.70556</v>
      </c>
      <c r="D987" s="3">
        <f>IFERROR(__xludf.DUMMYFUNCTION("""COMPUTED_VALUE"""),67803.0)</f>
        <v>67803</v>
      </c>
    </row>
    <row r="988">
      <c r="C988" s="4">
        <f>IFERROR(__xludf.DUMMYFUNCTION("""COMPUTED_VALUE"""),40540.705555555556)</f>
        <v>40540.70556</v>
      </c>
      <c r="D988" s="3">
        <f>IFERROR(__xludf.DUMMYFUNCTION("""COMPUTED_VALUE"""),68040.0)</f>
        <v>68040</v>
      </c>
    </row>
    <row r="989">
      <c r="C989" s="4">
        <f>IFERROR(__xludf.DUMMYFUNCTION("""COMPUTED_VALUE"""),40541.705555555556)</f>
        <v>40541.70556</v>
      </c>
      <c r="D989" s="3">
        <f>IFERROR(__xludf.DUMMYFUNCTION("""COMPUTED_VALUE"""),68952.0)</f>
        <v>68952</v>
      </c>
    </row>
    <row r="990">
      <c r="C990" s="4">
        <f>IFERROR(__xludf.DUMMYFUNCTION("""COMPUTED_VALUE"""),40542.705555555556)</f>
        <v>40542.70556</v>
      </c>
      <c r="D990" s="3">
        <f>IFERROR(__xludf.DUMMYFUNCTION("""COMPUTED_VALUE"""),69304.0)</f>
        <v>69304</v>
      </c>
    </row>
    <row r="991">
      <c r="C991" s="4">
        <f>IFERROR(__xludf.DUMMYFUNCTION("""COMPUTED_VALUE"""),40546.705555555556)</f>
        <v>40546.70556</v>
      </c>
      <c r="D991" s="3">
        <f>IFERROR(__xludf.DUMMYFUNCTION("""COMPUTED_VALUE"""),69962.0)</f>
        <v>69962</v>
      </c>
    </row>
    <row r="992">
      <c r="C992" s="4">
        <f>IFERROR(__xludf.DUMMYFUNCTION("""COMPUTED_VALUE"""),40547.705555555556)</f>
        <v>40547.70556</v>
      </c>
      <c r="D992" s="3">
        <f>IFERROR(__xludf.DUMMYFUNCTION("""COMPUTED_VALUE"""),70317.0)</f>
        <v>70317</v>
      </c>
    </row>
    <row r="993">
      <c r="C993" s="4">
        <f>IFERROR(__xludf.DUMMYFUNCTION("""COMPUTED_VALUE"""),40548.705555555556)</f>
        <v>40548.70556</v>
      </c>
      <c r="D993" s="3">
        <f>IFERROR(__xludf.DUMMYFUNCTION("""COMPUTED_VALUE"""),71091.0)</f>
        <v>71091</v>
      </c>
    </row>
    <row r="994">
      <c r="C994" s="4">
        <f>IFERROR(__xludf.DUMMYFUNCTION("""COMPUTED_VALUE"""),40549.705555555556)</f>
        <v>40549.70556</v>
      </c>
      <c r="D994" s="3">
        <f>IFERROR(__xludf.DUMMYFUNCTION("""COMPUTED_VALUE"""),70578.0)</f>
        <v>70578</v>
      </c>
    </row>
    <row r="995">
      <c r="C995" s="4">
        <f>IFERROR(__xludf.DUMMYFUNCTION("""COMPUTED_VALUE"""),40550.705555555556)</f>
        <v>40550.70556</v>
      </c>
      <c r="D995" s="3">
        <f>IFERROR(__xludf.DUMMYFUNCTION("""COMPUTED_VALUE"""),70057.0)</f>
        <v>70057</v>
      </c>
    </row>
    <row r="996">
      <c r="C996" s="4">
        <f>IFERROR(__xludf.DUMMYFUNCTION("""COMPUTED_VALUE"""),40553.705555555556)</f>
        <v>40553.70556</v>
      </c>
      <c r="D996" s="3">
        <f>IFERROR(__xludf.DUMMYFUNCTION("""COMPUTED_VALUE"""),70127.0)</f>
        <v>70127</v>
      </c>
    </row>
    <row r="997">
      <c r="C997" s="4">
        <f>IFERROR(__xludf.DUMMYFUNCTION("""COMPUTED_VALUE"""),40554.705555555556)</f>
        <v>40554.70556</v>
      </c>
      <c r="D997" s="3">
        <f>IFERROR(__xludf.DUMMYFUNCTION("""COMPUTED_VALUE"""),70423.0)</f>
        <v>70423</v>
      </c>
    </row>
    <row r="998">
      <c r="C998" s="4">
        <f>IFERROR(__xludf.DUMMYFUNCTION("""COMPUTED_VALUE"""),40555.705555555556)</f>
        <v>40555.70556</v>
      </c>
      <c r="D998" s="3">
        <f>IFERROR(__xludf.DUMMYFUNCTION("""COMPUTED_VALUE"""),71632.0)</f>
        <v>71632</v>
      </c>
    </row>
    <row r="999">
      <c r="C999" s="4">
        <f>IFERROR(__xludf.DUMMYFUNCTION("""COMPUTED_VALUE"""),40556.705555555556)</f>
        <v>40556.70556</v>
      </c>
      <c r="D999" s="3">
        <f>IFERROR(__xludf.DUMMYFUNCTION("""COMPUTED_VALUE"""),70721.0)</f>
        <v>70721</v>
      </c>
    </row>
    <row r="1000">
      <c r="C1000" s="4">
        <f>IFERROR(__xludf.DUMMYFUNCTION("""COMPUTED_VALUE"""),40557.705555555556)</f>
        <v>40557.70556</v>
      </c>
      <c r="D1000" s="3">
        <f>IFERROR(__xludf.DUMMYFUNCTION("""COMPUTED_VALUE"""),70940.0)</f>
        <v>70940</v>
      </c>
    </row>
    <row r="1001">
      <c r="C1001" s="4">
        <f>IFERROR(__xludf.DUMMYFUNCTION("""COMPUTED_VALUE"""),40560.705555555556)</f>
        <v>40560.70556</v>
      </c>
      <c r="D1001" s="3">
        <f>IFERROR(__xludf.DUMMYFUNCTION("""COMPUTED_VALUE"""),70609.0)</f>
        <v>70609</v>
      </c>
    </row>
    <row r="1002">
      <c r="C1002" s="4">
        <f>IFERROR(__xludf.DUMMYFUNCTION("""COMPUTED_VALUE"""),40561.705555555556)</f>
        <v>40561.70556</v>
      </c>
      <c r="D1002" s="3">
        <f>IFERROR(__xludf.DUMMYFUNCTION("""COMPUTED_VALUE"""),70919.0)</f>
        <v>70919</v>
      </c>
    </row>
    <row r="1003">
      <c r="C1003" s="4">
        <f>IFERROR(__xludf.DUMMYFUNCTION("""COMPUTED_VALUE"""),40562.705555555556)</f>
        <v>40562.70556</v>
      </c>
      <c r="D1003" s="3">
        <f>IFERROR(__xludf.DUMMYFUNCTION("""COMPUTED_VALUE"""),70058.0)</f>
        <v>70058</v>
      </c>
    </row>
    <row r="1004">
      <c r="C1004" s="4">
        <f>IFERROR(__xludf.DUMMYFUNCTION("""COMPUTED_VALUE"""),40563.705555555556)</f>
        <v>40563.70556</v>
      </c>
      <c r="D1004" s="3">
        <f>IFERROR(__xludf.DUMMYFUNCTION("""COMPUTED_VALUE"""),69561.0)</f>
        <v>69561</v>
      </c>
    </row>
    <row r="1005">
      <c r="C1005" s="4">
        <f>IFERROR(__xludf.DUMMYFUNCTION("""COMPUTED_VALUE"""),40564.705555555556)</f>
        <v>40564.70556</v>
      </c>
      <c r="D1005" s="3">
        <f>IFERROR(__xludf.DUMMYFUNCTION("""COMPUTED_VALUE"""),69133.0)</f>
        <v>69133</v>
      </c>
    </row>
    <row r="1006">
      <c r="C1006" s="4">
        <f>IFERROR(__xludf.DUMMYFUNCTION("""COMPUTED_VALUE"""),40567.705555555556)</f>
        <v>40567.70556</v>
      </c>
      <c r="D1006" s="3">
        <f>IFERROR(__xludf.DUMMYFUNCTION("""COMPUTED_VALUE"""),69426.0)</f>
        <v>69426</v>
      </c>
    </row>
    <row r="1007">
      <c r="C1007" s="4">
        <f>IFERROR(__xludf.DUMMYFUNCTION("""COMPUTED_VALUE"""),40569.705555555556)</f>
        <v>40569.70556</v>
      </c>
      <c r="D1007" s="3">
        <f>IFERROR(__xludf.DUMMYFUNCTION("""COMPUTED_VALUE"""),68709.0)</f>
        <v>68709</v>
      </c>
    </row>
    <row r="1008">
      <c r="C1008" s="4">
        <f>IFERROR(__xludf.DUMMYFUNCTION("""COMPUTED_VALUE"""),40570.705555555556)</f>
        <v>40570.70556</v>
      </c>
      <c r="D1008" s="3">
        <f>IFERROR(__xludf.DUMMYFUNCTION("""COMPUTED_VALUE"""),68050.0)</f>
        <v>68050</v>
      </c>
    </row>
    <row r="1009">
      <c r="C1009" s="4">
        <f>IFERROR(__xludf.DUMMYFUNCTION("""COMPUTED_VALUE"""),40571.705555555556)</f>
        <v>40571.70556</v>
      </c>
      <c r="D1009" s="3">
        <f>IFERROR(__xludf.DUMMYFUNCTION("""COMPUTED_VALUE"""),66697.0)</f>
        <v>66697</v>
      </c>
    </row>
    <row r="1010">
      <c r="C1010" s="4">
        <f>IFERROR(__xludf.DUMMYFUNCTION("""COMPUTED_VALUE"""),40574.705555555556)</f>
        <v>40574.70556</v>
      </c>
      <c r="D1010" s="3">
        <f>IFERROR(__xludf.DUMMYFUNCTION("""COMPUTED_VALUE"""),66574.0)</f>
        <v>66574</v>
      </c>
    </row>
    <row r="1011">
      <c r="C1011" s="4">
        <f>IFERROR(__xludf.DUMMYFUNCTION("""COMPUTED_VALUE"""),40576.705555555556)</f>
        <v>40576.70556</v>
      </c>
      <c r="D1011" s="3">
        <f>IFERROR(__xludf.DUMMYFUNCTION("""COMPUTED_VALUE"""),66688.0)</f>
        <v>66688</v>
      </c>
    </row>
    <row r="1012">
      <c r="C1012" s="4">
        <f>IFERROR(__xludf.DUMMYFUNCTION("""COMPUTED_VALUE"""),40578.705555555556)</f>
        <v>40578.70556</v>
      </c>
      <c r="D1012" s="3">
        <f>IFERROR(__xludf.DUMMYFUNCTION("""COMPUTED_VALUE"""),65269.0)</f>
        <v>65269</v>
      </c>
    </row>
    <row r="1013">
      <c r="C1013" s="4">
        <f>IFERROR(__xludf.DUMMYFUNCTION("""COMPUTED_VALUE"""),40581.705555555556)</f>
        <v>40581.70556</v>
      </c>
      <c r="D1013" s="3">
        <f>IFERROR(__xludf.DUMMYFUNCTION("""COMPUTED_VALUE"""),65362.0)</f>
        <v>65362</v>
      </c>
    </row>
    <row r="1014">
      <c r="C1014" s="4">
        <f>IFERROR(__xludf.DUMMYFUNCTION("""COMPUTED_VALUE"""),40583.705555555556)</f>
        <v>40583.70556</v>
      </c>
      <c r="D1014" s="3">
        <f>IFERROR(__xludf.DUMMYFUNCTION("""COMPUTED_VALUE"""),64217.0)</f>
        <v>64217</v>
      </c>
    </row>
    <row r="1015">
      <c r="C1015" s="4">
        <f>IFERROR(__xludf.DUMMYFUNCTION("""COMPUTED_VALUE"""),40584.705555555556)</f>
        <v>40584.70556</v>
      </c>
      <c r="D1015" s="3">
        <f>IFERROR(__xludf.DUMMYFUNCTION("""COMPUTED_VALUE"""),64577.0)</f>
        <v>64577</v>
      </c>
    </row>
    <row r="1016">
      <c r="C1016" s="4">
        <f>IFERROR(__xludf.DUMMYFUNCTION("""COMPUTED_VALUE"""),40585.705555555556)</f>
        <v>40585.70556</v>
      </c>
      <c r="D1016" s="3">
        <f>IFERROR(__xludf.DUMMYFUNCTION("""COMPUTED_VALUE"""),65755.0)</f>
        <v>65755</v>
      </c>
    </row>
    <row r="1017">
      <c r="C1017" s="4">
        <f>IFERROR(__xludf.DUMMYFUNCTION("""COMPUTED_VALUE"""),40588.705555555556)</f>
        <v>40588.70556</v>
      </c>
      <c r="D1017" s="3">
        <f>IFERROR(__xludf.DUMMYFUNCTION("""COMPUTED_VALUE"""),66557.0)</f>
        <v>66557</v>
      </c>
    </row>
    <row r="1018">
      <c r="C1018" s="4">
        <f>IFERROR(__xludf.DUMMYFUNCTION("""COMPUTED_VALUE"""),40589.705555555556)</f>
        <v>40589.70556</v>
      </c>
      <c r="D1018" s="3">
        <f>IFERROR(__xludf.DUMMYFUNCTION("""COMPUTED_VALUE"""),66341.0)</f>
        <v>66341</v>
      </c>
    </row>
    <row r="1019">
      <c r="C1019" s="4">
        <f>IFERROR(__xludf.DUMMYFUNCTION("""COMPUTED_VALUE"""),40590.705555555556)</f>
        <v>40590.70556</v>
      </c>
      <c r="D1019" s="3">
        <f>IFERROR(__xludf.DUMMYFUNCTION("""COMPUTED_VALUE"""),67576.0)</f>
        <v>67576</v>
      </c>
    </row>
    <row r="1020">
      <c r="C1020" s="4">
        <f>IFERROR(__xludf.DUMMYFUNCTION("""COMPUTED_VALUE"""),40591.705555555556)</f>
        <v>40591.70556</v>
      </c>
      <c r="D1020" s="3">
        <f>IFERROR(__xludf.DUMMYFUNCTION("""COMPUTED_VALUE"""),67684.0)</f>
        <v>67684</v>
      </c>
    </row>
    <row r="1021">
      <c r="C1021" s="4">
        <f>IFERROR(__xludf.DUMMYFUNCTION("""COMPUTED_VALUE"""),40592.705555555556)</f>
        <v>40592.70556</v>
      </c>
      <c r="D1021" s="3">
        <f>IFERROR(__xludf.DUMMYFUNCTION("""COMPUTED_VALUE"""),68066.0)</f>
        <v>68066</v>
      </c>
    </row>
    <row r="1022">
      <c r="C1022" s="4">
        <f>IFERROR(__xludf.DUMMYFUNCTION("""COMPUTED_VALUE"""),40595.705555555556)</f>
        <v>40595.70556</v>
      </c>
      <c r="D1022" s="3">
        <f>IFERROR(__xludf.DUMMYFUNCTION("""COMPUTED_VALUE"""),67258.0)</f>
        <v>67258</v>
      </c>
    </row>
    <row r="1023">
      <c r="C1023" s="4">
        <f>IFERROR(__xludf.DUMMYFUNCTION("""COMPUTED_VALUE"""),40596.705555555556)</f>
        <v>40596.70556</v>
      </c>
      <c r="D1023" s="3">
        <f>IFERROR(__xludf.DUMMYFUNCTION("""COMPUTED_VALUE"""),66439.0)</f>
        <v>66439</v>
      </c>
    </row>
    <row r="1024">
      <c r="C1024" s="4">
        <f>IFERROR(__xludf.DUMMYFUNCTION("""COMPUTED_VALUE"""),40597.705555555556)</f>
        <v>40597.70556</v>
      </c>
      <c r="D1024" s="3">
        <f>IFERROR(__xludf.DUMMYFUNCTION("""COMPUTED_VALUE"""),66910.0)</f>
        <v>66910</v>
      </c>
    </row>
    <row r="1025">
      <c r="C1025" s="4">
        <f>IFERROR(__xludf.DUMMYFUNCTION("""COMPUTED_VALUE"""),40599.705555555556)</f>
        <v>40599.70556</v>
      </c>
      <c r="D1025" s="3">
        <f>IFERROR(__xludf.DUMMYFUNCTION("""COMPUTED_VALUE"""),66902.0)</f>
        <v>66902</v>
      </c>
    </row>
    <row r="1026">
      <c r="C1026" s="4">
        <f>IFERROR(__xludf.DUMMYFUNCTION("""COMPUTED_VALUE"""),40602.705555555556)</f>
        <v>40602.70556</v>
      </c>
      <c r="D1026" s="3">
        <f>IFERROR(__xludf.DUMMYFUNCTION("""COMPUTED_VALUE"""),67383.0)</f>
        <v>67383</v>
      </c>
    </row>
    <row r="1027">
      <c r="C1027" s="4">
        <f>IFERROR(__xludf.DUMMYFUNCTION("""COMPUTED_VALUE"""),40603.705555555556)</f>
        <v>40603.70556</v>
      </c>
      <c r="D1027" s="3">
        <f>IFERROR(__xludf.DUMMYFUNCTION("""COMPUTED_VALUE"""),66242.0)</f>
        <v>66242</v>
      </c>
    </row>
    <row r="1028">
      <c r="C1028" s="4">
        <f>IFERROR(__xludf.DUMMYFUNCTION("""COMPUTED_VALUE"""),40604.705555555556)</f>
        <v>40604.70556</v>
      </c>
      <c r="D1028" s="3">
        <f>IFERROR(__xludf.DUMMYFUNCTION("""COMPUTED_VALUE"""),67281.0)</f>
        <v>67281</v>
      </c>
    </row>
    <row r="1029">
      <c r="C1029" s="4">
        <f>IFERROR(__xludf.DUMMYFUNCTION("""COMPUTED_VALUE"""),40605.705555555556)</f>
        <v>40605.70556</v>
      </c>
      <c r="D1029" s="3">
        <f>IFERROR(__xludf.DUMMYFUNCTION("""COMPUTED_VALUE"""),68145.0)</f>
        <v>68145</v>
      </c>
    </row>
    <row r="1030">
      <c r="C1030" s="4">
        <f>IFERROR(__xludf.DUMMYFUNCTION("""COMPUTED_VALUE"""),40606.705555555556)</f>
        <v>40606.70556</v>
      </c>
      <c r="D1030" s="3">
        <f>IFERROR(__xludf.DUMMYFUNCTION("""COMPUTED_VALUE"""),68012.0)</f>
        <v>68012</v>
      </c>
    </row>
    <row r="1031">
      <c r="C1031" s="4">
        <f>IFERROR(__xludf.DUMMYFUNCTION("""COMPUTED_VALUE"""),40612.705555555556)</f>
        <v>40612.70556</v>
      </c>
      <c r="D1031" s="3">
        <f>IFERROR(__xludf.DUMMYFUNCTION("""COMPUTED_VALUE"""),66040.0)</f>
        <v>66040</v>
      </c>
    </row>
    <row r="1032">
      <c r="C1032" s="4">
        <f>IFERROR(__xludf.DUMMYFUNCTION("""COMPUTED_VALUE"""),40613.705555555556)</f>
        <v>40613.70556</v>
      </c>
      <c r="D1032" s="3">
        <f>IFERROR(__xludf.DUMMYFUNCTION("""COMPUTED_VALUE"""),66684.0)</f>
        <v>66684</v>
      </c>
    </row>
    <row r="1033">
      <c r="C1033" s="4">
        <f>IFERROR(__xludf.DUMMYFUNCTION("""COMPUTED_VALUE"""),40616.705555555556)</f>
        <v>40616.70556</v>
      </c>
      <c r="D1033" s="3">
        <f>IFERROR(__xludf.DUMMYFUNCTION("""COMPUTED_VALUE"""),67169.0)</f>
        <v>67169</v>
      </c>
    </row>
    <row r="1034">
      <c r="C1034" s="4">
        <f>IFERROR(__xludf.DUMMYFUNCTION("""COMPUTED_VALUE"""),40617.705555555556)</f>
        <v>40617.70556</v>
      </c>
      <c r="D1034" s="3">
        <f>IFERROR(__xludf.DUMMYFUNCTION("""COMPUTED_VALUE"""),67005.0)</f>
        <v>67005</v>
      </c>
    </row>
    <row r="1035">
      <c r="C1035" s="4">
        <f>IFERROR(__xludf.DUMMYFUNCTION("""COMPUTED_VALUE"""),40618.705555555556)</f>
        <v>40618.70556</v>
      </c>
      <c r="D1035" s="3">
        <f>IFERROR(__xludf.DUMMYFUNCTION("""COMPUTED_VALUE"""),66002.0)</f>
        <v>66002</v>
      </c>
    </row>
    <row r="1036">
      <c r="C1036" s="4">
        <f>IFERROR(__xludf.DUMMYFUNCTION("""COMPUTED_VALUE"""),40619.705555555556)</f>
        <v>40619.70556</v>
      </c>
      <c r="D1036" s="3">
        <f>IFERROR(__xludf.DUMMYFUNCTION("""COMPUTED_VALUE"""),66215.0)</f>
        <v>66215</v>
      </c>
    </row>
    <row r="1037">
      <c r="C1037" s="4">
        <f>IFERROR(__xludf.DUMMYFUNCTION("""COMPUTED_VALUE"""),40620.705555555556)</f>
        <v>40620.70556</v>
      </c>
      <c r="D1037" s="3">
        <f>IFERROR(__xludf.DUMMYFUNCTION("""COMPUTED_VALUE"""),66879.0)</f>
        <v>66879</v>
      </c>
    </row>
    <row r="1038">
      <c r="C1038" s="4">
        <f>IFERROR(__xludf.DUMMYFUNCTION("""COMPUTED_VALUE"""),40624.705555555556)</f>
        <v>40624.70556</v>
      </c>
      <c r="D1038" s="3">
        <f>IFERROR(__xludf.DUMMYFUNCTION("""COMPUTED_VALUE"""),66689.0)</f>
        <v>66689</v>
      </c>
    </row>
    <row r="1039">
      <c r="C1039" s="4">
        <f>IFERROR(__xludf.DUMMYFUNCTION("""COMPUTED_VALUE"""),40625.705555555556)</f>
        <v>40625.70556</v>
      </c>
      <c r="D1039" s="3">
        <f>IFERROR(__xludf.DUMMYFUNCTION("""COMPUTED_VALUE"""),67795.0)</f>
        <v>67795</v>
      </c>
    </row>
    <row r="1040">
      <c r="C1040" s="4">
        <f>IFERROR(__xludf.DUMMYFUNCTION("""COMPUTED_VALUE"""),40627.705555555556)</f>
        <v>40627.70556</v>
      </c>
      <c r="D1040" s="3">
        <f>IFERROR(__xludf.DUMMYFUNCTION("""COMPUTED_VALUE"""),67532.0)</f>
        <v>67532</v>
      </c>
    </row>
    <row r="1041">
      <c r="C1041" s="4">
        <f>IFERROR(__xludf.DUMMYFUNCTION("""COMPUTED_VALUE"""),40630.705555555556)</f>
        <v>40630.70556</v>
      </c>
      <c r="D1041" s="3">
        <f>IFERROR(__xludf.DUMMYFUNCTION("""COMPUTED_VALUE"""),67192.0)</f>
        <v>67192</v>
      </c>
    </row>
    <row r="1042">
      <c r="C1042" s="4">
        <f>IFERROR(__xludf.DUMMYFUNCTION("""COMPUTED_VALUE"""),40632.705555555556)</f>
        <v>40632.70556</v>
      </c>
      <c r="D1042" s="3">
        <f>IFERROR(__xludf.DUMMYFUNCTION("""COMPUTED_VALUE"""),67418.0)</f>
        <v>67418</v>
      </c>
    </row>
    <row r="1043">
      <c r="C1043" s="4">
        <f>IFERROR(__xludf.DUMMYFUNCTION("""COMPUTED_VALUE"""),40633.705555555556)</f>
        <v>40633.70556</v>
      </c>
      <c r="D1043" s="3">
        <f>IFERROR(__xludf.DUMMYFUNCTION("""COMPUTED_VALUE"""),67997.0)</f>
        <v>67997</v>
      </c>
    </row>
    <row r="1044">
      <c r="C1044" s="4">
        <f>IFERROR(__xludf.DUMMYFUNCTION("""COMPUTED_VALUE"""),40634.705555555556)</f>
        <v>40634.70556</v>
      </c>
      <c r="D1044" s="3">
        <f>IFERROR(__xludf.DUMMYFUNCTION("""COMPUTED_VALUE"""),68586.0)</f>
        <v>68586</v>
      </c>
    </row>
    <row r="1045">
      <c r="C1045" s="4">
        <f>IFERROR(__xludf.DUMMYFUNCTION("""COMPUTED_VALUE"""),40638.705555555556)</f>
        <v>40638.70556</v>
      </c>
      <c r="D1045" s="3">
        <f>IFERROR(__xludf.DUMMYFUNCTION("""COMPUTED_VALUE"""),69703.0)</f>
        <v>69703</v>
      </c>
    </row>
    <row r="1046">
      <c r="C1046" s="4">
        <f>IFERROR(__xludf.DUMMYFUNCTION("""COMPUTED_VALUE"""),40639.705555555556)</f>
        <v>40639.70556</v>
      </c>
      <c r="D1046" s="3">
        <f>IFERROR(__xludf.DUMMYFUNCTION("""COMPUTED_VALUE"""),69837.0)</f>
        <v>69837</v>
      </c>
    </row>
    <row r="1047">
      <c r="C1047" s="4">
        <f>IFERROR(__xludf.DUMMYFUNCTION("""COMPUTED_VALUE"""),40640.705555555556)</f>
        <v>40640.70556</v>
      </c>
      <c r="D1047" s="3">
        <f>IFERROR(__xludf.DUMMYFUNCTION("""COMPUTED_VALUE"""),69176.0)</f>
        <v>69176</v>
      </c>
    </row>
    <row r="1048">
      <c r="C1048" s="4">
        <f>IFERROR(__xludf.DUMMYFUNCTION("""COMPUTED_VALUE"""),40641.705555555556)</f>
        <v>40641.70556</v>
      </c>
      <c r="D1048" s="3">
        <f>IFERROR(__xludf.DUMMYFUNCTION("""COMPUTED_VALUE"""),68718.0)</f>
        <v>68718</v>
      </c>
    </row>
    <row r="1049">
      <c r="C1049" s="4">
        <f>IFERROR(__xludf.DUMMYFUNCTION("""COMPUTED_VALUE"""),40644.705555555556)</f>
        <v>40644.70556</v>
      </c>
      <c r="D1049" s="3">
        <f>IFERROR(__xludf.DUMMYFUNCTION("""COMPUTED_VALUE"""),68164.0)</f>
        <v>68164</v>
      </c>
    </row>
    <row r="1050">
      <c r="C1050" s="4">
        <f>IFERROR(__xludf.DUMMYFUNCTION("""COMPUTED_VALUE"""),40645.705555555556)</f>
        <v>40645.70556</v>
      </c>
      <c r="D1050" s="3">
        <f>IFERROR(__xludf.DUMMYFUNCTION("""COMPUTED_VALUE"""),66896.0)</f>
        <v>66896</v>
      </c>
    </row>
    <row r="1051">
      <c r="C1051" s="4">
        <f>IFERROR(__xludf.DUMMYFUNCTION("""COMPUTED_VALUE"""),40646.705555555556)</f>
        <v>40646.70556</v>
      </c>
      <c r="D1051" s="3">
        <f>IFERROR(__xludf.DUMMYFUNCTION("""COMPUTED_VALUE"""),66486.0)</f>
        <v>66486</v>
      </c>
    </row>
    <row r="1052">
      <c r="C1052" s="4">
        <f>IFERROR(__xludf.DUMMYFUNCTION("""COMPUTED_VALUE"""),40647.705555555556)</f>
        <v>40647.70556</v>
      </c>
      <c r="D1052" s="3">
        <f>IFERROR(__xludf.DUMMYFUNCTION("""COMPUTED_VALUE"""),66278.0)</f>
        <v>66278</v>
      </c>
    </row>
    <row r="1053">
      <c r="C1053" s="4">
        <f>IFERROR(__xludf.DUMMYFUNCTION("""COMPUTED_VALUE"""),40648.705555555556)</f>
        <v>40648.70556</v>
      </c>
      <c r="D1053" s="3">
        <f>IFERROR(__xludf.DUMMYFUNCTION("""COMPUTED_VALUE"""),66684.0)</f>
        <v>66684</v>
      </c>
    </row>
    <row r="1054">
      <c r="C1054" s="4">
        <f>IFERROR(__xludf.DUMMYFUNCTION("""COMPUTED_VALUE"""),40651.705555555556)</f>
        <v>40651.70556</v>
      </c>
      <c r="D1054" s="3">
        <f>IFERROR(__xludf.DUMMYFUNCTION("""COMPUTED_VALUE"""),65415.0)</f>
        <v>65415</v>
      </c>
    </row>
    <row r="1055">
      <c r="C1055" s="4">
        <f>IFERROR(__xludf.DUMMYFUNCTION("""COMPUTED_VALUE"""),40652.705555555556)</f>
        <v>40652.70556</v>
      </c>
      <c r="D1055" s="3">
        <f>IFERROR(__xludf.DUMMYFUNCTION("""COMPUTED_VALUE"""),66158.0)</f>
        <v>66158</v>
      </c>
    </row>
    <row r="1056">
      <c r="C1056" s="4">
        <f>IFERROR(__xludf.DUMMYFUNCTION("""COMPUTED_VALUE"""),40653.705555555556)</f>
        <v>40653.70556</v>
      </c>
      <c r="D1056" s="3">
        <f>IFERROR(__xludf.DUMMYFUNCTION("""COMPUTED_VALUE"""),67058.0)</f>
        <v>67058</v>
      </c>
    </row>
    <row r="1057">
      <c r="C1057" s="4">
        <f>IFERROR(__xludf.DUMMYFUNCTION("""COMPUTED_VALUE"""),40658.705555555556)</f>
        <v>40658.70556</v>
      </c>
      <c r="D1057" s="3">
        <f>IFERROR(__xludf.DUMMYFUNCTION("""COMPUTED_VALUE"""),66972.0)</f>
        <v>66972</v>
      </c>
    </row>
    <row r="1058">
      <c r="C1058" s="4">
        <f>IFERROR(__xludf.DUMMYFUNCTION("""COMPUTED_VALUE"""),40659.705555555556)</f>
        <v>40659.70556</v>
      </c>
      <c r="D1058" s="3">
        <f>IFERROR(__xludf.DUMMYFUNCTION("""COMPUTED_VALUE"""),67144.0)</f>
        <v>67144</v>
      </c>
    </row>
    <row r="1059">
      <c r="C1059" s="4">
        <f>IFERROR(__xludf.DUMMYFUNCTION("""COMPUTED_VALUE"""),40660.705555555556)</f>
        <v>40660.70556</v>
      </c>
      <c r="D1059" s="3">
        <f>IFERROR(__xludf.DUMMYFUNCTION("""COMPUTED_VALUE"""),66264.0)</f>
        <v>66264</v>
      </c>
    </row>
    <row r="1060">
      <c r="C1060" s="4">
        <f>IFERROR(__xludf.DUMMYFUNCTION("""COMPUTED_VALUE"""),40661.705555555556)</f>
        <v>40661.70556</v>
      </c>
      <c r="D1060" s="3">
        <f>IFERROR(__xludf.DUMMYFUNCTION("""COMPUTED_VALUE"""),65673.0)</f>
        <v>65673</v>
      </c>
    </row>
    <row r="1061">
      <c r="C1061" s="4">
        <f>IFERROR(__xludf.DUMMYFUNCTION("""COMPUTED_VALUE"""),40662.705555555556)</f>
        <v>40662.70556</v>
      </c>
      <c r="D1061" s="3">
        <f>IFERROR(__xludf.DUMMYFUNCTION("""COMPUTED_VALUE"""),66132.0)</f>
        <v>66132</v>
      </c>
    </row>
    <row r="1062">
      <c r="C1062" s="4">
        <f>IFERROR(__xludf.DUMMYFUNCTION("""COMPUTED_VALUE"""),40665.705555555556)</f>
        <v>40665.70556</v>
      </c>
      <c r="D1062" s="3">
        <f>IFERROR(__xludf.DUMMYFUNCTION("""COMPUTED_VALUE"""),65462.0)</f>
        <v>65462</v>
      </c>
    </row>
    <row r="1063">
      <c r="C1063" s="4">
        <f>IFERROR(__xludf.DUMMYFUNCTION("""COMPUTED_VALUE"""),40666.705555555556)</f>
        <v>40666.70556</v>
      </c>
      <c r="D1063" s="3">
        <f>IFERROR(__xludf.DUMMYFUNCTION("""COMPUTED_VALUE"""),64318.0)</f>
        <v>64318</v>
      </c>
    </row>
    <row r="1064">
      <c r="C1064" s="4">
        <f>IFERROR(__xludf.DUMMYFUNCTION("""COMPUTED_VALUE"""),40667.705555555556)</f>
        <v>40667.70556</v>
      </c>
      <c r="D1064" s="3">
        <f>IFERROR(__xludf.DUMMYFUNCTION("""COMPUTED_VALUE"""),63615.0)</f>
        <v>63615</v>
      </c>
    </row>
    <row r="1065">
      <c r="C1065" s="4">
        <f>IFERROR(__xludf.DUMMYFUNCTION("""COMPUTED_VALUE"""),40668.705555555556)</f>
        <v>40668.70556</v>
      </c>
      <c r="D1065" s="3">
        <f>IFERROR(__xludf.DUMMYFUNCTION("""COMPUTED_VALUE"""),63407.0)</f>
        <v>63407</v>
      </c>
    </row>
    <row r="1066">
      <c r="C1066" s="4">
        <f>IFERROR(__xludf.DUMMYFUNCTION("""COMPUTED_VALUE"""),40669.705555555556)</f>
        <v>40669.70556</v>
      </c>
      <c r="D1066" s="3">
        <f>IFERROR(__xludf.DUMMYFUNCTION("""COMPUTED_VALUE"""),64417.0)</f>
        <v>64417</v>
      </c>
    </row>
    <row r="1067">
      <c r="C1067" s="4">
        <f>IFERROR(__xludf.DUMMYFUNCTION("""COMPUTED_VALUE"""),40673.705555555556)</f>
        <v>40673.70556</v>
      </c>
      <c r="D1067" s="3">
        <f>IFERROR(__xludf.DUMMYFUNCTION("""COMPUTED_VALUE"""),64621.0)</f>
        <v>64621</v>
      </c>
    </row>
    <row r="1068">
      <c r="C1068" s="4">
        <f>IFERROR(__xludf.DUMMYFUNCTION("""COMPUTED_VALUE"""),40674.705555555556)</f>
        <v>40674.70556</v>
      </c>
      <c r="D1068" s="3">
        <f>IFERROR(__xludf.DUMMYFUNCTION("""COMPUTED_VALUE"""),63775.0)</f>
        <v>63775</v>
      </c>
    </row>
    <row r="1069">
      <c r="C1069" s="4">
        <f>IFERROR(__xludf.DUMMYFUNCTION("""COMPUTED_VALUE"""),40675.705555555556)</f>
        <v>40675.70556</v>
      </c>
      <c r="D1069" s="3">
        <f>IFERROR(__xludf.DUMMYFUNCTION("""COMPUTED_VALUE"""),64003.0)</f>
        <v>64003</v>
      </c>
    </row>
    <row r="1070">
      <c r="C1070" s="4">
        <f>IFERROR(__xludf.DUMMYFUNCTION("""COMPUTED_VALUE"""),40676.705555555556)</f>
        <v>40676.70556</v>
      </c>
      <c r="D1070" s="3">
        <f>IFERROR(__xludf.DUMMYFUNCTION("""COMPUTED_VALUE"""),63235.0)</f>
        <v>63235</v>
      </c>
    </row>
    <row r="1071">
      <c r="C1071" s="4">
        <f>IFERROR(__xludf.DUMMYFUNCTION("""COMPUTED_VALUE"""),40680.705555555556)</f>
        <v>40680.70556</v>
      </c>
      <c r="D1071" s="3">
        <f>IFERROR(__xludf.DUMMYFUNCTION("""COMPUTED_VALUE"""),63673.0)</f>
        <v>63673</v>
      </c>
    </row>
    <row r="1072">
      <c r="C1072" s="4">
        <f>IFERROR(__xludf.DUMMYFUNCTION("""COMPUTED_VALUE"""),40681.705555555556)</f>
        <v>40681.70556</v>
      </c>
      <c r="D1072" s="3">
        <f>IFERROR(__xludf.DUMMYFUNCTION("""COMPUTED_VALUE"""),62840.0)</f>
        <v>62840</v>
      </c>
    </row>
    <row r="1073">
      <c r="C1073" s="4">
        <f>IFERROR(__xludf.DUMMYFUNCTION("""COMPUTED_VALUE"""),40682.705555555556)</f>
        <v>40682.70556</v>
      </c>
      <c r="D1073" s="3">
        <f>IFERROR(__xludf.DUMMYFUNCTION("""COMPUTED_VALUE"""),62367.0)</f>
        <v>62367</v>
      </c>
    </row>
    <row r="1074">
      <c r="C1074" s="4">
        <f>IFERROR(__xludf.DUMMYFUNCTION("""COMPUTED_VALUE"""),40683.705555555556)</f>
        <v>40683.70556</v>
      </c>
      <c r="D1074" s="3">
        <f>IFERROR(__xludf.DUMMYFUNCTION("""COMPUTED_VALUE"""),62596.0)</f>
        <v>62596</v>
      </c>
    </row>
    <row r="1075">
      <c r="C1075" s="4">
        <f>IFERROR(__xludf.DUMMYFUNCTION("""COMPUTED_VALUE"""),40686.705555555556)</f>
        <v>40686.70556</v>
      </c>
      <c r="D1075" s="3">
        <f>IFERROR(__xludf.DUMMYFUNCTION("""COMPUTED_VALUE"""),62345.0)</f>
        <v>62345</v>
      </c>
    </row>
    <row r="1076">
      <c r="C1076" s="4">
        <f>IFERROR(__xludf.DUMMYFUNCTION("""COMPUTED_VALUE"""),40687.705555555556)</f>
        <v>40687.70556</v>
      </c>
      <c r="D1076" s="3">
        <f>IFERROR(__xludf.DUMMYFUNCTION("""COMPUTED_VALUE"""),63336.0)</f>
        <v>63336</v>
      </c>
    </row>
    <row r="1077">
      <c r="C1077" s="4">
        <f>IFERROR(__xludf.DUMMYFUNCTION("""COMPUTED_VALUE"""),40688.705555555556)</f>
        <v>40688.70556</v>
      </c>
      <c r="D1077" s="3">
        <f>IFERROR(__xludf.DUMMYFUNCTION("""COMPUTED_VALUE"""),63388.0)</f>
        <v>63388</v>
      </c>
    </row>
    <row r="1078">
      <c r="C1078" s="4">
        <f>IFERROR(__xludf.DUMMYFUNCTION("""COMPUTED_VALUE"""),40689.705555555556)</f>
        <v>40689.70556</v>
      </c>
      <c r="D1078" s="3">
        <f>IFERROR(__xludf.DUMMYFUNCTION("""COMPUTED_VALUE"""),64098.0)</f>
        <v>64098</v>
      </c>
    </row>
    <row r="1079">
      <c r="C1079" s="4">
        <f>IFERROR(__xludf.DUMMYFUNCTION("""COMPUTED_VALUE"""),40690.705555555556)</f>
        <v>40690.70556</v>
      </c>
      <c r="D1079" s="3">
        <f>IFERROR(__xludf.DUMMYFUNCTION("""COMPUTED_VALUE"""),64294.0)</f>
        <v>64294</v>
      </c>
    </row>
    <row r="1080">
      <c r="C1080" s="4">
        <f>IFERROR(__xludf.DUMMYFUNCTION("""COMPUTED_VALUE"""),40693.705555555556)</f>
        <v>40693.70556</v>
      </c>
      <c r="D1080" s="3">
        <f>IFERROR(__xludf.DUMMYFUNCTION("""COMPUTED_VALUE"""),63953.0)</f>
        <v>63953</v>
      </c>
    </row>
    <row r="1081">
      <c r="C1081" s="4">
        <f>IFERROR(__xludf.DUMMYFUNCTION("""COMPUTED_VALUE"""),40694.705555555556)</f>
        <v>40694.70556</v>
      </c>
      <c r="D1081" s="3">
        <f>IFERROR(__xludf.DUMMYFUNCTION("""COMPUTED_VALUE"""),64620.0)</f>
        <v>64620</v>
      </c>
    </row>
    <row r="1082">
      <c r="C1082" s="4">
        <f>IFERROR(__xludf.DUMMYFUNCTION("""COMPUTED_VALUE"""),40695.705555555556)</f>
        <v>40695.70556</v>
      </c>
      <c r="D1082" s="3">
        <f>IFERROR(__xludf.DUMMYFUNCTION("""COMPUTED_VALUE"""),63411.0)</f>
        <v>63411</v>
      </c>
    </row>
    <row r="1083">
      <c r="C1083" s="4">
        <f>IFERROR(__xludf.DUMMYFUNCTION("""COMPUTED_VALUE"""),40696.705555555556)</f>
        <v>40696.70556</v>
      </c>
      <c r="D1083" s="3">
        <f>IFERROR(__xludf.DUMMYFUNCTION("""COMPUTED_VALUE"""),64218.0)</f>
        <v>64218</v>
      </c>
    </row>
    <row r="1084">
      <c r="C1084" s="4">
        <f>IFERROR(__xludf.DUMMYFUNCTION("""COMPUTED_VALUE"""),40697.705555555556)</f>
        <v>40697.70556</v>
      </c>
      <c r="D1084" s="3">
        <f>IFERROR(__xludf.DUMMYFUNCTION("""COMPUTED_VALUE"""),64340.0)</f>
        <v>64340</v>
      </c>
    </row>
    <row r="1085">
      <c r="C1085" s="4">
        <f>IFERROR(__xludf.DUMMYFUNCTION("""COMPUTED_VALUE"""),40700.705555555556)</f>
        <v>40700.70556</v>
      </c>
      <c r="D1085" s="3">
        <f>IFERROR(__xludf.DUMMYFUNCTION("""COMPUTED_VALUE"""),63067.0)</f>
        <v>63067</v>
      </c>
    </row>
    <row r="1086">
      <c r="C1086" s="4">
        <f>IFERROR(__xludf.DUMMYFUNCTION("""COMPUTED_VALUE"""),40702.705555555556)</f>
        <v>40702.70556</v>
      </c>
      <c r="D1086" s="3">
        <f>IFERROR(__xludf.DUMMYFUNCTION("""COMPUTED_VALUE"""),63032.0)</f>
        <v>63032</v>
      </c>
    </row>
    <row r="1087">
      <c r="C1087" s="4">
        <f>IFERROR(__xludf.DUMMYFUNCTION("""COMPUTED_VALUE"""),40703.705555555556)</f>
        <v>40703.70556</v>
      </c>
      <c r="D1087" s="3">
        <f>IFERROR(__xludf.DUMMYFUNCTION("""COMPUTED_VALUE"""),63468.0)</f>
        <v>63468</v>
      </c>
    </row>
    <row r="1088">
      <c r="C1088" s="4">
        <f>IFERROR(__xludf.DUMMYFUNCTION("""COMPUTED_VALUE"""),40704.705555555556)</f>
        <v>40704.70556</v>
      </c>
      <c r="D1088" s="3">
        <f>IFERROR(__xludf.DUMMYFUNCTION("""COMPUTED_VALUE"""),62697.0)</f>
        <v>62697</v>
      </c>
    </row>
    <row r="1089">
      <c r="C1089" s="4">
        <f>IFERROR(__xludf.DUMMYFUNCTION("""COMPUTED_VALUE"""),40707.705555555556)</f>
        <v>40707.70556</v>
      </c>
      <c r="D1089" s="3">
        <f>IFERROR(__xludf.DUMMYFUNCTION("""COMPUTED_VALUE"""),62022.0)</f>
        <v>62022</v>
      </c>
    </row>
    <row r="1090">
      <c r="C1090" s="4">
        <f>IFERROR(__xludf.DUMMYFUNCTION("""COMPUTED_VALUE"""),40708.705555555556)</f>
        <v>40708.70556</v>
      </c>
      <c r="D1090" s="3">
        <f>IFERROR(__xludf.DUMMYFUNCTION("""COMPUTED_VALUE"""),62204.0)</f>
        <v>62204</v>
      </c>
    </row>
    <row r="1091">
      <c r="C1091" s="4">
        <f>IFERROR(__xludf.DUMMYFUNCTION("""COMPUTED_VALUE"""),40709.705555555556)</f>
        <v>40709.70556</v>
      </c>
      <c r="D1091" s="3">
        <f>IFERROR(__xludf.DUMMYFUNCTION("""COMPUTED_VALUE"""),61603.0)</f>
        <v>61603</v>
      </c>
    </row>
    <row r="1092">
      <c r="C1092" s="4">
        <f>IFERROR(__xludf.DUMMYFUNCTION("""COMPUTED_VALUE"""),40710.705555555556)</f>
        <v>40710.70556</v>
      </c>
      <c r="D1092" s="3">
        <f>IFERROR(__xludf.DUMMYFUNCTION("""COMPUTED_VALUE"""),60880.0)</f>
        <v>60880</v>
      </c>
    </row>
    <row r="1093">
      <c r="C1093" s="4">
        <f>IFERROR(__xludf.DUMMYFUNCTION("""COMPUTED_VALUE"""),40711.705555555556)</f>
        <v>40711.70556</v>
      </c>
      <c r="D1093" s="3">
        <f>IFERROR(__xludf.DUMMYFUNCTION("""COMPUTED_VALUE"""),61059.0)</f>
        <v>61059</v>
      </c>
    </row>
    <row r="1094">
      <c r="C1094" s="4">
        <f>IFERROR(__xludf.DUMMYFUNCTION("""COMPUTED_VALUE"""),40714.705555555556)</f>
        <v>40714.70556</v>
      </c>
      <c r="D1094" s="3">
        <f>IFERROR(__xludf.DUMMYFUNCTION("""COMPUTED_VALUE"""),61168.0)</f>
        <v>61168</v>
      </c>
    </row>
    <row r="1095">
      <c r="C1095" s="4">
        <f>IFERROR(__xludf.DUMMYFUNCTION("""COMPUTED_VALUE"""),40715.705555555556)</f>
        <v>40715.70556</v>
      </c>
      <c r="D1095" s="3">
        <f>IFERROR(__xludf.DUMMYFUNCTION("""COMPUTED_VALUE"""),61423.0)</f>
        <v>61423</v>
      </c>
    </row>
    <row r="1096">
      <c r="C1096" s="4">
        <f>IFERROR(__xludf.DUMMYFUNCTION("""COMPUTED_VALUE"""),40716.705555555556)</f>
        <v>40716.70556</v>
      </c>
      <c r="D1096" s="3">
        <f>IFERROR(__xludf.DUMMYFUNCTION("""COMPUTED_VALUE"""),61194.0)</f>
        <v>61194</v>
      </c>
    </row>
    <row r="1097">
      <c r="C1097" s="4">
        <f>IFERROR(__xludf.DUMMYFUNCTION("""COMPUTED_VALUE"""),40718.705555555556)</f>
        <v>40718.70556</v>
      </c>
      <c r="D1097" s="3">
        <f>IFERROR(__xludf.DUMMYFUNCTION("""COMPUTED_VALUE"""),61016.0)</f>
        <v>61016</v>
      </c>
    </row>
    <row r="1098">
      <c r="C1098" s="4">
        <f>IFERROR(__xludf.DUMMYFUNCTION("""COMPUTED_VALUE"""),40721.705555555556)</f>
        <v>40721.70556</v>
      </c>
      <c r="D1098" s="3">
        <f>IFERROR(__xludf.DUMMYFUNCTION("""COMPUTED_VALUE"""),61216.0)</f>
        <v>61216</v>
      </c>
    </row>
    <row r="1099">
      <c r="C1099" s="4">
        <f>IFERROR(__xludf.DUMMYFUNCTION("""COMPUTED_VALUE"""),40722.705555555556)</f>
        <v>40722.70556</v>
      </c>
      <c r="D1099" s="3">
        <f>IFERROR(__xludf.DUMMYFUNCTION("""COMPUTED_VALUE"""),62303.0)</f>
        <v>62303</v>
      </c>
    </row>
    <row r="1100">
      <c r="C1100" s="4">
        <f>IFERROR(__xludf.DUMMYFUNCTION("""COMPUTED_VALUE"""),40723.705555555556)</f>
        <v>40723.70556</v>
      </c>
      <c r="D1100" s="3">
        <f>IFERROR(__xludf.DUMMYFUNCTION("""COMPUTED_VALUE"""),62333.0)</f>
        <v>62333</v>
      </c>
    </row>
    <row r="1101">
      <c r="C1101" s="4">
        <f>IFERROR(__xludf.DUMMYFUNCTION("""COMPUTED_VALUE"""),40724.705555555556)</f>
        <v>40724.70556</v>
      </c>
      <c r="D1101" s="3">
        <f>IFERROR(__xludf.DUMMYFUNCTION("""COMPUTED_VALUE"""),62403.0)</f>
        <v>62403</v>
      </c>
    </row>
    <row r="1102">
      <c r="C1102" s="4">
        <f>IFERROR(__xludf.DUMMYFUNCTION("""COMPUTED_VALUE"""),40725.705555555556)</f>
        <v>40725.70556</v>
      </c>
      <c r="D1102" s="3">
        <f>IFERROR(__xludf.DUMMYFUNCTION("""COMPUTED_VALUE"""),63394.0)</f>
        <v>63394</v>
      </c>
    </row>
    <row r="1103">
      <c r="C1103" s="4">
        <f>IFERROR(__xludf.DUMMYFUNCTION("""COMPUTED_VALUE"""),40728.705555555556)</f>
        <v>40728.70556</v>
      </c>
      <c r="D1103" s="3">
        <f>IFERROR(__xludf.DUMMYFUNCTION("""COMPUTED_VALUE"""),63891.0)</f>
        <v>63891</v>
      </c>
    </row>
    <row r="1104">
      <c r="C1104" s="4">
        <f>IFERROR(__xludf.DUMMYFUNCTION("""COMPUTED_VALUE"""),40729.705555555556)</f>
        <v>40729.70556</v>
      </c>
      <c r="D1104" s="3">
        <f>IFERROR(__xludf.DUMMYFUNCTION("""COMPUTED_VALUE"""),63038.0)</f>
        <v>63038</v>
      </c>
    </row>
    <row r="1105">
      <c r="C1105" s="4">
        <f>IFERROR(__xludf.DUMMYFUNCTION("""COMPUTED_VALUE"""),40730.705555555556)</f>
        <v>40730.70556</v>
      </c>
      <c r="D1105" s="3">
        <f>IFERROR(__xludf.DUMMYFUNCTION("""COMPUTED_VALUE"""),62565.0)</f>
        <v>62565</v>
      </c>
    </row>
    <row r="1106">
      <c r="C1106" s="4">
        <f>IFERROR(__xludf.DUMMYFUNCTION("""COMPUTED_VALUE"""),40731.705555555556)</f>
        <v>40731.70556</v>
      </c>
      <c r="D1106" s="3">
        <f>IFERROR(__xludf.DUMMYFUNCTION("""COMPUTED_VALUE"""),62207.0)</f>
        <v>62207</v>
      </c>
    </row>
    <row r="1107">
      <c r="C1107" s="4">
        <f>IFERROR(__xludf.DUMMYFUNCTION("""COMPUTED_VALUE"""),40732.705555555556)</f>
        <v>40732.70556</v>
      </c>
      <c r="D1107" s="3">
        <f>IFERROR(__xludf.DUMMYFUNCTION("""COMPUTED_VALUE"""),61513.0)</f>
        <v>61513</v>
      </c>
    </row>
    <row r="1108">
      <c r="C1108" s="4">
        <f>IFERROR(__xludf.DUMMYFUNCTION("""COMPUTED_VALUE"""),40735.705555555556)</f>
        <v>40735.70556</v>
      </c>
      <c r="D1108" s="3">
        <f>IFERROR(__xludf.DUMMYFUNCTION("""COMPUTED_VALUE"""),60223.0)</f>
        <v>60223</v>
      </c>
    </row>
    <row r="1109">
      <c r="C1109" s="4">
        <f>IFERROR(__xludf.DUMMYFUNCTION("""COMPUTED_VALUE"""),40736.705555555556)</f>
        <v>40736.70556</v>
      </c>
      <c r="D1109" s="3">
        <f>IFERROR(__xludf.DUMMYFUNCTION("""COMPUTED_VALUE"""),59704.0)</f>
        <v>59704</v>
      </c>
    </row>
    <row r="1110">
      <c r="C1110" s="4">
        <f>IFERROR(__xludf.DUMMYFUNCTION("""COMPUTED_VALUE"""),40737.705555555556)</f>
        <v>40737.70556</v>
      </c>
      <c r="D1110" s="3">
        <f>IFERROR(__xludf.DUMMYFUNCTION("""COMPUTED_VALUE"""),60669.0)</f>
        <v>60669</v>
      </c>
    </row>
    <row r="1111">
      <c r="C1111" s="4">
        <f>IFERROR(__xludf.DUMMYFUNCTION("""COMPUTED_VALUE"""),40738.705555555556)</f>
        <v>40738.70556</v>
      </c>
      <c r="D1111" s="3">
        <f>IFERROR(__xludf.DUMMYFUNCTION("""COMPUTED_VALUE"""),59679.0)</f>
        <v>59679</v>
      </c>
    </row>
    <row r="1112">
      <c r="C1112" s="4">
        <f>IFERROR(__xludf.DUMMYFUNCTION("""COMPUTED_VALUE"""),40739.705555555556)</f>
        <v>40739.70556</v>
      </c>
      <c r="D1112" s="3">
        <f>IFERROR(__xludf.DUMMYFUNCTION("""COMPUTED_VALUE"""),59478.0)</f>
        <v>59478</v>
      </c>
    </row>
    <row r="1113">
      <c r="C1113" s="4">
        <f>IFERROR(__xludf.DUMMYFUNCTION("""COMPUTED_VALUE"""),40743.705555555556)</f>
        <v>40743.70556</v>
      </c>
      <c r="D1113" s="3">
        <f>IFERROR(__xludf.DUMMYFUNCTION("""COMPUTED_VALUE"""),59082.0)</f>
        <v>59082</v>
      </c>
    </row>
    <row r="1114">
      <c r="C1114" s="4">
        <f>IFERROR(__xludf.DUMMYFUNCTION("""COMPUTED_VALUE"""),40744.705555555556)</f>
        <v>40744.70556</v>
      </c>
      <c r="D1114" s="3">
        <f>IFERROR(__xludf.DUMMYFUNCTION("""COMPUTED_VALUE"""),59119.0)</f>
        <v>59119</v>
      </c>
    </row>
    <row r="1115">
      <c r="C1115" s="4">
        <f>IFERROR(__xludf.DUMMYFUNCTION("""COMPUTED_VALUE"""),40745.705555555556)</f>
        <v>40745.70556</v>
      </c>
      <c r="D1115" s="3">
        <f>IFERROR(__xludf.DUMMYFUNCTION("""COMPUTED_VALUE"""),60262.0)</f>
        <v>60262</v>
      </c>
    </row>
    <row r="1116">
      <c r="C1116" s="4">
        <f>IFERROR(__xludf.DUMMYFUNCTION("""COMPUTED_VALUE"""),40746.705555555556)</f>
        <v>40746.70556</v>
      </c>
      <c r="D1116" s="3">
        <f>IFERROR(__xludf.DUMMYFUNCTION("""COMPUTED_VALUE"""),60270.0)</f>
        <v>60270</v>
      </c>
    </row>
    <row r="1117">
      <c r="C1117" s="4">
        <f>IFERROR(__xludf.DUMMYFUNCTION("""COMPUTED_VALUE"""),40750.705555555556)</f>
        <v>40750.70556</v>
      </c>
      <c r="D1117" s="3">
        <f>IFERROR(__xludf.DUMMYFUNCTION("""COMPUTED_VALUE"""),59339.0)</f>
        <v>59339</v>
      </c>
    </row>
    <row r="1118">
      <c r="C1118" s="4">
        <f>IFERROR(__xludf.DUMMYFUNCTION("""COMPUTED_VALUE"""),40751.705555555556)</f>
        <v>40751.70556</v>
      </c>
      <c r="D1118" s="3">
        <f>IFERROR(__xludf.DUMMYFUNCTION("""COMPUTED_VALUE"""),58288.0)</f>
        <v>58288</v>
      </c>
    </row>
    <row r="1119">
      <c r="C1119" s="4">
        <f>IFERROR(__xludf.DUMMYFUNCTION("""COMPUTED_VALUE"""),40752.705555555556)</f>
        <v>40752.70556</v>
      </c>
      <c r="D1119" s="3">
        <f>IFERROR(__xludf.DUMMYFUNCTION("""COMPUTED_VALUE"""),58708.0)</f>
        <v>58708</v>
      </c>
    </row>
    <row r="1120">
      <c r="C1120" s="4">
        <f>IFERROR(__xludf.DUMMYFUNCTION("""COMPUTED_VALUE"""),40756.705555555556)</f>
        <v>40756.70556</v>
      </c>
      <c r="D1120" s="3">
        <f>IFERROR(__xludf.DUMMYFUNCTION("""COMPUTED_VALUE"""),58535.0)</f>
        <v>58535</v>
      </c>
    </row>
    <row r="1121">
      <c r="C1121" s="4">
        <f>IFERROR(__xludf.DUMMYFUNCTION("""COMPUTED_VALUE"""),40757.705555555556)</f>
        <v>40757.70556</v>
      </c>
      <c r="D1121" s="3">
        <f>IFERROR(__xludf.DUMMYFUNCTION("""COMPUTED_VALUE"""),57310.0)</f>
        <v>57310</v>
      </c>
    </row>
    <row r="1122">
      <c r="C1122" s="4">
        <f>IFERROR(__xludf.DUMMYFUNCTION("""COMPUTED_VALUE"""),40758.705555555556)</f>
        <v>40758.70556</v>
      </c>
      <c r="D1122" s="3">
        <f>IFERROR(__xludf.DUMMYFUNCTION("""COMPUTED_VALUE"""),56017.0)</f>
        <v>56017</v>
      </c>
    </row>
    <row r="1123">
      <c r="C1123" s="4">
        <f>IFERROR(__xludf.DUMMYFUNCTION("""COMPUTED_VALUE"""),40759.705555555556)</f>
        <v>40759.70556</v>
      </c>
      <c r="D1123" s="3">
        <f>IFERROR(__xludf.DUMMYFUNCTION("""COMPUTED_VALUE"""),52811.0)</f>
        <v>52811</v>
      </c>
    </row>
    <row r="1124">
      <c r="C1124" s="4">
        <f>IFERROR(__xludf.DUMMYFUNCTION("""COMPUTED_VALUE"""),40760.705555555556)</f>
        <v>40760.70556</v>
      </c>
      <c r="D1124" s="3">
        <f>IFERROR(__xludf.DUMMYFUNCTION("""COMPUTED_VALUE"""),52949.0)</f>
        <v>52949</v>
      </c>
    </row>
    <row r="1125">
      <c r="C1125" s="4">
        <f>IFERROR(__xludf.DUMMYFUNCTION("""COMPUTED_VALUE"""),40763.705555555556)</f>
        <v>40763.70556</v>
      </c>
      <c r="D1125" s="3">
        <f>IFERROR(__xludf.DUMMYFUNCTION("""COMPUTED_VALUE"""),48668.0)</f>
        <v>48668</v>
      </c>
    </row>
    <row r="1126">
      <c r="C1126" s="4">
        <f>IFERROR(__xludf.DUMMYFUNCTION("""COMPUTED_VALUE"""),40764.705555555556)</f>
        <v>40764.70556</v>
      </c>
      <c r="D1126" s="3">
        <f>IFERROR(__xludf.DUMMYFUNCTION("""COMPUTED_VALUE"""),51150.0)</f>
        <v>51150</v>
      </c>
    </row>
    <row r="1127">
      <c r="C1127" s="4">
        <f>IFERROR(__xludf.DUMMYFUNCTION("""COMPUTED_VALUE"""),40765.705555555556)</f>
        <v>40765.70556</v>
      </c>
      <c r="D1127" s="3">
        <f>IFERROR(__xludf.DUMMYFUNCTION("""COMPUTED_VALUE"""),51395.0)</f>
        <v>51395</v>
      </c>
    </row>
    <row r="1128">
      <c r="C1128" s="4">
        <f>IFERROR(__xludf.DUMMYFUNCTION("""COMPUTED_VALUE"""),40766.705555555556)</f>
        <v>40766.70556</v>
      </c>
      <c r="D1128" s="3">
        <f>IFERROR(__xludf.DUMMYFUNCTION("""COMPUTED_VALUE"""),53343.0)</f>
        <v>53343</v>
      </c>
    </row>
    <row r="1129">
      <c r="C1129" s="4">
        <f>IFERROR(__xludf.DUMMYFUNCTION("""COMPUTED_VALUE"""),40770.705555555556)</f>
        <v>40770.70556</v>
      </c>
      <c r="D1129" s="3">
        <f>IFERROR(__xludf.DUMMYFUNCTION("""COMPUTED_VALUE"""),54651.0)</f>
        <v>54651</v>
      </c>
    </row>
    <row r="1130">
      <c r="C1130" s="4">
        <f>IFERROR(__xludf.DUMMYFUNCTION("""COMPUTED_VALUE"""),40771.705555555556)</f>
        <v>40771.70556</v>
      </c>
      <c r="D1130" s="3">
        <f>IFERROR(__xludf.DUMMYFUNCTION("""COMPUTED_VALUE"""),54323.0)</f>
        <v>54323</v>
      </c>
    </row>
    <row r="1131">
      <c r="C1131" s="4">
        <f>IFERROR(__xludf.DUMMYFUNCTION("""COMPUTED_VALUE"""),40773.705555555556)</f>
        <v>40773.70556</v>
      </c>
      <c r="D1131" s="3">
        <f>IFERROR(__xludf.DUMMYFUNCTION("""COMPUTED_VALUE"""),53134.0)</f>
        <v>53134</v>
      </c>
    </row>
    <row r="1132">
      <c r="C1132" s="4">
        <f>IFERROR(__xludf.DUMMYFUNCTION("""COMPUTED_VALUE"""),40774.705555555556)</f>
        <v>40774.70556</v>
      </c>
      <c r="D1132" s="3">
        <f>IFERROR(__xludf.DUMMYFUNCTION("""COMPUTED_VALUE"""),52447.0)</f>
        <v>52447</v>
      </c>
    </row>
    <row r="1133">
      <c r="C1133" s="4">
        <f>IFERROR(__xludf.DUMMYFUNCTION("""COMPUTED_VALUE"""),40777.705555555556)</f>
        <v>40777.70556</v>
      </c>
      <c r="D1133" s="3">
        <f>IFERROR(__xludf.DUMMYFUNCTION("""COMPUTED_VALUE"""),52440.0)</f>
        <v>52440</v>
      </c>
    </row>
    <row r="1134">
      <c r="C1134" s="4">
        <f>IFERROR(__xludf.DUMMYFUNCTION("""COMPUTED_VALUE"""),40778.705555555556)</f>
        <v>40778.70556</v>
      </c>
      <c r="D1134" s="3">
        <f>IFERROR(__xludf.DUMMYFUNCTION("""COMPUTED_VALUE"""),53786.0)</f>
        <v>53786</v>
      </c>
    </row>
    <row r="1135">
      <c r="C1135" s="4">
        <f>IFERROR(__xludf.DUMMYFUNCTION("""COMPUTED_VALUE"""),40780.705555555556)</f>
        <v>40780.70556</v>
      </c>
      <c r="D1135" s="3">
        <f>IFERROR(__xludf.DUMMYFUNCTION("""COMPUTED_VALUE"""),52953.0)</f>
        <v>52953</v>
      </c>
    </row>
    <row r="1136">
      <c r="C1136" s="4">
        <f>IFERROR(__xludf.DUMMYFUNCTION("""COMPUTED_VALUE"""),40781.705555555556)</f>
        <v>40781.70556</v>
      </c>
      <c r="D1136" s="3">
        <f>IFERROR(__xludf.DUMMYFUNCTION("""COMPUTED_VALUE"""),53350.0)</f>
        <v>53350</v>
      </c>
    </row>
    <row r="1137">
      <c r="C1137" s="4">
        <f>IFERROR(__xludf.DUMMYFUNCTION("""COMPUTED_VALUE"""),40784.705555555556)</f>
        <v>40784.70556</v>
      </c>
      <c r="D1137" s="3">
        <f>IFERROR(__xludf.DUMMYFUNCTION("""COMPUTED_VALUE"""),54860.0)</f>
        <v>54860</v>
      </c>
    </row>
    <row r="1138">
      <c r="C1138" s="4">
        <f>IFERROR(__xludf.DUMMYFUNCTION("""COMPUTED_VALUE"""),40785.705555555556)</f>
        <v>40785.70556</v>
      </c>
      <c r="D1138" s="3">
        <f>IFERROR(__xludf.DUMMYFUNCTION("""COMPUTED_VALUE"""),55385.0)</f>
        <v>55385</v>
      </c>
    </row>
    <row r="1139">
      <c r="C1139" s="4">
        <f>IFERROR(__xludf.DUMMYFUNCTION("""COMPUTED_VALUE"""),40786.705555555556)</f>
        <v>40786.70556</v>
      </c>
      <c r="D1139" s="3">
        <f>IFERROR(__xludf.DUMMYFUNCTION("""COMPUTED_VALUE"""),56495.0)</f>
        <v>56495</v>
      </c>
    </row>
    <row r="1140">
      <c r="C1140" s="4">
        <f>IFERROR(__xludf.DUMMYFUNCTION("""COMPUTED_VALUE"""),40787.705555555556)</f>
        <v>40787.70556</v>
      </c>
      <c r="D1140" s="3">
        <f>IFERROR(__xludf.DUMMYFUNCTION("""COMPUTED_VALUE"""),58118.0)</f>
        <v>58118</v>
      </c>
    </row>
    <row r="1141">
      <c r="C1141" s="4">
        <f>IFERROR(__xludf.DUMMYFUNCTION("""COMPUTED_VALUE"""),40788.705555555556)</f>
        <v>40788.70556</v>
      </c>
      <c r="D1141" s="3">
        <f>IFERROR(__xludf.DUMMYFUNCTION("""COMPUTED_VALUE"""),56531.0)</f>
        <v>56531</v>
      </c>
    </row>
    <row r="1142">
      <c r="C1142" s="4">
        <f>IFERROR(__xludf.DUMMYFUNCTION("""COMPUTED_VALUE"""),40791.705555555556)</f>
        <v>40791.70556</v>
      </c>
      <c r="D1142" s="3">
        <f>IFERROR(__xludf.DUMMYFUNCTION("""COMPUTED_VALUE"""),54998.0)</f>
        <v>54998</v>
      </c>
    </row>
    <row r="1143">
      <c r="C1143" s="4">
        <f>IFERROR(__xludf.DUMMYFUNCTION("""COMPUTED_VALUE"""),40792.705555555556)</f>
        <v>40792.70556</v>
      </c>
      <c r="D1143" s="3">
        <f>IFERROR(__xludf.DUMMYFUNCTION("""COMPUTED_VALUE"""),56607.0)</f>
        <v>56607</v>
      </c>
    </row>
    <row r="1144">
      <c r="C1144" s="4">
        <f>IFERROR(__xludf.DUMMYFUNCTION("""COMPUTED_VALUE"""),40794.705555555556)</f>
        <v>40794.70556</v>
      </c>
      <c r="D1144" s="3">
        <f>IFERROR(__xludf.DUMMYFUNCTION("""COMPUTED_VALUE"""),57623.0)</f>
        <v>57623</v>
      </c>
    </row>
    <row r="1145">
      <c r="C1145" s="4">
        <f>IFERROR(__xludf.DUMMYFUNCTION("""COMPUTED_VALUE"""),40795.705555555556)</f>
        <v>40795.70556</v>
      </c>
      <c r="D1145" s="3">
        <f>IFERROR(__xludf.DUMMYFUNCTION("""COMPUTED_VALUE"""),55778.0)</f>
        <v>55778</v>
      </c>
    </row>
    <row r="1146">
      <c r="C1146" s="4">
        <f>IFERROR(__xludf.DUMMYFUNCTION("""COMPUTED_VALUE"""),40798.705555555556)</f>
        <v>40798.70556</v>
      </c>
      <c r="D1146" s="3">
        <f>IFERROR(__xludf.DUMMYFUNCTION("""COMPUTED_VALUE"""),55685.0)</f>
        <v>55685</v>
      </c>
    </row>
    <row r="1147">
      <c r="C1147" s="4">
        <f>IFERROR(__xludf.DUMMYFUNCTION("""COMPUTED_VALUE"""),40799.705555555556)</f>
        <v>40799.70556</v>
      </c>
      <c r="D1147" s="3">
        <f>IFERROR(__xludf.DUMMYFUNCTION("""COMPUTED_VALUE"""),55543.0)</f>
        <v>55543</v>
      </c>
    </row>
    <row r="1148">
      <c r="C1148" s="4">
        <f>IFERROR(__xludf.DUMMYFUNCTION("""COMPUTED_VALUE"""),40800.705555555556)</f>
        <v>40800.70556</v>
      </c>
      <c r="D1148" s="3">
        <f>IFERROR(__xludf.DUMMYFUNCTION("""COMPUTED_VALUE"""),56286.0)</f>
        <v>56286</v>
      </c>
    </row>
    <row r="1149">
      <c r="C1149" s="4">
        <f>IFERROR(__xludf.DUMMYFUNCTION("""COMPUTED_VALUE"""),40801.705555555556)</f>
        <v>40801.70556</v>
      </c>
      <c r="D1149" s="3">
        <f>IFERROR(__xludf.DUMMYFUNCTION("""COMPUTED_VALUE"""),56381.0)</f>
        <v>56381</v>
      </c>
    </row>
    <row r="1150">
      <c r="C1150" s="4">
        <f>IFERROR(__xludf.DUMMYFUNCTION("""COMPUTED_VALUE"""),40802.705555555556)</f>
        <v>40802.70556</v>
      </c>
      <c r="D1150" s="3">
        <f>IFERROR(__xludf.DUMMYFUNCTION("""COMPUTED_VALUE"""),57210.0)</f>
        <v>57210</v>
      </c>
    </row>
    <row r="1151">
      <c r="C1151" s="4">
        <f>IFERROR(__xludf.DUMMYFUNCTION("""COMPUTED_VALUE"""),40805.705555555556)</f>
        <v>40805.70556</v>
      </c>
      <c r="D1151" s="3">
        <f>IFERROR(__xludf.DUMMYFUNCTION("""COMPUTED_VALUE"""),57102.0)</f>
        <v>57102</v>
      </c>
    </row>
    <row r="1152">
      <c r="C1152" s="4">
        <f>IFERROR(__xludf.DUMMYFUNCTION("""COMPUTED_VALUE"""),40806.705555555556)</f>
        <v>40806.70556</v>
      </c>
      <c r="D1152" s="3">
        <f>IFERROR(__xludf.DUMMYFUNCTION("""COMPUTED_VALUE"""),56378.0)</f>
        <v>56378</v>
      </c>
    </row>
    <row r="1153">
      <c r="C1153" s="4">
        <f>IFERROR(__xludf.DUMMYFUNCTION("""COMPUTED_VALUE"""),40807.705555555556)</f>
        <v>40807.70556</v>
      </c>
      <c r="D1153" s="3">
        <f>IFERROR(__xludf.DUMMYFUNCTION("""COMPUTED_VALUE"""),55981.0)</f>
        <v>55981</v>
      </c>
    </row>
    <row r="1154">
      <c r="C1154" s="4">
        <f>IFERROR(__xludf.DUMMYFUNCTION("""COMPUTED_VALUE"""),40808.705555555556)</f>
        <v>40808.70556</v>
      </c>
      <c r="D1154" s="3">
        <f>IFERROR(__xludf.DUMMYFUNCTION("""COMPUTED_VALUE"""),53280.0)</f>
        <v>53280</v>
      </c>
    </row>
    <row r="1155">
      <c r="C1155" s="4">
        <f>IFERROR(__xludf.DUMMYFUNCTION("""COMPUTED_VALUE"""),40809.705555555556)</f>
        <v>40809.70556</v>
      </c>
      <c r="D1155" s="3">
        <f>IFERROR(__xludf.DUMMYFUNCTION("""COMPUTED_VALUE"""),53230.0)</f>
        <v>53230</v>
      </c>
    </row>
    <row r="1156">
      <c r="C1156" s="4">
        <f>IFERROR(__xludf.DUMMYFUNCTION("""COMPUTED_VALUE"""),40813.705555555556)</f>
        <v>40813.70556</v>
      </c>
      <c r="D1156" s="3">
        <f>IFERROR(__xludf.DUMMYFUNCTION("""COMPUTED_VALUE"""),53920.0)</f>
        <v>53920</v>
      </c>
    </row>
    <row r="1157">
      <c r="C1157" s="4">
        <f>IFERROR(__xludf.DUMMYFUNCTION("""COMPUTED_VALUE"""),40814.705555555556)</f>
        <v>40814.70556</v>
      </c>
      <c r="D1157" s="3">
        <f>IFERROR(__xludf.DUMMYFUNCTION("""COMPUTED_VALUE"""),53270.0)</f>
        <v>53270</v>
      </c>
    </row>
    <row r="1158">
      <c r="C1158" s="4">
        <f>IFERROR(__xludf.DUMMYFUNCTION("""COMPUTED_VALUE"""),40815.705555555556)</f>
        <v>40815.70556</v>
      </c>
      <c r="D1158" s="3">
        <f>IFERROR(__xludf.DUMMYFUNCTION("""COMPUTED_VALUE"""),53384.0)</f>
        <v>53384</v>
      </c>
    </row>
    <row r="1159">
      <c r="C1159" s="4">
        <f>IFERROR(__xludf.DUMMYFUNCTION("""COMPUTED_VALUE"""),40816.705555555556)</f>
        <v>40816.70556</v>
      </c>
      <c r="D1159" s="3">
        <f>IFERROR(__xludf.DUMMYFUNCTION("""COMPUTED_VALUE"""),52324.0)</f>
        <v>52324</v>
      </c>
    </row>
    <row r="1160">
      <c r="C1160" s="4">
        <f>IFERROR(__xludf.DUMMYFUNCTION("""COMPUTED_VALUE"""),40819.705555555556)</f>
        <v>40819.70556</v>
      </c>
      <c r="D1160" s="3">
        <f>IFERROR(__xludf.DUMMYFUNCTION("""COMPUTED_VALUE"""),50791.0)</f>
        <v>50791</v>
      </c>
    </row>
    <row r="1161">
      <c r="C1161" s="4">
        <f>IFERROR(__xludf.DUMMYFUNCTION("""COMPUTED_VALUE"""),40821.705555555556)</f>
        <v>40821.70556</v>
      </c>
      <c r="D1161" s="3">
        <f>IFERROR(__xludf.DUMMYFUNCTION("""COMPUTED_VALUE"""),51013.0)</f>
        <v>51013</v>
      </c>
    </row>
    <row r="1162">
      <c r="C1162" s="4">
        <f>IFERROR(__xludf.DUMMYFUNCTION("""COMPUTED_VALUE"""),40822.705555555556)</f>
        <v>40822.70556</v>
      </c>
      <c r="D1162" s="3">
        <f>IFERROR(__xludf.DUMMYFUNCTION("""COMPUTED_VALUE"""),52290.0)</f>
        <v>52290</v>
      </c>
    </row>
    <row r="1163">
      <c r="C1163" s="4">
        <f>IFERROR(__xludf.DUMMYFUNCTION("""COMPUTED_VALUE"""),40823.705555555556)</f>
        <v>40823.70556</v>
      </c>
      <c r="D1163" s="3">
        <f>IFERROR(__xludf.DUMMYFUNCTION("""COMPUTED_VALUE"""),51243.0)</f>
        <v>51243</v>
      </c>
    </row>
    <row r="1164">
      <c r="C1164" s="4">
        <f>IFERROR(__xludf.DUMMYFUNCTION("""COMPUTED_VALUE"""),40826.705555555556)</f>
        <v>40826.70556</v>
      </c>
      <c r="D1164" s="3">
        <f>IFERROR(__xludf.DUMMYFUNCTION("""COMPUTED_VALUE"""),53273.0)</f>
        <v>53273</v>
      </c>
    </row>
    <row r="1165">
      <c r="C1165" s="4">
        <f>IFERROR(__xludf.DUMMYFUNCTION("""COMPUTED_VALUE"""),40827.705555555556)</f>
        <v>40827.70556</v>
      </c>
      <c r="D1165" s="3">
        <f>IFERROR(__xludf.DUMMYFUNCTION("""COMPUTED_VALUE"""),53838.0)</f>
        <v>53838</v>
      </c>
    </row>
    <row r="1166">
      <c r="C1166" s="4">
        <f>IFERROR(__xludf.DUMMYFUNCTION("""COMPUTED_VALUE"""),40829.705555555556)</f>
        <v>40829.70556</v>
      </c>
      <c r="D1166" s="3">
        <f>IFERROR(__xludf.DUMMYFUNCTION("""COMPUTED_VALUE"""),54601.0)</f>
        <v>54601</v>
      </c>
    </row>
    <row r="1167">
      <c r="C1167" s="4">
        <f>IFERROR(__xludf.DUMMYFUNCTION("""COMPUTED_VALUE"""),40830.705555555556)</f>
        <v>40830.70556</v>
      </c>
      <c r="D1167" s="3">
        <f>IFERROR(__xludf.DUMMYFUNCTION("""COMPUTED_VALUE"""),55030.0)</f>
        <v>55030</v>
      </c>
    </row>
    <row r="1168">
      <c r="C1168" s="4">
        <f>IFERROR(__xludf.DUMMYFUNCTION("""COMPUTED_VALUE"""),40834.705555555556)</f>
        <v>40834.70556</v>
      </c>
      <c r="D1168" s="3">
        <f>IFERROR(__xludf.DUMMYFUNCTION("""COMPUTED_VALUE"""),53911.0)</f>
        <v>53911</v>
      </c>
    </row>
    <row r="1169">
      <c r="C1169" s="4">
        <f>IFERROR(__xludf.DUMMYFUNCTION("""COMPUTED_VALUE"""),40835.705555555556)</f>
        <v>40835.70556</v>
      </c>
      <c r="D1169" s="3">
        <f>IFERROR(__xludf.DUMMYFUNCTION("""COMPUTED_VALUE"""),54966.0)</f>
        <v>54966</v>
      </c>
    </row>
    <row r="1170">
      <c r="C1170" s="4">
        <f>IFERROR(__xludf.DUMMYFUNCTION("""COMPUTED_VALUE"""),40836.705555555556)</f>
        <v>40836.70556</v>
      </c>
      <c r="D1170" s="3">
        <f>IFERROR(__xludf.DUMMYFUNCTION("""COMPUTED_VALUE"""),54009.0)</f>
        <v>54009</v>
      </c>
    </row>
    <row r="1171">
      <c r="C1171" s="4">
        <f>IFERROR(__xludf.DUMMYFUNCTION("""COMPUTED_VALUE"""),40837.705555555556)</f>
        <v>40837.70556</v>
      </c>
      <c r="D1171" s="3">
        <f>IFERROR(__xludf.DUMMYFUNCTION("""COMPUTED_VALUE"""),55255.0)</f>
        <v>55255</v>
      </c>
    </row>
    <row r="1172">
      <c r="C1172" s="4">
        <f>IFERROR(__xludf.DUMMYFUNCTION("""COMPUTED_VALUE"""),40841.705555555556)</f>
        <v>40841.70556</v>
      </c>
      <c r="D1172" s="3">
        <f>IFERROR(__xludf.DUMMYFUNCTION("""COMPUTED_VALUE"""),56891.0)</f>
        <v>56891</v>
      </c>
    </row>
    <row r="1173">
      <c r="C1173" s="4">
        <f>IFERROR(__xludf.DUMMYFUNCTION("""COMPUTED_VALUE"""),40842.705555555556)</f>
        <v>40842.70556</v>
      </c>
      <c r="D1173" s="3">
        <f>IFERROR(__xludf.DUMMYFUNCTION("""COMPUTED_VALUE"""),56285.0)</f>
        <v>56285</v>
      </c>
    </row>
    <row r="1174">
      <c r="C1174" s="4">
        <f>IFERROR(__xludf.DUMMYFUNCTION("""COMPUTED_VALUE"""),40843.705555555556)</f>
        <v>40843.70556</v>
      </c>
      <c r="D1174" s="3">
        <f>IFERROR(__xludf.DUMMYFUNCTION("""COMPUTED_VALUE"""),57143.0)</f>
        <v>57143</v>
      </c>
    </row>
    <row r="1175">
      <c r="C1175" s="4">
        <f>IFERROR(__xludf.DUMMYFUNCTION("""COMPUTED_VALUE"""),40844.705555555556)</f>
        <v>40844.70556</v>
      </c>
      <c r="D1175" s="3">
        <f>IFERROR(__xludf.DUMMYFUNCTION("""COMPUTED_VALUE"""),59270.0)</f>
        <v>59270</v>
      </c>
    </row>
    <row r="1176">
      <c r="C1176" s="4">
        <f>IFERROR(__xludf.DUMMYFUNCTION("""COMPUTED_VALUE"""),40847.705555555556)</f>
        <v>40847.70556</v>
      </c>
      <c r="D1176" s="3">
        <f>IFERROR(__xludf.DUMMYFUNCTION("""COMPUTED_VALUE"""),59513.0)</f>
        <v>59513</v>
      </c>
    </row>
    <row r="1177">
      <c r="C1177" s="4">
        <f>IFERROR(__xludf.DUMMYFUNCTION("""COMPUTED_VALUE"""),40848.705555555556)</f>
        <v>40848.70556</v>
      </c>
      <c r="D1177" s="3">
        <f>IFERROR(__xludf.DUMMYFUNCTION("""COMPUTED_VALUE"""),57322.0)</f>
        <v>57322</v>
      </c>
    </row>
    <row r="1178">
      <c r="C1178" s="4">
        <f>IFERROR(__xludf.DUMMYFUNCTION("""COMPUTED_VALUE"""),40850.705555555556)</f>
        <v>40850.70556</v>
      </c>
      <c r="D1178" s="3">
        <f>IFERROR(__xludf.DUMMYFUNCTION("""COMPUTED_VALUE"""),58196.0)</f>
        <v>58196</v>
      </c>
    </row>
    <row r="1179">
      <c r="C1179" s="4">
        <f>IFERROR(__xludf.DUMMYFUNCTION("""COMPUTED_VALUE"""),40851.705555555556)</f>
        <v>40851.70556</v>
      </c>
      <c r="D1179" s="3">
        <f>IFERROR(__xludf.DUMMYFUNCTION("""COMPUTED_VALUE"""),58669.0)</f>
        <v>58669</v>
      </c>
    </row>
    <row r="1180">
      <c r="C1180" s="4">
        <f>IFERROR(__xludf.DUMMYFUNCTION("""COMPUTED_VALUE"""),40854.705555555556)</f>
        <v>40854.70556</v>
      </c>
      <c r="D1180" s="3">
        <f>IFERROR(__xludf.DUMMYFUNCTION("""COMPUTED_VALUE"""),59198.0)</f>
        <v>59198</v>
      </c>
    </row>
    <row r="1181">
      <c r="C1181" s="4">
        <f>IFERROR(__xludf.DUMMYFUNCTION("""COMPUTED_VALUE"""),40855.705555555556)</f>
        <v>40855.70556</v>
      </c>
      <c r="D1181" s="3">
        <f>IFERROR(__xludf.DUMMYFUNCTION("""COMPUTED_VALUE"""),59026.0)</f>
        <v>59026</v>
      </c>
    </row>
    <row r="1182">
      <c r="C1182" s="4">
        <f>IFERROR(__xludf.DUMMYFUNCTION("""COMPUTED_VALUE"""),40856.705555555556)</f>
        <v>40856.70556</v>
      </c>
      <c r="D1182" s="3">
        <f>IFERROR(__xludf.DUMMYFUNCTION("""COMPUTED_VALUE"""),57549.0)</f>
        <v>57549</v>
      </c>
    </row>
    <row r="1183">
      <c r="C1183" s="4">
        <f>IFERROR(__xludf.DUMMYFUNCTION("""COMPUTED_VALUE"""),40858.705555555556)</f>
        <v>40858.70556</v>
      </c>
      <c r="D1183" s="3">
        <f>IFERROR(__xludf.DUMMYFUNCTION("""COMPUTED_VALUE"""),58546.0)</f>
        <v>58546</v>
      </c>
    </row>
    <row r="1184">
      <c r="C1184" s="4">
        <f>IFERROR(__xludf.DUMMYFUNCTION("""COMPUTED_VALUE"""),40861.705555555556)</f>
        <v>40861.70556</v>
      </c>
      <c r="D1184" s="3">
        <f>IFERROR(__xludf.DUMMYFUNCTION("""COMPUTED_VALUE"""),58258.0)</f>
        <v>58258</v>
      </c>
    </row>
    <row r="1185">
      <c r="C1185" s="4">
        <f>IFERROR(__xludf.DUMMYFUNCTION("""COMPUTED_VALUE"""),40863.705555555556)</f>
        <v>40863.70556</v>
      </c>
      <c r="D1185" s="3">
        <f>IFERROR(__xludf.DUMMYFUNCTION("""COMPUTED_VALUE"""),58559.0)</f>
        <v>58559</v>
      </c>
    </row>
    <row r="1186">
      <c r="C1186" s="4">
        <f>IFERROR(__xludf.DUMMYFUNCTION("""COMPUTED_VALUE"""),40864.705555555556)</f>
        <v>40864.70556</v>
      </c>
      <c r="D1186" s="3">
        <f>IFERROR(__xludf.DUMMYFUNCTION("""COMPUTED_VALUE"""),56988.0)</f>
        <v>56988</v>
      </c>
    </row>
    <row r="1187">
      <c r="C1187" s="4">
        <f>IFERROR(__xludf.DUMMYFUNCTION("""COMPUTED_VALUE"""),40865.705555555556)</f>
        <v>40865.70556</v>
      </c>
      <c r="D1187" s="3">
        <f>IFERROR(__xludf.DUMMYFUNCTION("""COMPUTED_VALUE"""),56731.0)</f>
        <v>56731</v>
      </c>
    </row>
    <row r="1188">
      <c r="C1188" s="4">
        <f>IFERROR(__xludf.DUMMYFUNCTION("""COMPUTED_VALUE"""),40868.705555555556)</f>
        <v>40868.70556</v>
      </c>
      <c r="D1188" s="3">
        <f>IFERROR(__xludf.DUMMYFUNCTION("""COMPUTED_VALUE"""),56284.0)</f>
        <v>56284</v>
      </c>
    </row>
    <row r="1189">
      <c r="C1189" s="4">
        <f>IFERROR(__xludf.DUMMYFUNCTION("""COMPUTED_VALUE"""),40869.705555555556)</f>
        <v>40869.70556</v>
      </c>
      <c r="D1189" s="3">
        <f>IFERROR(__xludf.DUMMYFUNCTION("""COMPUTED_VALUE"""),55878.0)</f>
        <v>55878</v>
      </c>
    </row>
    <row r="1190">
      <c r="C1190" s="4">
        <f>IFERROR(__xludf.DUMMYFUNCTION("""COMPUTED_VALUE"""),40870.705555555556)</f>
        <v>40870.70556</v>
      </c>
      <c r="D1190" s="3">
        <f>IFERROR(__xludf.DUMMYFUNCTION("""COMPUTED_VALUE"""),54972.0)</f>
        <v>54972</v>
      </c>
    </row>
    <row r="1191">
      <c r="C1191" s="4">
        <f>IFERROR(__xludf.DUMMYFUNCTION("""COMPUTED_VALUE"""),40871.705555555556)</f>
        <v>40871.70556</v>
      </c>
      <c r="D1191" s="3">
        <f>IFERROR(__xludf.DUMMYFUNCTION("""COMPUTED_VALUE"""),55279.0)</f>
        <v>55279</v>
      </c>
    </row>
    <row r="1192">
      <c r="C1192" s="4">
        <f>IFERROR(__xludf.DUMMYFUNCTION("""COMPUTED_VALUE"""),40872.705555555556)</f>
        <v>40872.70556</v>
      </c>
      <c r="D1192" s="3">
        <f>IFERROR(__xludf.DUMMYFUNCTION("""COMPUTED_VALUE"""),54894.0)</f>
        <v>54894</v>
      </c>
    </row>
    <row r="1193">
      <c r="C1193" s="4">
        <f>IFERROR(__xludf.DUMMYFUNCTION("""COMPUTED_VALUE"""),40875.705555555556)</f>
        <v>40875.70556</v>
      </c>
      <c r="D1193" s="3">
        <f>IFERROR(__xludf.DUMMYFUNCTION("""COMPUTED_VALUE"""),56017.0)</f>
        <v>56017</v>
      </c>
    </row>
    <row r="1194">
      <c r="C1194" s="4">
        <f>IFERROR(__xludf.DUMMYFUNCTION("""COMPUTED_VALUE"""),40876.705555555556)</f>
        <v>40876.70556</v>
      </c>
      <c r="D1194" s="3">
        <f>IFERROR(__xludf.DUMMYFUNCTION("""COMPUTED_VALUE"""),55299.0)</f>
        <v>55299</v>
      </c>
    </row>
    <row r="1195">
      <c r="C1195" s="4">
        <f>IFERROR(__xludf.DUMMYFUNCTION("""COMPUTED_VALUE"""),40877.705555555556)</f>
        <v>40877.70556</v>
      </c>
      <c r="D1195" s="3">
        <f>IFERROR(__xludf.DUMMYFUNCTION("""COMPUTED_VALUE"""),56874.0)</f>
        <v>56874</v>
      </c>
    </row>
    <row r="1196">
      <c r="C1196" s="4">
        <f>IFERROR(__xludf.DUMMYFUNCTION("""COMPUTED_VALUE"""),40878.705555555556)</f>
        <v>40878.70556</v>
      </c>
      <c r="D1196" s="3">
        <f>IFERROR(__xludf.DUMMYFUNCTION("""COMPUTED_VALUE"""),58143.0)</f>
        <v>58143</v>
      </c>
    </row>
    <row r="1197">
      <c r="C1197" s="4">
        <f>IFERROR(__xludf.DUMMYFUNCTION("""COMPUTED_VALUE"""),40879.705555555556)</f>
        <v>40879.70556</v>
      </c>
      <c r="D1197" s="3">
        <f>IFERROR(__xludf.DUMMYFUNCTION("""COMPUTED_VALUE"""),57885.0)</f>
        <v>57885</v>
      </c>
    </row>
    <row r="1198">
      <c r="C1198" s="4">
        <f>IFERROR(__xludf.DUMMYFUNCTION("""COMPUTED_VALUE"""),40882.705555555556)</f>
        <v>40882.70556</v>
      </c>
      <c r="D1198" s="3">
        <f>IFERROR(__xludf.DUMMYFUNCTION("""COMPUTED_VALUE"""),58910.0)</f>
        <v>58910</v>
      </c>
    </row>
    <row r="1199">
      <c r="C1199" s="4">
        <f>IFERROR(__xludf.DUMMYFUNCTION("""COMPUTED_VALUE"""),40883.705555555556)</f>
        <v>40883.70556</v>
      </c>
      <c r="D1199" s="3">
        <f>IFERROR(__xludf.DUMMYFUNCTION("""COMPUTED_VALUE"""),59536.0)</f>
        <v>59536</v>
      </c>
    </row>
    <row r="1200">
      <c r="C1200" s="4">
        <f>IFERROR(__xludf.DUMMYFUNCTION("""COMPUTED_VALUE"""),40884.705555555556)</f>
        <v>40884.70556</v>
      </c>
      <c r="D1200" s="3">
        <f>IFERROR(__xludf.DUMMYFUNCTION("""COMPUTED_VALUE"""),58662.0)</f>
        <v>58662</v>
      </c>
    </row>
    <row r="1201">
      <c r="C1201" s="4">
        <f>IFERROR(__xludf.DUMMYFUNCTION("""COMPUTED_VALUE"""),40886.705555555556)</f>
        <v>40886.70556</v>
      </c>
      <c r="D1201" s="3">
        <f>IFERROR(__xludf.DUMMYFUNCTION("""COMPUTED_VALUE"""),58236.0)</f>
        <v>58236</v>
      </c>
    </row>
    <row r="1202">
      <c r="C1202" s="4">
        <f>IFERROR(__xludf.DUMMYFUNCTION("""COMPUTED_VALUE"""),40890.705555555556)</f>
        <v>40890.70556</v>
      </c>
      <c r="D1202" s="3">
        <f>IFERROR(__xludf.DUMMYFUNCTION("""COMPUTED_VALUE"""),57494.0)</f>
        <v>57494</v>
      </c>
    </row>
    <row r="1203">
      <c r="C1203" s="4">
        <f>IFERROR(__xludf.DUMMYFUNCTION("""COMPUTED_VALUE"""),40891.705555555556)</f>
        <v>40891.70556</v>
      </c>
      <c r="D1203" s="3">
        <f>IFERROR(__xludf.DUMMYFUNCTION("""COMPUTED_VALUE"""),56646.0)</f>
        <v>56646</v>
      </c>
    </row>
    <row r="1204">
      <c r="C1204" s="4">
        <f>IFERROR(__xludf.DUMMYFUNCTION("""COMPUTED_VALUE"""),40892.705555555556)</f>
        <v>40892.70556</v>
      </c>
      <c r="D1204" s="3">
        <f>IFERROR(__xludf.DUMMYFUNCTION("""COMPUTED_VALUE"""),56331.0)</f>
        <v>56331</v>
      </c>
    </row>
    <row r="1205">
      <c r="C1205" s="4">
        <f>IFERROR(__xludf.DUMMYFUNCTION("""COMPUTED_VALUE"""),40893.705555555556)</f>
        <v>40893.70556</v>
      </c>
      <c r="D1205" s="3">
        <f>IFERROR(__xludf.DUMMYFUNCTION("""COMPUTED_VALUE"""),56096.0)</f>
        <v>56096</v>
      </c>
    </row>
    <row r="1206">
      <c r="C1206" s="4">
        <f>IFERROR(__xludf.DUMMYFUNCTION("""COMPUTED_VALUE"""),40897.705555555556)</f>
        <v>40897.70556</v>
      </c>
      <c r="D1206" s="3">
        <f>IFERROR(__xludf.DUMMYFUNCTION("""COMPUTED_VALUE"""),56864.0)</f>
        <v>56864</v>
      </c>
    </row>
    <row r="1207">
      <c r="C1207" s="4">
        <f>IFERROR(__xludf.DUMMYFUNCTION("""COMPUTED_VALUE"""),40898.705555555556)</f>
        <v>40898.70556</v>
      </c>
      <c r="D1207" s="3">
        <f>IFERROR(__xludf.DUMMYFUNCTION("""COMPUTED_VALUE"""),56653.0)</f>
        <v>56653</v>
      </c>
    </row>
    <row r="1208">
      <c r="C1208" s="4">
        <f>IFERROR(__xludf.DUMMYFUNCTION("""COMPUTED_VALUE"""),40899.705555555556)</f>
        <v>40899.70556</v>
      </c>
      <c r="D1208" s="3">
        <f>IFERROR(__xludf.DUMMYFUNCTION("""COMPUTED_VALUE"""),57347.0)</f>
        <v>57347</v>
      </c>
    </row>
    <row r="1209">
      <c r="C1209" s="4">
        <f>IFERROR(__xludf.DUMMYFUNCTION("""COMPUTED_VALUE"""),40900.705555555556)</f>
        <v>40900.70556</v>
      </c>
      <c r="D1209" s="3">
        <f>IFERROR(__xludf.DUMMYFUNCTION("""COMPUTED_VALUE"""),57701.0)</f>
        <v>57701</v>
      </c>
    </row>
    <row r="1210">
      <c r="C1210" s="4">
        <f>IFERROR(__xludf.DUMMYFUNCTION("""COMPUTED_VALUE"""),40903.705555555556)</f>
        <v>40903.70556</v>
      </c>
      <c r="D1210" s="3">
        <f>IFERROR(__xludf.DUMMYFUNCTION("""COMPUTED_VALUE"""),57669.0)</f>
        <v>57669</v>
      </c>
    </row>
    <row r="1211">
      <c r="C1211" s="4">
        <f>IFERROR(__xludf.DUMMYFUNCTION("""COMPUTED_VALUE"""),40904.705555555556)</f>
        <v>40904.70556</v>
      </c>
      <c r="D1211" s="3">
        <f>IFERROR(__xludf.DUMMYFUNCTION("""COMPUTED_VALUE"""),58005.0)</f>
        <v>58005</v>
      </c>
    </row>
    <row r="1212">
      <c r="C1212" s="4">
        <f>IFERROR(__xludf.DUMMYFUNCTION("""COMPUTED_VALUE"""),40905.705555555556)</f>
        <v>40905.70556</v>
      </c>
      <c r="D1212" s="3">
        <f>IFERROR(__xludf.DUMMYFUNCTION("""COMPUTED_VALUE"""),56533.0)</f>
        <v>56533</v>
      </c>
    </row>
    <row r="1213">
      <c r="C1213" s="4">
        <f>IFERROR(__xludf.DUMMYFUNCTION("""COMPUTED_VALUE"""),40906.705555555556)</f>
        <v>40906.70556</v>
      </c>
      <c r="D1213" s="3">
        <f>IFERROR(__xludf.DUMMYFUNCTION("""COMPUTED_VALUE"""),56754.0)</f>
        <v>56754</v>
      </c>
    </row>
    <row r="1214">
      <c r="C1214" s="4">
        <f>IFERROR(__xludf.DUMMYFUNCTION("""COMPUTED_VALUE"""),40910.705555555556)</f>
        <v>40910.70556</v>
      </c>
      <c r="D1214" s="3">
        <f>IFERROR(__xludf.DUMMYFUNCTION("""COMPUTED_VALUE"""),57829.0)</f>
        <v>57829</v>
      </c>
    </row>
    <row r="1215">
      <c r="C1215" s="4">
        <f>IFERROR(__xludf.DUMMYFUNCTION("""COMPUTED_VALUE"""),40911.705555555556)</f>
        <v>40911.70556</v>
      </c>
      <c r="D1215" s="3">
        <f>IFERROR(__xludf.DUMMYFUNCTION("""COMPUTED_VALUE"""),59264.0)</f>
        <v>59264</v>
      </c>
    </row>
    <row r="1216">
      <c r="C1216" s="4">
        <f>IFERROR(__xludf.DUMMYFUNCTION("""COMPUTED_VALUE"""),40912.705555555556)</f>
        <v>40912.70556</v>
      </c>
      <c r="D1216" s="3">
        <f>IFERROR(__xludf.DUMMYFUNCTION("""COMPUTED_VALUE"""),59364.0)</f>
        <v>59364</v>
      </c>
    </row>
    <row r="1217">
      <c r="C1217" s="4">
        <f>IFERROR(__xludf.DUMMYFUNCTION("""COMPUTED_VALUE"""),40913.705555555556)</f>
        <v>40913.70556</v>
      </c>
      <c r="D1217" s="3">
        <f>IFERROR(__xludf.DUMMYFUNCTION("""COMPUTED_VALUE"""),58546.0)</f>
        <v>58546</v>
      </c>
    </row>
    <row r="1218">
      <c r="C1218" s="4">
        <f>IFERROR(__xludf.DUMMYFUNCTION("""COMPUTED_VALUE"""),40914.705555555556)</f>
        <v>40914.70556</v>
      </c>
      <c r="D1218" s="3">
        <f>IFERROR(__xludf.DUMMYFUNCTION("""COMPUTED_VALUE"""),58600.0)</f>
        <v>58600</v>
      </c>
    </row>
    <row r="1219">
      <c r="C1219" s="4">
        <f>IFERROR(__xludf.DUMMYFUNCTION("""COMPUTED_VALUE"""),40917.705555555556)</f>
        <v>40917.70556</v>
      </c>
      <c r="D1219" s="3">
        <f>IFERROR(__xludf.DUMMYFUNCTION("""COMPUTED_VALUE"""),59082.0)</f>
        <v>59082</v>
      </c>
    </row>
    <row r="1220">
      <c r="C1220" s="4">
        <f>IFERROR(__xludf.DUMMYFUNCTION("""COMPUTED_VALUE"""),40918.705555555556)</f>
        <v>40918.70556</v>
      </c>
      <c r="D1220" s="3">
        <f>IFERROR(__xludf.DUMMYFUNCTION("""COMPUTED_VALUE"""),59805.0)</f>
        <v>59805</v>
      </c>
    </row>
    <row r="1221">
      <c r="C1221" s="4">
        <f>IFERROR(__xludf.DUMMYFUNCTION("""COMPUTED_VALUE"""),40919.705555555556)</f>
        <v>40919.70556</v>
      </c>
      <c r="D1221" s="3">
        <f>IFERROR(__xludf.DUMMYFUNCTION("""COMPUTED_VALUE"""),59962.0)</f>
        <v>59962</v>
      </c>
    </row>
    <row r="1222">
      <c r="C1222" s="4">
        <f>IFERROR(__xludf.DUMMYFUNCTION("""COMPUTED_VALUE"""),40920.705555555556)</f>
        <v>40920.70556</v>
      </c>
      <c r="D1222" s="3">
        <f>IFERROR(__xludf.DUMMYFUNCTION("""COMPUTED_VALUE"""),59920.0)</f>
        <v>59920</v>
      </c>
    </row>
    <row r="1223">
      <c r="C1223" s="4">
        <f>IFERROR(__xludf.DUMMYFUNCTION("""COMPUTED_VALUE"""),40921.705555555556)</f>
        <v>40921.70556</v>
      </c>
      <c r="D1223" s="3">
        <f>IFERROR(__xludf.DUMMYFUNCTION("""COMPUTED_VALUE"""),59146.0)</f>
        <v>59146</v>
      </c>
    </row>
    <row r="1224">
      <c r="C1224" s="4">
        <f>IFERROR(__xludf.DUMMYFUNCTION("""COMPUTED_VALUE"""),40924.705555555556)</f>
        <v>40924.70556</v>
      </c>
      <c r="D1224" s="3">
        <f>IFERROR(__xludf.DUMMYFUNCTION("""COMPUTED_VALUE"""),59956.0)</f>
        <v>59956</v>
      </c>
    </row>
    <row r="1225">
      <c r="C1225" s="4">
        <f>IFERROR(__xludf.DUMMYFUNCTION("""COMPUTED_VALUE"""),40926.705555555556)</f>
        <v>40926.70556</v>
      </c>
      <c r="D1225" s="3">
        <f>IFERROR(__xludf.DUMMYFUNCTION("""COMPUTED_VALUE"""),61722.0)</f>
        <v>61722</v>
      </c>
    </row>
    <row r="1226">
      <c r="C1226" s="4">
        <f>IFERROR(__xludf.DUMMYFUNCTION("""COMPUTED_VALUE"""),40927.705555555556)</f>
        <v>40927.70556</v>
      </c>
      <c r="D1226" s="3">
        <f>IFERROR(__xludf.DUMMYFUNCTION("""COMPUTED_VALUE"""),61926.0)</f>
        <v>61926</v>
      </c>
    </row>
    <row r="1227">
      <c r="C1227" s="4">
        <f>IFERROR(__xludf.DUMMYFUNCTION("""COMPUTED_VALUE"""),40928.705555555556)</f>
        <v>40928.70556</v>
      </c>
      <c r="D1227" s="3">
        <f>IFERROR(__xludf.DUMMYFUNCTION("""COMPUTED_VALUE"""),62312.0)</f>
        <v>62312</v>
      </c>
    </row>
    <row r="1228">
      <c r="C1228" s="4">
        <f>IFERROR(__xludf.DUMMYFUNCTION("""COMPUTED_VALUE"""),40931.705555555556)</f>
        <v>40931.70556</v>
      </c>
      <c r="D1228" s="3">
        <f>IFERROR(__xludf.DUMMYFUNCTION("""COMPUTED_VALUE"""),62386.0)</f>
        <v>62386</v>
      </c>
    </row>
    <row r="1229">
      <c r="C1229" s="4">
        <f>IFERROR(__xludf.DUMMYFUNCTION("""COMPUTED_VALUE"""),40932.705555555556)</f>
        <v>40932.70556</v>
      </c>
      <c r="D1229" s="3">
        <f>IFERROR(__xludf.DUMMYFUNCTION("""COMPUTED_VALUE"""),62486.0)</f>
        <v>62486</v>
      </c>
    </row>
    <row r="1230">
      <c r="C1230" s="4">
        <f>IFERROR(__xludf.DUMMYFUNCTION("""COMPUTED_VALUE"""),40934.705555555556)</f>
        <v>40934.70556</v>
      </c>
      <c r="D1230" s="3">
        <f>IFERROR(__xludf.DUMMYFUNCTION("""COMPUTED_VALUE"""),62953.0)</f>
        <v>62953</v>
      </c>
    </row>
    <row r="1231">
      <c r="C1231" s="4">
        <f>IFERROR(__xludf.DUMMYFUNCTION("""COMPUTED_VALUE"""),40935.705555555556)</f>
        <v>40935.70556</v>
      </c>
      <c r="D1231" s="3">
        <f>IFERROR(__xludf.DUMMYFUNCTION("""COMPUTED_VALUE"""),62904.0)</f>
        <v>62904</v>
      </c>
    </row>
    <row r="1232">
      <c r="C1232" s="4">
        <f>IFERROR(__xludf.DUMMYFUNCTION("""COMPUTED_VALUE"""),40938.705555555556)</f>
        <v>40938.70556</v>
      </c>
      <c r="D1232" s="3">
        <f>IFERROR(__xludf.DUMMYFUNCTION("""COMPUTED_VALUE"""),62770.0)</f>
        <v>62770</v>
      </c>
    </row>
    <row r="1233">
      <c r="C1233" s="4">
        <f>IFERROR(__xludf.DUMMYFUNCTION("""COMPUTED_VALUE"""),40939.705555555556)</f>
        <v>40939.70556</v>
      </c>
      <c r="D1233" s="3">
        <f>IFERROR(__xludf.DUMMYFUNCTION("""COMPUTED_VALUE"""),63072.0)</f>
        <v>63072</v>
      </c>
    </row>
    <row r="1234">
      <c r="C1234" s="4">
        <f>IFERROR(__xludf.DUMMYFUNCTION("""COMPUTED_VALUE"""),40940.705555555556)</f>
        <v>40940.70556</v>
      </c>
      <c r="D1234" s="3">
        <f>IFERROR(__xludf.DUMMYFUNCTION("""COMPUTED_VALUE"""),64567.0)</f>
        <v>64567</v>
      </c>
    </row>
    <row r="1235">
      <c r="C1235" s="4">
        <f>IFERROR(__xludf.DUMMYFUNCTION("""COMPUTED_VALUE"""),40941.705555555556)</f>
        <v>40941.70556</v>
      </c>
      <c r="D1235" s="3">
        <f>IFERROR(__xludf.DUMMYFUNCTION("""COMPUTED_VALUE"""),64593.0)</f>
        <v>64593</v>
      </c>
    </row>
    <row r="1236">
      <c r="C1236" s="4">
        <f>IFERROR(__xludf.DUMMYFUNCTION("""COMPUTED_VALUE"""),40942.705555555556)</f>
        <v>40942.70556</v>
      </c>
      <c r="D1236" s="3">
        <f>IFERROR(__xludf.DUMMYFUNCTION("""COMPUTED_VALUE"""),65217.0)</f>
        <v>65217</v>
      </c>
    </row>
    <row r="1237">
      <c r="C1237" s="4">
        <f>IFERROR(__xludf.DUMMYFUNCTION("""COMPUTED_VALUE"""),40945.705555555556)</f>
        <v>40945.70556</v>
      </c>
      <c r="D1237" s="3">
        <f>IFERROR(__xludf.DUMMYFUNCTION("""COMPUTED_VALUE"""),65223.0)</f>
        <v>65223</v>
      </c>
    </row>
    <row r="1238">
      <c r="C1238" s="4">
        <f>IFERROR(__xludf.DUMMYFUNCTION("""COMPUTED_VALUE"""),40946.705555555556)</f>
        <v>40946.70556</v>
      </c>
      <c r="D1238" s="3">
        <f>IFERROR(__xludf.DUMMYFUNCTION("""COMPUTED_VALUE"""),65917.0)</f>
        <v>65917</v>
      </c>
    </row>
    <row r="1239">
      <c r="C1239" s="4">
        <f>IFERROR(__xludf.DUMMYFUNCTION("""COMPUTED_VALUE"""),40947.705555555556)</f>
        <v>40947.70556</v>
      </c>
      <c r="D1239" s="3">
        <f>IFERROR(__xludf.DUMMYFUNCTION("""COMPUTED_VALUE"""),65831.0)</f>
        <v>65831</v>
      </c>
    </row>
    <row r="1240">
      <c r="C1240" s="4">
        <f>IFERROR(__xludf.DUMMYFUNCTION("""COMPUTED_VALUE"""),40948.705555555556)</f>
        <v>40948.70556</v>
      </c>
      <c r="D1240" s="3">
        <f>IFERROR(__xludf.DUMMYFUNCTION("""COMPUTED_VALUE"""),65530.0)</f>
        <v>65530</v>
      </c>
    </row>
    <row r="1241">
      <c r="C1241" s="4">
        <f>IFERROR(__xludf.DUMMYFUNCTION("""COMPUTED_VALUE"""),40949.705555555556)</f>
        <v>40949.70556</v>
      </c>
      <c r="D1241" s="3">
        <f>IFERROR(__xludf.DUMMYFUNCTION("""COMPUTED_VALUE"""),63997.0)</f>
        <v>63997</v>
      </c>
    </row>
    <row r="1242">
      <c r="C1242" s="4">
        <f>IFERROR(__xludf.DUMMYFUNCTION("""COMPUTED_VALUE"""),40952.705555555556)</f>
        <v>40952.70556</v>
      </c>
      <c r="D1242" s="3">
        <f>IFERROR(__xludf.DUMMYFUNCTION("""COMPUTED_VALUE"""),65691.0)</f>
        <v>65691</v>
      </c>
    </row>
    <row r="1243">
      <c r="C1243" s="4">
        <f>IFERROR(__xludf.DUMMYFUNCTION("""COMPUTED_VALUE"""),40953.705555555556)</f>
        <v>40953.70556</v>
      </c>
      <c r="D1243" s="3">
        <f>IFERROR(__xludf.DUMMYFUNCTION("""COMPUTED_VALUE"""),65038.0)</f>
        <v>65038</v>
      </c>
    </row>
    <row r="1244">
      <c r="C1244" s="4">
        <f>IFERROR(__xludf.DUMMYFUNCTION("""COMPUTED_VALUE"""),40954.705555555556)</f>
        <v>40954.70556</v>
      </c>
      <c r="D1244" s="3">
        <f>IFERROR(__xludf.DUMMYFUNCTION("""COMPUTED_VALUE"""),65368.0)</f>
        <v>65368</v>
      </c>
    </row>
    <row r="1245">
      <c r="C1245" s="4">
        <f>IFERROR(__xludf.DUMMYFUNCTION("""COMPUTED_VALUE"""),40955.705555555556)</f>
        <v>40955.70556</v>
      </c>
      <c r="D1245" s="3">
        <f>IFERROR(__xludf.DUMMYFUNCTION("""COMPUTED_VALUE"""),66141.0)</f>
        <v>66141</v>
      </c>
    </row>
    <row r="1246">
      <c r="C1246" s="4">
        <f>IFERROR(__xludf.DUMMYFUNCTION("""COMPUTED_VALUE"""),40956.705555555556)</f>
        <v>40956.70556</v>
      </c>
      <c r="D1246" s="3">
        <f>IFERROR(__xludf.DUMMYFUNCTION("""COMPUTED_VALUE"""),66203.0)</f>
        <v>66203</v>
      </c>
    </row>
    <row r="1247">
      <c r="C1247" s="4">
        <f>IFERROR(__xludf.DUMMYFUNCTION("""COMPUTED_VALUE"""),40961.705555555556)</f>
        <v>40961.70556</v>
      </c>
      <c r="D1247" s="3">
        <f>IFERROR(__xludf.DUMMYFUNCTION("""COMPUTED_VALUE"""),66092.0)</f>
        <v>66092</v>
      </c>
    </row>
    <row r="1248">
      <c r="C1248" s="4">
        <f>IFERROR(__xludf.DUMMYFUNCTION("""COMPUTED_VALUE"""),40962.705555555556)</f>
        <v>40962.70556</v>
      </c>
      <c r="D1248" s="3">
        <f>IFERROR(__xludf.DUMMYFUNCTION("""COMPUTED_VALUE"""),65819.0)</f>
        <v>65819</v>
      </c>
    </row>
    <row r="1249">
      <c r="C1249" s="4">
        <f>IFERROR(__xludf.DUMMYFUNCTION("""COMPUTED_VALUE"""),40963.705555555556)</f>
        <v>40963.70556</v>
      </c>
      <c r="D1249" s="3">
        <f>IFERROR(__xludf.DUMMYFUNCTION("""COMPUTED_VALUE"""),65942.0)</f>
        <v>65942</v>
      </c>
    </row>
    <row r="1250">
      <c r="C1250" s="4">
        <f>IFERROR(__xludf.DUMMYFUNCTION("""COMPUTED_VALUE"""),40966.705555555556)</f>
        <v>40966.70556</v>
      </c>
      <c r="D1250" s="3">
        <f>IFERROR(__xludf.DUMMYFUNCTION("""COMPUTED_VALUE"""),65241.0)</f>
        <v>65241</v>
      </c>
    </row>
    <row r="1251">
      <c r="C1251" s="4">
        <f>IFERROR(__xludf.DUMMYFUNCTION("""COMPUTED_VALUE"""),40967.705555555556)</f>
        <v>40967.70556</v>
      </c>
      <c r="D1251" s="3">
        <f>IFERROR(__xludf.DUMMYFUNCTION("""COMPUTED_VALUE"""),65958.0)</f>
        <v>65958</v>
      </c>
    </row>
    <row r="1252">
      <c r="C1252" s="4">
        <f>IFERROR(__xludf.DUMMYFUNCTION("""COMPUTED_VALUE"""),40968.705555555556)</f>
        <v>40968.70556</v>
      </c>
      <c r="D1252" s="3">
        <f>IFERROR(__xludf.DUMMYFUNCTION("""COMPUTED_VALUE"""),65811.0)</f>
        <v>65811</v>
      </c>
    </row>
    <row r="1253">
      <c r="C1253" s="4">
        <f>IFERROR(__xludf.DUMMYFUNCTION("""COMPUTED_VALUE"""),40970.705555555556)</f>
        <v>40970.70556</v>
      </c>
      <c r="D1253" s="3">
        <f>IFERROR(__xludf.DUMMYFUNCTION("""COMPUTED_VALUE"""),67781.0)</f>
        <v>67781</v>
      </c>
    </row>
    <row r="1254">
      <c r="C1254" s="4">
        <f>IFERROR(__xludf.DUMMYFUNCTION("""COMPUTED_VALUE"""),40973.705555555556)</f>
        <v>40973.70556</v>
      </c>
      <c r="D1254" s="3">
        <f>IFERROR(__xludf.DUMMYFUNCTION("""COMPUTED_VALUE"""),66964.0)</f>
        <v>66964</v>
      </c>
    </row>
    <row r="1255">
      <c r="C1255" s="4">
        <f>IFERROR(__xludf.DUMMYFUNCTION("""COMPUTED_VALUE"""),40974.705555555556)</f>
        <v>40974.70556</v>
      </c>
      <c r="D1255" s="3">
        <f>IFERROR(__xludf.DUMMYFUNCTION("""COMPUTED_VALUE"""),65114.0)</f>
        <v>65114</v>
      </c>
    </row>
    <row r="1256">
      <c r="C1256" s="4">
        <f>IFERROR(__xludf.DUMMYFUNCTION("""COMPUTED_VALUE"""),40976.705555555556)</f>
        <v>40976.70556</v>
      </c>
      <c r="D1256" s="3">
        <f>IFERROR(__xludf.DUMMYFUNCTION("""COMPUTED_VALUE"""),66908.0)</f>
        <v>66908</v>
      </c>
    </row>
    <row r="1257">
      <c r="C1257" s="4">
        <f>IFERROR(__xludf.DUMMYFUNCTION("""COMPUTED_VALUE"""),40977.705555555556)</f>
        <v>40977.70556</v>
      </c>
      <c r="D1257" s="3">
        <f>IFERROR(__xludf.DUMMYFUNCTION("""COMPUTED_VALUE"""),66703.0)</f>
        <v>66703</v>
      </c>
    </row>
    <row r="1258">
      <c r="C1258" s="4">
        <f>IFERROR(__xludf.DUMMYFUNCTION("""COMPUTED_VALUE"""),40980.705555555556)</f>
        <v>40980.70556</v>
      </c>
      <c r="D1258" s="3">
        <f>IFERROR(__xludf.DUMMYFUNCTION("""COMPUTED_VALUE"""),66384.0)</f>
        <v>66384</v>
      </c>
    </row>
    <row r="1259">
      <c r="C1259" s="4">
        <f>IFERROR(__xludf.DUMMYFUNCTION("""COMPUTED_VALUE"""),40981.705555555556)</f>
        <v>40981.70556</v>
      </c>
      <c r="D1259" s="3">
        <f>IFERROR(__xludf.DUMMYFUNCTION("""COMPUTED_VALUE"""),68394.0)</f>
        <v>68394</v>
      </c>
    </row>
    <row r="1260">
      <c r="C1260" s="4">
        <f>IFERROR(__xludf.DUMMYFUNCTION("""COMPUTED_VALUE"""),40982.705555555556)</f>
        <v>40982.70556</v>
      </c>
      <c r="D1260" s="3">
        <f>IFERROR(__xludf.DUMMYFUNCTION("""COMPUTED_VALUE"""),68257.0)</f>
        <v>68257</v>
      </c>
    </row>
    <row r="1261">
      <c r="C1261" s="4">
        <f>IFERROR(__xludf.DUMMYFUNCTION("""COMPUTED_VALUE"""),40983.705555555556)</f>
        <v>40983.70556</v>
      </c>
      <c r="D1261" s="3">
        <f>IFERROR(__xludf.DUMMYFUNCTION("""COMPUTED_VALUE"""),67749.0)</f>
        <v>67749</v>
      </c>
    </row>
    <row r="1262">
      <c r="C1262" s="4">
        <f>IFERROR(__xludf.DUMMYFUNCTION("""COMPUTED_VALUE"""),40984.705555555556)</f>
        <v>40984.70556</v>
      </c>
      <c r="D1262" s="3">
        <f>IFERROR(__xludf.DUMMYFUNCTION("""COMPUTED_VALUE"""),67684.0)</f>
        <v>67684</v>
      </c>
    </row>
    <row r="1263">
      <c r="C1263" s="4">
        <f>IFERROR(__xludf.DUMMYFUNCTION("""COMPUTED_VALUE"""),40988.705555555556)</f>
        <v>40988.70556</v>
      </c>
      <c r="D1263" s="3">
        <f>IFERROR(__xludf.DUMMYFUNCTION("""COMPUTED_VALUE"""),67295.0)</f>
        <v>67295</v>
      </c>
    </row>
    <row r="1264">
      <c r="C1264" s="4">
        <f>IFERROR(__xludf.DUMMYFUNCTION("""COMPUTED_VALUE"""),40990.705555555556)</f>
        <v>40990.70556</v>
      </c>
      <c r="D1264" s="3">
        <f>IFERROR(__xludf.DUMMYFUNCTION("""COMPUTED_VALUE"""),66860.0)</f>
        <v>66860</v>
      </c>
    </row>
    <row r="1265">
      <c r="C1265" s="4">
        <f>IFERROR(__xludf.DUMMYFUNCTION("""COMPUTED_VALUE"""),40991.705555555556)</f>
        <v>40991.70556</v>
      </c>
      <c r="D1265" s="3">
        <f>IFERROR(__xludf.DUMMYFUNCTION("""COMPUTED_VALUE"""),65812.0)</f>
        <v>65812</v>
      </c>
    </row>
    <row r="1266">
      <c r="C1266" s="4">
        <f>IFERROR(__xludf.DUMMYFUNCTION("""COMPUTED_VALUE"""),40994.705555555556)</f>
        <v>40994.70556</v>
      </c>
      <c r="D1266" s="3">
        <f>IFERROR(__xludf.DUMMYFUNCTION("""COMPUTED_VALUE"""),66684.0)</f>
        <v>66684</v>
      </c>
    </row>
    <row r="1267">
      <c r="C1267" s="4">
        <f>IFERROR(__xludf.DUMMYFUNCTION("""COMPUTED_VALUE"""),40995.705555555556)</f>
        <v>40995.70556</v>
      </c>
      <c r="D1267" s="3">
        <f>IFERROR(__xludf.DUMMYFUNCTION("""COMPUTED_VALUE"""),66037.0)</f>
        <v>66037</v>
      </c>
    </row>
    <row r="1268">
      <c r="C1268" s="4">
        <f>IFERROR(__xludf.DUMMYFUNCTION("""COMPUTED_VALUE"""),40996.705555555556)</f>
        <v>40996.70556</v>
      </c>
      <c r="D1268" s="3">
        <f>IFERROR(__xludf.DUMMYFUNCTION("""COMPUTED_VALUE"""),65079.0)</f>
        <v>65079</v>
      </c>
    </row>
    <row r="1269">
      <c r="C1269" s="4">
        <f>IFERROR(__xludf.DUMMYFUNCTION("""COMPUTED_VALUE"""),40997.705555555556)</f>
        <v>40997.70556</v>
      </c>
      <c r="D1269" s="3">
        <f>IFERROR(__xludf.DUMMYFUNCTION("""COMPUTED_VALUE"""),64871.0)</f>
        <v>64871</v>
      </c>
    </row>
    <row r="1270">
      <c r="C1270" s="4">
        <f>IFERROR(__xludf.DUMMYFUNCTION("""COMPUTED_VALUE"""),41001.705555555556)</f>
        <v>41001.70556</v>
      </c>
      <c r="D1270" s="3">
        <f>IFERROR(__xludf.DUMMYFUNCTION("""COMPUTED_VALUE"""),65216.0)</f>
        <v>65216</v>
      </c>
    </row>
    <row r="1271">
      <c r="C1271" s="4">
        <f>IFERROR(__xludf.DUMMYFUNCTION("""COMPUTED_VALUE"""),41002.705555555556)</f>
        <v>41002.70556</v>
      </c>
      <c r="D1271" s="3">
        <f>IFERROR(__xludf.DUMMYFUNCTION("""COMPUTED_VALUE"""),64284.0)</f>
        <v>64284</v>
      </c>
    </row>
    <row r="1272">
      <c r="C1272" s="4">
        <f>IFERROR(__xludf.DUMMYFUNCTION("""COMPUTED_VALUE"""),41003.705555555556)</f>
        <v>41003.70556</v>
      </c>
      <c r="D1272" s="3">
        <f>IFERROR(__xludf.DUMMYFUNCTION("""COMPUTED_VALUE"""),63528.0)</f>
        <v>63528</v>
      </c>
    </row>
    <row r="1273">
      <c r="C1273" s="4">
        <f>IFERROR(__xludf.DUMMYFUNCTION("""COMPUTED_VALUE"""),41004.705555555556)</f>
        <v>41004.70556</v>
      </c>
      <c r="D1273" s="3">
        <f>IFERROR(__xludf.DUMMYFUNCTION("""COMPUTED_VALUE"""),63691.0)</f>
        <v>63691</v>
      </c>
    </row>
    <row r="1274">
      <c r="C1274" s="4">
        <f>IFERROR(__xludf.DUMMYFUNCTION("""COMPUTED_VALUE"""),41008.705555555556)</f>
        <v>41008.70556</v>
      </c>
      <c r="D1274" s="3">
        <f>IFERROR(__xludf.DUMMYFUNCTION("""COMPUTED_VALUE"""),62923.0)</f>
        <v>62923</v>
      </c>
    </row>
    <row r="1275">
      <c r="C1275" s="4">
        <f>IFERROR(__xludf.DUMMYFUNCTION("""COMPUTED_VALUE"""),41009.705555555556)</f>
        <v>41009.70556</v>
      </c>
      <c r="D1275" s="3">
        <f>IFERROR(__xludf.DUMMYFUNCTION("""COMPUTED_VALUE"""),61738.0)</f>
        <v>61738</v>
      </c>
    </row>
    <row r="1276">
      <c r="C1276" s="4">
        <f>IFERROR(__xludf.DUMMYFUNCTION("""COMPUTED_VALUE"""),41010.705555555556)</f>
        <v>41010.70556</v>
      </c>
      <c r="D1276" s="3">
        <f>IFERROR(__xludf.DUMMYFUNCTION("""COMPUTED_VALUE"""),61293.0)</f>
        <v>61293</v>
      </c>
    </row>
    <row r="1277">
      <c r="C1277" s="4">
        <f>IFERROR(__xludf.DUMMYFUNCTION("""COMPUTED_VALUE"""),41011.705555555556)</f>
        <v>41011.70556</v>
      </c>
      <c r="D1277" s="3">
        <f>IFERROR(__xludf.DUMMYFUNCTION("""COMPUTED_VALUE"""),63058.0)</f>
        <v>63058</v>
      </c>
    </row>
    <row r="1278">
      <c r="C1278" s="4">
        <f>IFERROR(__xludf.DUMMYFUNCTION("""COMPUTED_VALUE"""),41012.705555555556)</f>
        <v>41012.70556</v>
      </c>
      <c r="D1278" s="3">
        <f>IFERROR(__xludf.DUMMYFUNCTION("""COMPUTED_VALUE"""),62105.0)</f>
        <v>62105</v>
      </c>
    </row>
    <row r="1279">
      <c r="C1279" s="4">
        <f>IFERROR(__xludf.DUMMYFUNCTION("""COMPUTED_VALUE"""),41016.705555555556)</f>
        <v>41016.70556</v>
      </c>
      <c r="D1279" s="3">
        <f>IFERROR(__xludf.DUMMYFUNCTION("""COMPUTED_VALUE"""),62698.0)</f>
        <v>62698</v>
      </c>
    </row>
    <row r="1280">
      <c r="C1280" s="4">
        <f>IFERROR(__xludf.DUMMYFUNCTION("""COMPUTED_VALUE"""),41017.705555555556)</f>
        <v>41017.70556</v>
      </c>
      <c r="D1280" s="3">
        <f>IFERROR(__xludf.DUMMYFUNCTION("""COMPUTED_VALUE"""),63010.0)</f>
        <v>63010</v>
      </c>
    </row>
    <row r="1281">
      <c r="C1281" s="4">
        <f>IFERROR(__xludf.DUMMYFUNCTION("""COMPUTED_VALUE"""),41018.705555555556)</f>
        <v>41018.70556</v>
      </c>
      <c r="D1281" s="3">
        <f>IFERROR(__xludf.DUMMYFUNCTION("""COMPUTED_VALUE"""),62618.0)</f>
        <v>62618</v>
      </c>
    </row>
    <row r="1282">
      <c r="C1282" s="4">
        <f>IFERROR(__xludf.DUMMYFUNCTION("""COMPUTED_VALUE"""),41019.705555555556)</f>
        <v>41019.70556</v>
      </c>
      <c r="D1282" s="3">
        <f>IFERROR(__xludf.DUMMYFUNCTION("""COMPUTED_VALUE"""),62494.0)</f>
        <v>62494</v>
      </c>
    </row>
    <row r="1283">
      <c r="C1283" s="4">
        <f>IFERROR(__xludf.DUMMYFUNCTION("""COMPUTED_VALUE"""),41022.705555555556)</f>
        <v>41022.70556</v>
      </c>
      <c r="D1283" s="3">
        <f>IFERROR(__xludf.DUMMYFUNCTION("""COMPUTED_VALUE"""),61539.0)</f>
        <v>61539</v>
      </c>
    </row>
    <row r="1284">
      <c r="C1284" s="4">
        <f>IFERROR(__xludf.DUMMYFUNCTION("""COMPUTED_VALUE"""),41023.705555555556)</f>
        <v>41023.70556</v>
      </c>
      <c r="D1284" s="3">
        <f>IFERROR(__xludf.DUMMYFUNCTION("""COMPUTED_VALUE"""),61971.0)</f>
        <v>61971</v>
      </c>
    </row>
    <row r="1285">
      <c r="C1285" s="4">
        <f>IFERROR(__xludf.DUMMYFUNCTION("""COMPUTED_VALUE"""),41024.705555555556)</f>
        <v>41024.70556</v>
      </c>
      <c r="D1285" s="3">
        <f>IFERROR(__xludf.DUMMYFUNCTION("""COMPUTED_VALUE"""),61750.0)</f>
        <v>61750</v>
      </c>
    </row>
    <row r="1286">
      <c r="C1286" s="4">
        <f>IFERROR(__xludf.DUMMYFUNCTION("""COMPUTED_VALUE"""),41025.705555555556)</f>
        <v>41025.70556</v>
      </c>
      <c r="D1286" s="3">
        <f>IFERROR(__xludf.DUMMYFUNCTION("""COMPUTED_VALUE"""),62198.0)</f>
        <v>62198</v>
      </c>
    </row>
    <row r="1287">
      <c r="C1287" s="4">
        <f>IFERROR(__xludf.DUMMYFUNCTION("""COMPUTED_VALUE"""),41026.705555555556)</f>
        <v>41026.70556</v>
      </c>
      <c r="D1287" s="3">
        <f>IFERROR(__xludf.DUMMYFUNCTION("""COMPUTED_VALUE"""),61691.0)</f>
        <v>61691</v>
      </c>
    </row>
    <row r="1288">
      <c r="C1288" s="4">
        <f>IFERROR(__xludf.DUMMYFUNCTION("""COMPUTED_VALUE"""),41031.705555555556)</f>
        <v>41031.70556</v>
      </c>
      <c r="D1288" s="3">
        <f>IFERROR(__xludf.DUMMYFUNCTION("""COMPUTED_VALUE"""),61820.0)</f>
        <v>61820</v>
      </c>
    </row>
    <row r="1289">
      <c r="C1289" s="4">
        <f>IFERROR(__xludf.DUMMYFUNCTION("""COMPUTED_VALUE"""),41032.705555555556)</f>
        <v>41032.70556</v>
      </c>
      <c r="D1289" s="3">
        <f>IFERROR(__xludf.DUMMYFUNCTION("""COMPUTED_VALUE"""),62104.0)</f>
        <v>62104</v>
      </c>
    </row>
    <row r="1290">
      <c r="C1290" s="4">
        <f>IFERROR(__xludf.DUMMYFUNCTION("""COMPUTED_VALUE"""),41033.705555555556)</f>
        <v>41033.70556</v>
      </c>
      <c r="D1290" s="3">
        <f>IFERROR(__xludf.DUMMYFUNCTION("""COMPUTED_VALUE"""),60820.0)</f>
        <v>60820</v>
      </c>
    </row>
    <row r="1291">
      <c r="C1291" s="4">
        <f>IFERROR(__xludf.DUMMYFUNCTION("""COMPUTED_VALUE"""),41036.705555555556)</f>
        <v>41036.70556</v>
      </c>
      <c r="D1291" s="3">
        <f>IFERROR(__xludf.DUMMYFUNCTION("""COMPUTED_VALUE"""),61220.0)</f>
        <v>61220</v>
      </c>
    </row>
    <row r="1292">
      <c r="C1292" s="4">
        <f>IFERROR(__xludf.DUMMYFUNCTION("""COMPUTED_VALUE"""),41037.705555555556)</f>
        <v>41037.70556</v>
      </c>
      <c r="D1292" s="3">
        <f>IFERROR(__xludf.DUMMYFUNCTION("""COMPUTED_VALUE"""),60365.0)</f>
        <v>60365</v>
      </c>
    </row>
    <row r="1293">
      <c r="C1293" s="4">
        <f>IFERROR(__xludf.DUMMYFUNCTION("""COMPUTED_VALUE"""),41038.705555555556)</f>
        <v>41038.70556</v>
      </c>
      <c r="D1293" s="3">
        <f>IFERROR(__xludf.DUMMYFUNCTION("""COMPUTED_VALUE"""),59786.0)</f>
        <v>59786</v>
      </c>
    </row>
    <row r="1294">
      <c r="C1294" s="4">
        <f>IFERROR(__xludf.DUMMYFUNCTION("""COMPUTED_VALUE"""),41039.705555555556)</f>
        <v>41039.70556</v>
      </c>
      <c r="D1294" s="3">
        <f>IFERROR(__xludf.DUMMYFUNCTION("""COMPUTED_VALUE"""),59702.0)</f>
        <v>59702</v>
      </c>
    </row>
    <row r="1295">
      <c r="C1295" s="4">
        <f>IFERROR(__xludf.DUMMYFUNCTION("""COMPUTED_VALUE"""),41043.705555555556)</f>
        <v>41043.70556</v>
      </c>
      <c r="D1295" s="3">
        <f>IFERROR(__xludf.DUMMYFUNCTION("""COMPUTED_VALUE"""),57539.0)</f>
        <v>57539</v>
      </c>
    </row>
    <row r="1296">
      <c r="C1296" s="4">
        <f>IFERROR(__xludf.DUMMYFUNCTION("""COMPUTED_VALUE"""),41044.705555555556)</f>
        <v>41044.70556</v>
      </c>
      <c r="D1296" s="3">
        <f>IFERROR(__xludf.DUMMYFUNCTION("""COMPUTED_VALUE"""),56237.0)</f>
        <v>56237</v>
      </c>
    </row>
    <row r="1297">
      <c r="C1297" s="4">
        <f>IFERROR(__xludf.DUMMYFUNCTION("""COMPUTED_VALUE"""),41045.705555555556)</f>
        <v>41045.70556</v>
      </c>
      <c r="D1297" s="3">
        <f>IFERROR(__xludf.DUMMYFUNCTION("""COMPUTED_VALUE"""),55887.0)</f>
        <v>55887</v>
      </c>
    </row>
    <row r="1298">
      <c r="C1298" s="4">
        <f>IFERROR(__xludf.DUMMYFUNCTION("""COMPUTED_VALUE"""),41046.705555555556)</f>
        <v>41046.70556</v>
      </c>
      <c r="D1298" s="3">
        <f>IFERROR(__xludf.DUMMYFUNCTION("""COMPUTED_VALUE"""),54038.0)</f>
        <v>54038</v>
      </c>
    </row>
    <row r="1299">
      <c r="C1299" s="4">
        <f>IFERROR(__xludf.DUMMYFUNCTION("""COMPUTED_VALUE"""),41047.705555555556)</f>
        <v>41047.70556</v>
      </c>
      <c r="D1299" s="3">
        <f>IFERROR(__xludf.DUMMYFUNCTION("""COMPUTED_VALUE"""),54513.0)</f>
        <v>54513</v>
      </c>
    </row>
    <row r="1300">
      <c r="C1300" s="4">
        <f>IFERROR(__xludf.DUMMYFUNCTION("""COMPUTED_VALUE"""),41050.705555555556)</f>
        <v>41050.70556</v>
      </c>
      <c r="D1300" s="3">
        <f>IFERROR(__xludf.DUMMYFUNCTION("""COMPUTED_VALUE"""),56590.0)</f>
        <v>56590</v>
      </c>
    </row>
    <row r="1301">
      <c r="C1301" s="4">
        <f>IFERROR(__xludf.DUMMYFUNCTION("""COMPUTED_VALUE"""),41051.705555555556)</f>
        <v>41051.70556</v>
      </c>
      <c r="D1301" s="3">
        <f>IFERROR(__xludf.DUMMYFUNCTION("""COMPUTED_VALUE"""),55038.0)</f>
        <v>55038</v>
      </c>
    </row>
    <row r="1302">
      <c r="C1302" s="4">
        <f>IFERROR(__xludf.DUMMYFUNCTION("""COMPUTED_VALUE"""),41052.705555555556)</f>
        <v>41052.70556</v>
      </c>
      <c r="D1302" s="3">
        <f>IFERROR(__xludf.DUMMYFUNCTION("""COMPUTED_VALUE"""),54619.0)</f>
        <v>54619</v>
      </c>
    </row>
    <row r="1303">
      <c r="C1303" s="4">
        <f>IFERROR(__xludf.DUMMYFUNCTION("""COMPUTED_VALUE"""),41053.705555555556)</f>
        <v>41053.70556</v>
      </c>
      <c r="D1303" s="3">
        <f>IFERROR(__xludf.DUMMYFUNCTION("""COMPUTED_VALUE"""),54063.0)</f>
        <v>54063</v>
      </c>
    </row>
    <row r="1304">
      <c r="C1304" s="4">
        <f>IFERROR(__xludf.DUMMYFUNCTION("""COMPUTED_VALUE"""),41054.705555555556)</f>
        <v>41054.70556</v>
      </c>
      <c r="D1304" s="3">
        <f>IFERROR(__xludf.DUMMYFUNCTION("""COMPUTED_VALUE"""),54463.0)</f>
        <v>54463</v>
      </c>
    </row>
    <row r="1305">
      <c r="C1305" s="4">
        <f>IFERROR(__xludf.DUMMYFUNCTION("""COMPUTED_VALUE"""),41057.705555555556)</f>
        <v>41057.70556</v>
      </c>
      <c r="D1305" s="3">
        <f>IFERROR(__xludf.DUMMYFUNCTION("""COMPUTED_VALUE"""),55212.0)</f>
        <v>55212</v>
      </c>
    </row>
    <row r="1306">
      <c r="C1306" s="4">
        <f>IFERROR(__xludf.DUMMYFUNCTION("""COMPUTED_VALUE"""),41058.705555555556)</f>
        <v>41058.70556</v>
      </c>
      <c r="D1306" s="3">
        <f>IFERROR(__xludf.DUMMYFUNCTION("""COMPUTED_VALUE"""),54633.0)</f>
        <v>54633</v>
      </c>
    </row>
    <row r="1307">
      <c r="C1307" s="4">
        <f>IFERROR(__xludf.DUMMYFUNCTION("""COMPUTED_VALUE"""),41059.705555555556)</f>
        <v>41059.70556</v>
      </c>
      <c r="D1307" s="3">
        <f>IFERROR(__xludf.DUMMYFUNCTION("""COMPUTED_VALUE"""),53797.0)</f>
        <v>53797</v>
      </c>
    </row>
    <row r="1308">
      <c r="C1308" s="4">
        <f>IFERROR(__xludf.DUMMYFUNCTION("""COMPUTED_VALUE"""),41061.705555555556)</f>
        <v>41061.70556</v>
      </c>
      <c r="D1308" s="3">
        <f>IFERROR(__xludf.DUMMYFUNCTION("""COMPUTED_VALUE"""),53402.0)</f>
        <v>53402</v>
      </c>
    </row>
    <row r="1309">
      <c r="C1309" s="4">
        <f>IFERROR(__xludf.DUMMYFUNCTION("""COMPUTED_VALUE"""),41064.705555555556)</f>
        <v>41064.70556</v>
      </c>
      <c r="D1309" s="3">
        <f>IFERROR(__xludf.DUMMYFUNCTION("""COMPUTED_VALUE"""),53416.0)</f>
        <v>53416</v>
      </c>
    </row>
    <row r="1310">
      <c r="C1310" s="4">
        <f>IFERROR(__xludf.DUMMYFUNCTION("""COMPUTED_VALUE"""),41065.705555555556)</f>
        <v>41065.70556</v>
      </c>
      <c r="D1310" s="3">
        <f>IFERROR(__xludf.DUMMYFUNCTION("""COMPUTED_VALUE"""),52481.0)</f>
        <v>52481</v>
      </c>
    </row>
    <row r="1311">
      <c r="C1311" s="4">
        <f>IFERROR(__xludf.DUMMYFUNCTION("""COMPUTED_VALUE"""),41066.705555555556)</f>
        <v>41066.70556</v>
      </c>
      <c r="D1311" s="3">
        <f>IFERROR(__xludf.DUMMYFUNCTION("""COMPUTED_VALUE"""),54156.0)</f>
        <v>54156</v>
      </c>
    </row>
    <row r="1312">
      <c r="C1312" s="4">
        <f>IFERROR(__xludf.DUMMYFUNCTION("""COMPUTED_VALUE"""),41068.705555555556)</f>
        <v>41068.70556</v>
      </c>
      <c r="D1312" s="3">
        <f>IFERROR(__xludf.DUMMYFUNCTION("""COMPUTED_VALUE"""),54429.0)</f>
        <v>54429</v>
      </c>
    </row>
    <row r="1313">
      <c r="C1313" s="4">
        <f>IFERROR(__xludf.DUMMYFUNCTION("""COMPUTED_VALUE"""),41071.705555555556)</f>
        <v>41071.70556</v>
      </c>
      <c r="D1313" s="3">
        <f>IFERROR(__xludf.DUMMYFUNCTION("""COMPUTED_VALUE"""),54001.0)</f>
        <v>54001</v>
      </c>
    </row>
    <row r="1314">
      <c r="C1314" s="4">
        <f>IFERROR(__xludf.DUMMYFUNCTION("""COMPUTED_VALUE"""),41072.705555555556)</f>
        <v>41072.70556</v>
      </c>
      <c r="D1314" s="3">
        <f>IFERROR(__xludf.DUMMYFUNCTION("""COMPUTED_VALUE"""),55049.0)</f>
        <v>55049</v>
      </c>
    </row>
    <row r="1315">
      <c r="C1315" s="4">
        <f>IFERROR(__xludf.DUMMYFUNCTION("""COMPUTED_VALUE"""),41073.705555555556)</f>
        <v>41073.70556</v>
      </c>
      <c r="D1315" s="3">
        <f>IFERROR(__xludf.DUMMYFUNCTION("""COMPUTED_VALUE"""),55650.0)</f>
        <v>55650</v>
      </c>
    </row>
    <row r="1316">
      <c r="C1316" s="4">
        <f>IFERROR(__xludf.DUMMYFUNCTION("""COMPUTED_VALUE"""),41074.705555555556)</f>
        <v>41074.70556</v>
      </c>
      <c r="D1316" s="3">
        <f>IFERROR(__xludf.DUMMYFUNCTION("""COMPUTED_VALUE"""),55351.0)</f>
        <v>55351</v>
      </c>
    </row>
    <row r="1317">
      <c r="C1317" s="4">
        <f>IFERROR(__xludf.DUMMYFUNCTION("""COMPUTED_VALUE"""),41075.705555555556)</f>
        <v>41075.70556</v>
      </c>
      <c r="D1317" s="3">
        <f>IFERROR(__xludf.DUMMYFUNCTION("""COMPUTED_VALUE"""),56104.0)</f>
        <v>56104</v>
      </c>
    </row>
    <row r="1318">
      <c r="C1318" s="4">
        <f>IFERROR(__xludf.DUMMYFUNCTION("""COMPUTED_VALUE"""),41078.705555555556)</f>
        <v>41078.70556</v>
      </c>
      <c r="D1318" s="3">
        <f>IFERROR(__xludf.DUMMYFUNCTION("""COMPUTED_VALUE"""),56195.0)</f>
        <v>56195</v>
      </c>
    </row>
    <row r="1319">
      <c r="C1319" s="4">
        <f>IFERROR(__xludf.DUMMYFUNCTION("""COMPUTED_VALUE"""),41079.705555555556)</f>
        <v>41079.70556</v>
      </c>
      <c r="D1319" s="3">
        <f>IFERROR(__xludf.DUMMYFUNCTION("""COMPUTED_VALUE"""),57195.0)</f>
        <v>57195</v>
      </c>
    </row>
    <row r="1320">
      <c r="C1320" s="4">
        <f>IFERROR(__xludf.DUMMYFUNCTION("""COMPUTED_VALUE"""),41080.705555555556)</f>
        <v>41080.70556</v>
      </c>
      <c r="D1320" s="3">
        <f>IFERROR(__xludf.DUMMYFUNCTION("""COMPUTED_VALUE"""),57166.0)</f>
        <v>57166</v>
      </c>
    </row>
    <row r="1321">
      <c r="C1321" s="4">
        <f>IFERROR(__xludf.DUMMYFUNCTION("""COMPUTED_VALUE"""),41081.705555555556)</f>
        <v>41081.70556</v>
      </c>
      <c r="D1321" s="3">
        <f>IFERROR(__xludf.DUMMYFUNCTION("""COMPUTED_VALUE"""),55505.0)</f>
        <v>55505</v>
      </c>
    </row>
    <row r="1322">
      <c r="C1322" s="4">
        <f>IFERROR(__xludf.DUMMYFUNCTION("""COMPUTED_VALUE"""),41082.705555555556)</f>
        <v>41082.70556</v>
      </c>
      <c r="D1322" s="3">
        <f>IFERROR(__xludf.DUMMYFUNCTION("""COMPUTED_VALUE"""),55439.0)</f>
        <v>55439</v>
      </c>
    </row>
    <row r="1323">
      <c r="C1323" s="4">
        <f>IFERROR(__xludf.DUMMYFUNCTION("""COMPUTED_VALUE"""),41085.705555555556)</f>
        <v>41085.70556</v>
      </c>
      <c r="D1323" s="3">
        <f>IFERROR(__xludf.DUMMYFUNCTION("""COMPUTED_VALUE"""),53805.0)</f>
        <v>53805</v>
      </c>
    </row>
    <row r="1324">
      <c r="C1324" s="4">
        <f>IFERROR(__xludf.DUMMYFUNCTION("""COMPUTED_VALUE"""),41086.705555555556)</f>
        <v>41086.70556</v>
      </c>
      <c r="D1324" s="3">
        <f>IFERROR(__xludf.DUMMYFUNCTION("""COMPUTED_VALUE"""),53836.0)</f>
        <v>53836</v>
      </c>
    </row>
    <row r="1325">
      <c r="C1325" s="4">
        <f>IFERROR(__xludf.DUMMYFUNCTION("""COMPUTED_VALUE"""),41087.705555555556)</f>
        <v>41087.70556</v>
      </c>
      <c r="D1325" s="3">
        <f>IFERROR(__xludf.DUMMYFUNCTION("""COMPUTED_VALUE"""),53108.0)</f>
        <v>53108</v>
      </c>
    </row>
    <row r="1326">
      <c r="C1326" s="4">
        <f>IFERROR(__xludf.DUMMYFUNCTION("""COMPUTED_VALUE"""),41088.705555555556)</f>
        <v>41088.70556</v>
      </c>
      <c r="D1326" s="3">
        <f>IFERROR(__xludf.DUMMYFUNCTION("""COMPUTED_VALUE"""),52652.0)</f>
        <v>52652</v>
      </c>
    </row>
    <row r="1327">
      <c r="C1327" s="4">
        <f>IFERROR(__xludf.DUMMYFUNCTION("""COMPUTED_VALUE"""),41089.705555555556)</f>
        <v>41089.70556</v>
      </c>
      <c r="D1327" s="3">
        <f>IFERROR(__xludf.DUMMYFUNCTION("""COMPUTED_VALUE"""),54354.0)</f>
        <v>54354</v>
      </c>
    </row>
    <row r="1328">
      <c r="C1328" s="4">
        <f>IFERROR(__xludf.DUMMYFUNCTION("""COMPUTED_VALUE"""),41092.705555555556)</f>
        <v>41092.70556</v>
      </c>
      <c r="D1328" s="3">
        <f>IFERROR(__xludf.DUMMYFUNCTION("""COMPUTED_VALUE"""),54692.0)</f>
        <v>54692</v>
      </c>
    </row>
    <row r="1329">
      <c r="C1329" s="4">
        <f>IFERROR(__xludf.DUMMYFUNCTION("""COMPUTED_VALUE"""),41093.705555555556)</f>
        <v>41093.70556</v>
      </c>
      <c r="D1329" s="3">
        <f>IFERROR(__xludf.DUMMYFUNCTION("""COMPUTED_VALUE"""),55780.0)</f>
        <v>55780</v>
      </c>
    </row>
    <row r="1330">
      <c r="C1330" s="4">
        <f>IFERROR(__xludf.DUMMYFUNCTION("""COMPUTED_VALUE"""),41095.705555555556)</f>
        <v>41095.70556</v>
      </c>
      <c r="D1330" s="3">
        <f>IFERROR(__xludf.DUMMYFUNCTION("""COMPUTED_VALUE"""),56379.0)</f>
        <v>56379</v>
      </c>
    </row>
    <row r="1331">
      <c r="C1331" s="4">
        <f>IFERROR(__xludf.DUMMYFUNCTION("""COMPUTED_VALUE"""),41096.705555555556)</f>
        <v>41096.70556</v>
      </c>
      <c r="D1331" s="3">
        <f>IFERROR(__xludf.DUMMYFUNCTION("""COMPUTED_VALUE"""),55394.0)</f>
        <v>55394</v>
      </c>
    </row>
    <row r="1332">
      <c r="C1332" s="4">
        <f>IFERROR(__xludf.DUMMYFUNCTION("""COMPUTED_VALUE"""),41100.705555555556)</f>
        <v>41100.70556</v>
      </c>
      <c r="D1332" s="3">
        <f>IFERROR(__xludf.DUMMYFUNCTION("""COMPUTED_VALUE"""),53705.0)</f>
        <v>53705</v>
      </c>
    </row>
    <row r="1333">
      <c r="C1333" s="4">
        <f>IFERROR(__xludf.DUMMYFUNCTION("""COMPUTED_VALUE"""),41101.705555555556)</f>
        <v>41101.70556</v>
      </c>
      <c r="D1333" s="3">
        <f>IFERROR(__xludf.DUMMYFUNCTION("""COMPUTED_VALUE"""),53569.0)</f>
        <v>53569</v>
      </c>
    </row>
    <row r="1334">
      <c r="C1334" s="4">
        <f>IFERROR(__xludf.DUMMYFUNCTION("""COMPUTED_VALUE"""),41102.705555555556)</f>
        <v>41102.70556</v>
      </c>
      <c r="D1334" s="3">
        <f>IFERROR(__xludf.DUMMYFUNCTION("""COMPUTED_VALUE"""),53420.0)</f>
        <v>53420</v>
      </c>
    </row>
    <row r="1335">
      <c r="C1335" s="4">
        <f>IFERROR(__xludf.DUMMYFUNCTION("""COMPUTED_VALUE"""),41103.705555555556)</f>
        <v>41103.70556</v>
      </c>
      <c r="D1335" s="3">
        <f>IFERROR(__xludf.DUMMYFUNCTION("""COMPUTED_VALUE"""),54330.0)</f>
        <v>54330</v>
      </c>
    </row>
    <row r="1336">
      <c r="C1336" s="4">
        <f>IFERROR(__xludf.DUMMYFUNCTION("""COMPUTED_VALUE"""),41106.705555555556)</f>
        <v>41106.70556</v>
      </c>
      <c r="D1336" s="3">
        <f>IFERROR(__xludf.DUMMYFUNCTION("""COMPUTED_VALUE"""),53401.0)</f>
        <v>53401</v>
      </c>
    </row>
    <row r="1337">
      <c r="C1337" s="4">
        <f>IFERROR(__xludf.DUMMYFUNCTION("""COMPUTED_VALUE"""),41107.705555555556)</f>
        <v>41107.70556</v>
      </c>
      <c r="D1337" s="3">
        <f>IFERROR(__xludf.DUMMYFUNCTION("""COMPUTED_VALUE"""),53909.0)</f>
        <v>53909</v>
      </c>
    </row>
    <row r="1338">
      <c r="C1338" s="4">
        <f>IFERROR(__xludf.DUMMYFUNCTION("""COMPUTED_VALUE"""),41108.705555555556)</f>
        <v>41108.70556</v>
      </c>
      <c r="D1338" s="3">
        <f>IFERROR(__xludf.DUMMYFUNCTION("""COMPUTED_VALUE"""),54583.0)</f>
        <v>54583</v>
      </c>
    </row>
    <row r="1339">
      <c r="C1339" s="4">
        <f>IFERROR(__xludf.DUMMYFUNCTION("""COMPUTED_VALUE"""),41109.705555555556)</f>
        <v>41109.70556</v>
      </c>
      <c r="D1339" s="3">
        <f>IFERROR(__xludf.DUMMYFUNCTION("""COMPUTED_VALUE"""),55346.0)</f>
        <v>55346</v>
      </c>
    </row>
    <row r="1340">
      <c r="C1340" s="4">
        <f>IFERROR(__xludf.DUMMYFUNCTION("""COMPUTED_VALUE"""),41110.705555555556)</f>
        <v>41110.70556</v>
      </c>
      <c r="D1340" s="3">
        <f>IFERROR(__xludf.DUMMYFUNCTION("""COMPUTED_VALUE"""),54194.0)</f>
        <v>54194</v>
      </c>
    </row>
    <row r="1341">
      <c r="C1341" s="4">
        <f>IFERROR(__xludf.DUMMYFUNCTION("""COMPUTED_VALUE"""),41113.705555555556)</f>
        <v>41113.70556</v>
      </c>
      <c r="D1341" s="3">
        <f>IFERROR(__xludf.DUMMYFUNCTION("""COMPUTED_VALUE"""),53033.0)</f>
        <v>53033</v>
      </c>
    </row>
    <row r="1342">
      <c r="C1342" s="4">
        <f>IFERROR(__xludf.DUMMYFUNCTION("""COMPUTED_VALUE"""),41114.705555555556)</f>
        <v>41114.70556</v>
      </c>
      <c r="D1342" s="3">
        <f>IFERROR(__xludf.DUMMYFUNCTION("""COMPUTED_VALUE"""),52638.0)</f>
        <v>52638</v>
      </c>
    </row>
    <row r="1343">
      <c r="C1343" s="4">
        <f>IFERROR(__xludf.DUMMYFUNCTION("""COMPUTED_VALUE"""),41115.705555555556)</f>
        <v>41115.70556</v>
      </c>
      <c r="D1343" s="3">
        <f>IFERROR(__xludf.DUMMYFUNCTION("""COMPUTED_VALUE"""),52607.0)</f>
        <v>52607</v>
      </c>
    </row>
    <row r="1344">
      <c r="C1344" s="4">
        <f>IFERROR(__xludf.DUMMYFUNCTION("""COMPUTED_VALUE"""),41116.705555555556)</f>
        <v>41116.70556</v>
      </c>
      <c r="D1344" s="3">
        <f>IFERROR(__xludf.DUMMYFUNCTION("""COMPUTED_VALUE"""),54002.0)</f>
        <v>54002</v>
      </c>
    </row>
    <row r="1345">
      <c r="C1345" s="4">
        <f>IFERROR(__xludf.DUMMYFUNCTION("""COMPUTED_VALUE"""),41117.705555555556)</f>
        <v>41117.70556</v>
      </c>
      <c r="D1345" s="3">
        <f>IFERROR(__xludf.DUMMYFUNCTION("""COMPUTED_VALUE"""),56553.0)</f>
        <v>56553</v>
      </c>
    </row>
    <row r="1346">
      <c r="C1346" s="4">
        <f>IFERROR(__xludf.DUMMYFUNCTION("""COMPUTED_VALUE"""),41120.705555555556)</f>
        <v>41120.70556</v>
      </c>
      <c r="D1346" s="3">
        <f>IFERROR(__xludf.DUMMYFUNCTION("""COMPUTED_VALUE"""),57240.0)</f>
        <v>57240</v>
      </c>
    </row>
    <row r="1347">
      <c r="C1347" s="4">
        <f>IFERROR(__xludf.DUMMYFUNCTION("""COMPUTED_VALUE"""),41121.705555555556)</f>
        <v>41121.70556</v>
      </c>
      <c r="D1347" s="3">
        <f>IFERROR(__xludf.DUMMYFUNCTION("""COMPUTED_VALUE"""),56097.0)</f>
        <v>56097</v>
      </c>
    </row>
    <row r="1348">
      <c r="C1348" s="4">
        <f>IFERROR(__xludf.DUMMYFUNCTION("""COMPUTED_VALUE"""),41122.705555555556)</f>
        <v>41122.70556</v>
      </c>
      <c r="D1348" s="3">
        <f>IFERROR(__xludf.DUMMYFUNCTION("""COMPUTED_VALUE"""),56291.0)</f>
        <v>56291</v>
      </c>
    </row>
    <row r="1349">
      <c r="C1349" s="4">
        <f>IFERROR(__xludf.DUMMYFUNCTION("""COMPUTED_VALUE"""),41123.705555555556)</f>
        <v>41123.70556</v>
      </c>
      <c r="D1349" s="3">
        <f>IFERROR(__xludf.DUMMYFUNCTION("""COMPUTED_VALUE"""),55520.0)</f>
        <v>55520</v>
      </c>
    </row>
    <row r="1350">
      <c r="C1350" s="4">
        <f>IFERROR(__xludf.DUMMYFUNCTION("""COMPUTED_VALUE"""),41124.705555555556)</f>
        <v>41124.70556</v>
      </c>
      <c r="D1350" s="3">
        <f>IFERROR(__xludf.DUMMYFUNCTION("""COMPUTED_VALUE"""),57255.0)</f>
        <v>57255</v>
      </c>
    </row>
    <row r="1351">
      <c r="C1351" s="4">
        <f>IFERROR(__xludf.DUMMYFUNCTION("""COMPUTED_VALUE"""),41127.705555555556)</f>
        <v>41127.70556</v>
      </c>
      <c r="D1351" s="3">
        <f>IFERROR(__xludf.DUMMYFUNCTION("""COMPUTED_VALUE"""),58344.0)</f>
        <v>58344</v>
      </c>
    </row>
    <row r="1352">
      <c r="C1352" s="4">
        <f>IFERROR(__xludf.DUMMYFUNCTION("""COMPUTED_VALUE"""),41128.705555555556)</f>
        <v>41128.70556</v>
      </c>
      <c r="D1352" s="3">
        <f>IFERROR(__xludf.DUMMYFUNCTION("""COMPUTED_VALUE"""),57725.0)</f>
        <v>57725</v>
      </c>
    </row>
    <row r="1353">
      <c r="C1353" s="4">
        <f>IFERROR(__xludf.DUMMYFUNCTION("""COMPUTED_VALUE"""),41129.705555555556)</f>
        <v>41129.70556</v>
      </c>
      <c r="D1353" s="3">
        <f>IFERROR(__xludf.DUMMYFUNCTION("""COMPUTED_VALUE"""),58950.0)</f>
        <v>58950</v>
      </c>
    </row>
    <row r="1354">
      <c r="C1354" s="4">
        <f>IFERROR(__xludf.DUMMYFUNCTION("""COMPUTED_VALUE"""),41131.705555555556)</f>
        <v>41131.70556</v>
      </c>
      <c r="D1354" s="3">
        <f>IFERROR(__xludf.DUMMYFUNCTION("""COMPUTED_VALUE"""),58797.0)</f>
        <v>58797</v>
      </c>
    </row>
    <row r="1355">
      <c r="C1355" s="4">
        <f>IFERROR(__xludf.DUMMYFUNCTION("""COMPUTED_VALUE"""),41134.705555555556)</f>
        <v>41134.70556</v>
      </c>
      <c r="D1355" s="3">
        <f>IFERROR(__xludf.DUMMYFUNCTION("""COMPUTED_VALUE"""),59122.0)</f>
        <v>59122</v>
      </c>
    </row>
    <row r="1356">
      <c r="C1356" s="4">
        <f>IFERROR(__xludf.DUMMYFUNCTION("""COMPUTED_VALUE"""),41135.705555555556)</f>
        <v>41135.70556</v>
      </c>
      <c r="D1356" s="3">
        <f>IFERROR(__xludf.DUMMYFUNCTION("""COMPUTED_VALUE"""),58082.92)</f>
        <v>58082.92</v>
      </c>
    </row>
    <row r="1357">
      <c r="C1357" s="4">
        <f>IFERROR(__xludf.DUMMYFUNCTION("""COMPUTED_VALUE"""),41136.705555555556)</f>
        <v>41136.70556</v>
      </c>
      <c r="D1357" s="3">
        <f>IFERROR(__xludf.DUMMYFUNCTION("""COMPUTED_VALUE"""),58189.28)</f>
        <v>58189.28</v>
      </c>
    </row>
    <row r="1358">
      <c r="C1358" s="4">
        <f>IFERROR(__xludf.DUMMYFUNCTION("""COMPUTED_VALUE"""),41137.705555555556)</f>
        <v>41137.70556</v>
      </c>
      <c r="D1358" s="3">
        <f>IFERROR(__xludf.DUMMYFUNCTION("""COMPUTED_VALUE"""),59445.79)</f>
        <v>59445.79</v>
      </c>
    </row>
    <row r="1359">
      <c r="C1359" s="4">
        <f>IFERROR(__xludf.DUMMYFUNCTION("""COMPUTED_VALUE"""),41138.705555555556)</f>
        <v>41138.70556</v>
      </c>
      <c r="D1359" s="3">
        <f>IFERROR(__xludf.DUMMYFUNCTION("""COMPUTED_VALUE"""),59082.37)</f>
        <v>59082.37</v>
      </c>
    </row>
    <row r="1360">
      <c r="C1360" s="4">
        <f>IFERROR(__xludf.DUMMYFUNCTION("""COMPUTED_VALUE"""),41141.705555555556)</f>
        <v>41141.70556</v>
      </c>
      <c r="D1360" s="3">
        <f>IFERROR(__xludf.DUMMYFUNCTION("""COMPUTED_VALUE"""),59283.09)</f>
        <v>59283.09</v>
      </c>
    </row>
    <row r="1361">
      <c r="C1361" s="4">
        <f>IFERROR(__xludf.DUMMYFUNCTION("""COMPUTED_VALUE"""),41142.705555555556)</f>
        <v>41142.70556</v>
      </c>
      <c r="D1361" s="3">
        <f>IFERROR(__xludf.DUMMYFUNCTION("""COMPUTED_VALUE"""),58917.73)</f>
        <v>58917.73</v>
      </c>
    </row>
    <row r="1362">
      <c r="C1362" s="4">
        <f>IFERROR(__xludf.DUMMYFUNCTION("""COMPUTED_VALUE"""),41143.705555555556)</f>
        <v>41143.70556</v>
      </c>
      <c r="D1362" s="3">
        <f>IFERROR(__xludf.DUMMYFUNCTION("""COMPUTED_VALUE"""),59380.76)</f>
        <v>59380.76</v>
      </c>
    </row>
    <row r="1363">
      <c r="C1363" s="4">
        <f>IFERROR(__xludf.DUMMYFUNCTION("""COMPUTED_VALUE"""),41144.705555555556)</f>
        <v>41144.70556</v>
      </c>
      <c r="D1363" s="3">
        <f>IFERROR(__xludf.DUMMYFUNCTION("""COMPUTED_VALUE"""),58511.55)</f>
        <v>58511.55</v>
      </c>
    </row>
    <row r="1364">
      <c r="C1364" s="4">
        <f>IFERROR(__xludf.DUMMYFUNCTION("""COMPUTED_VALUE"""),41145.705555555556)</f>
        <v>41145.70556</v>
      </c>
      <c r="D1364" s="3">
        <f>IFERROR(__xludf.DUMMYFUNCTION("""COMPUTED_VALUE"""),58425.76)</f>
        <v>58425.76</v>
      </c>
    </row>
    <row r="1365">
      <c r="C1365" s="4">
        <f>IFERROR(__xludf.DUMMYFUNCTION("""COMPUTED_VALUE"""),41148.705555555556)</f>
        <v>41148.70556</v>
      </c>
      <c r="D1365" s="3">
        <f>IFERROR(__xludf.DUMMYFUNCTION("""COMPUTED_VALUE"""),58111.46)</f>
        <v>58111.46</v>
      </c>
    </row>
    <row r="1366">
      <c r="C1366" s="4">
        <f>IFERROR(__xludf.DUMMYFUNCTION("""COMPUTED_VALUE"""),41149.705555555556)</f>
        <v>41149.70556</v>
      </c>
      <c r="D1366" s="3">
        <f>IFERROR(__xludf.DUMMYFUNCTION("""COMPUTED_VALUE"""),58406.4)</f>
        <v>58406.4</v>
      </c>
    </row>
    <row r="1367">
      <c r="C1367" s="4">
        <f>IFERROR(__xludf.DUMMYFUNCTION("""COMPUTED_VALUE"""),41150.705555555556)</f>
        <v>41150.70556</v>
      </c>
      <c r="D1367" s="3">
        <f>IFERROR(__xludf.DUMMYFUNCTION("""COMPUTED_VALUE"""),57369.19)</f>
        <v>57369.19</v>
      </c>
    </row>
    <row r="1368">
      <c r="C1368" s="4">
        <f>IFERROR(__xludf.DUMMYFUNCTION("""COMPUTED_VALUE"""),41151.705555555556)</f>
        <v>41151.70556</v>
      </c>
      <c r="D1368" s="3">
        <f>IFERROR(__xludf.DUMMYFUNCTION("""COMPUTED_VALUE"""),57256.43)</f>
        <v>57256.43</v>
      </c>
    </row>
    <row r="1369">
      <c r="C1369" s="4">
        <f>IFERROR(__xludf.DUMMYFUNCTION("""COMPUTED_VALUE"""),41152.705555555556)</f>
        <v>41152.70556</v>
      </c>
      <c r="D1369" s="3">
        <f>IFERROR(__xludf.DUMMYFUNCTION("""COMPUTED_VALUE"""),57061.45)</f>
        <v>57061.45</v>
      </c>
    </row>
    <row r="1370">
      <c r="C1370" s="4">
        <f>IFERROR(__xludf.DUMMYFUNCTION("""COMPUTED_VALUE"""),41155.705555555556)</f>
        <v>41155.70556</v>
      </c>
      <c r="D1370" s="3">
        <f>IFERROR(__xludf.DUMMYFUNCTION("""COMPUTED_VALUE"""),57281.45)</f>
        <v>57281.45</v>
      </c>
    </row>
    <row r="1371">
      <c r="C1371" s="4">
        <f>IFERROR(__xludf.DUMMYFUNCTION("""COMPUTED_VALUE"""),41157.705555555556)</f>
        <v>41157.70556</v>
      </c>
      <c r="D1371" s="3">
        <f>IFERROR(__xludf.DUMMYFUNCTION("""COMPUTED_VALUE"""),56863.91)</f>
        <v>56863.91</v>
      </c>
    </row>
    <row r="1372">
      <c r="C1372" s="4">
        <f>IFERROR(__xludf.DUMMYFUNCTION("""COMPUTED_VALUE"""),41158.705555555556)</f>
        <v>41158.70556</v>
      </c>
      <c r="D1372" s="3">
        <f>IFERROR(__xludf.DUMMYFUNCTION("""COMPUTED_VALUE"""),58321.24)</f>
        <v>58321.24</v>
      </c>
    </row>
    <row r="1373">
      <c r="C1373" s="4">
        <f>IFERROR(__xludf.DUMMYFUNCTION("""COMPUTED_VALUE"""),41162.705555555556)</f>
        <v>41162.70556</v>
      </c>
      <c r="D1373" s="3">
        <f>IFERROR(__xludf.DUMMYFUNCTION("""COMPUTED_VALUE"""),58404.1)</f>
        <v>58404.1</v>
      </c>
    </row>
    <row r="1374">
      <c r="C1374" s="4">
        <f>IFERROR(__xludf.DUMMYFUNCTION("""COMPUTED_VALUE"""),41163.705555555556)</f>
        <v>41163.70556</v>
      </c>
      <c r="D1374" s="3">
        <f>IFERROR(__xludf.DUMMYFUNCTION("""COMPUTED_VALUE"""),59422.55)</f>
        <v>59422.55</v>
      </c>
    </row>
    <row r="1375">
      <c r="C1375" s="4">
        <f>IFERROR(__xludf.DUMMYFUNCTION("""COMPUTED_VALUE"""),41164.705555555556)</f>
        <v>41164.70556</v>
      </c>
      <c r="D1375" s="3">
        <f>IFERROR(__xludf.DUMMYFUNCTION("""COMPUTED_VALUE"""),59921.8)</f>
        <v>59921.8</v>
      </c>
    </row>
    <row r="1376">
      <c r="C1376" s="4">
        <f>IFERROR(__xludf.DUMMYFUNCTION("""COMPUTED_VALUE"""),41165.705555555556)</f>
        <v>41165.70556</v>
      </c>
      <c r="D1376" s="3">
        <f>IFERROR(__xludf.DUMMYFUNCTION("""COMPUTED_VALUE"""),61958.12)</f>
        <v>61958.12</v>
      </c>
    </row>
    <row r="1377">
      <c r="C1377" s="4">
        <f>IFERROR(__xludf.DUMMYFUNCTION("""COMPUTED_VALUE"""),41166.705555555556)</f>
        <v>41166.70556</v>
      </c>
      <c r="D1377" s="3">
        <f>IFERROR(__xludf.DUMMYFUNCTION("""COMPUTED_VALUE"""),62105.47)</f>
        <v>62105.47</v>
      </c>
    </row>
    <row r="1378">
      <c r="C1378" s="4">
        <f>IFERROR(__xludf.DUMMYFUNCTION("""COMPUTED_VALUE"""),41169.705555555556)</f>
        <v>41169.70556</v>
      </c>
      <c r="D1378" s="3">
        <f>IFERROR(__xludf.DUMMYFUNCTION("""COMPUTED_VALUE"""),61805.98)</f>
        <v>61805.98</v>
      </c>
    </row>
    <row r="1379">
      <c r="C1379" s="4">
        <f>IFERROR(__xludf.DUMMYFUNCTION("""COMPUTED_VALUE"""),41170.705555555556)</f>
        <v>41170.70556</v>
      </c>
      <c r="D1379" s="3">
        <f>IFERROR(__xludf.DUMMYFUNCTION("""COMPUTED_VALUE"""),61804.33)</f>
        <v>61804.33</v>
      </c>
    </row>
    <row r="1380">
      <c r="C1380" s="4">
        <f>IFERROR(__xludf.DUMMYFUNCTION("""COMPUTED_VALUE"""),41171.705555555556)</f>
        <v>41171.70556</v>
      </c>
      <c r="D1380" s="3">
        <f>IFERROR(__xludf.DUMMYFUNCTION("""COMPUTED_VALUE"""),61651.83)</f>
        <v>61651.83</v>
      </c>
    </row>
    <row r="1381">
      <c r="C1381" s="4">
        <f>IFERROR(__xludf.DUMMYFUNCTION("""COMPUTED_VALUE"""),41172.705555555556)</f>
        <v>41172.70556</v>
      </c>
      <c r="D1381" s="3">
        <f>IFERROR(__xludf.DUMMYFUNCTION("""COMPUTED_VALUE"""),61687.97)</f>
        <v>61687.97</v>
      </c>
    </row>
    <row r="1382">
      <c r="C1382" s="4">
        <f>IFERROR(__xludf.DUMMYFUNCTION("""COMPUTED_VALUE"""),41173.705555555556)</f>
        <v>41173.70556</v>
      </c>
      <c r="D1382" s="3">
        <f>IFERROR(__xludf.DUMMYFUNCTION("""COMPUTED_VALUE"""),61320.07)</f>
        <v>61320.07</v>
      </c>
    </row>
    <row r="1383">
      <c r="C1383" s="4">
        <f>IFERROR(__xludf.DUMMYFUNCTION("""COMPUTED_VALUE"""),41176.705555555556)</f>
        <v>41176.70556</v>
      </c>
      <c r="D1383" s="3">
        <f>IFERROR(__xludf.DUMMYFUNCTION("""COMPUTED_VALUE"""),61909.99)</f>
        <v>61909.99</v>
      </c>
    </row>
    <row r="1384">
      <c r="C1384" s="4">
        <f>IFERROR(__xludf.DUMMYFUNCTION("""COMPUTED_VALUE"""),41177.705555555556)</f>
        <v>41177.70556</v>
      </c>
      <c r="D1384" s="3">
        <f>IFERROR(__xludf.DUMMYFUNCTION("""COMPUTED_VALUE"""),60501.1)</f>
        <v>60501.1</v>
      </c>
    </row>
    <row r="1385">
      <c r="C1385" s="4">
        <f>IFERROR(__xludf.DUMMYFUNCTION("""COMPUTED_VALUE"""),41178.705555555556)</f>
        <v>41178.70556</v>
      </c>
      <c r="D1385" s="3">
        <f>IFERROR(__xludf.DUMMYFUNCTION("""COMPUTED_VALUE"""),60478.05)</f>
        <v>60478.05</v>
      </c>
    </row>
    <row r="1386">
      <c r="C1386" s="4">
        <f>IFERROR(__xludf.DUMMYFUNCTION("""COMPUTED_VALUE"""),41179.705555555556)</f>
        <v>41179.70556</v>
      </c>
      <c r="D1386" s="3">
        <f>IFERROR(__xludf.DUMMYFUNCTION("""COMPUTED_VALUE"""),60239.79)</f>
        <v>60239.79</v>
      </c>
    </row>
    <row r="1387">
      <c r="C1387" s="4">
        <f>IFERROR(__xludf.DUMMYFUNCTION("""COMPUTED_VALUE"""),41180.705555555556)</f>
        <v>41180.70556</v>
      </c>
      <c r="D1387" s="3">
        <f>IFERROR(__xludf.DUMMYFUNCTION("""COMPUTED_VALUE"""),59175.86)</f>
        <v>59175.86</v>
      </c>
    </row>
    <row r="1388">
      <c r="C1388" s="4">
        <f>IFERROR(__xludf.DUMMYFUNCTION("""COMPUTED_VALUE"""),41183.705555555556)</f>
        <v>41183.70556</v>
      </c>
      <c r="D1388" s="3">
        <f>IFERROR(__xludf.DUMMYFUNCTION("""COMPUTED_VALUE"""),59570.8)</f>
        <v>59570.8</v>
      </c>
    </row>
    <row r="1389">
      <c r="C1389" s="4">
        <f>IFERROR(__xludf.DUMMYFUNCTION("""COMPUTED_VALUE"""),41184.705555555556)</f>
        <v>41184.70556</v>
      </c>
      <c r="D1389" s="3">
        <f>IFERROR(__xludf.DUMMYFUNCTION("""COMPUTED_VALUE"""),59222.08)</f>
        <v>59222.08</v>
      </c>
    </row>
    <row r="1390">
      <c r="C1390" s="4">
        <f>IFERROR(__xludf.DUMMYFUNCTION("""COMPUTED_VALUE"""),41185.705555555556)</f>
        <v>41185.70556</v>
      </c>
      <c r="D1390" s="3">
        <f>IFERROR(__xludf.DUMMYFUNCTION("""COMPUTED_VALUE"""),58627.33)</f>
        <v>58627.33</v>
      </c>
    </row>
    <row r="1391">
      <c r="C1391" s="4">
        <f>IFERROR(__xludf.DUMMYFUNCTION("""COMPUTED_VALUE"""),41186.705555555556)</f>
        <v>41186.70556</v>
      </c>
      <c r="D1391" s="3">
        <f>IFERROR(__xludf.DUMMYFUNCTION("""COMPUTED_VALUE"""),58458.0)</f>
        <v>58458</v>
      </c>
    </row>
    <row r="1392">
      <c r="C1392" s="4">
        <f>IFERROR(__xludf.DUMMYFUNCTION("""COMPUTED_VALUE"""),41187.705555555556)</f>
        <v>41187.70556</v>
      </c>
      <c r="D1392" s="3">
        <f>IFERROR(__xludf.DUMMYFUNCTION("""COMPUTED_VALUE"""),58571.59)</f>
        <v>58571.59</v>
      </c>
    </row>
    <row r="1393">
      <c r="C1393" s="4">
        <f>IFERROR(__xludf.DUMMYFUNCTION("""COMPUTED_VALUE"""),41190.705555555556)</f>
        <v>41190.70556</v>
      </c>
      <c r="D1393" s="3">
        <f>IFERROR(__xludf.DUMMYFUNCTION("""COMPUTED_VALUE"""),59317.15)</f>
        <v>59317.15</v>
      </c>
    </row>
    <row r="1394">
      <c r="C1394" s="4">
        <f>IFERROR(__xludf.DUMMYFUNCTION("""COMPUTED_VALUE"""),41191.705555555556)</f>
        <v>41191.70556</v>
      </c>
      <c r="D1394" s="3">
        <f>IFERROR(__xludf.DUMMYFUNCTION("""COMPUTED_VALUE"""),58939.46)</f>
        <v>58939.46</v>
      </c>
    </row>
    <row r="1395">
      <c r="C1395" s="4">
        <f>IFERROR(__xludf.DUMMYFUNCTION("""COMPUTED_VALUE"""),41192.705555555556)</f>
        <v>41192.70556</v>
      </c>
      <c r="D1395" s="3">
        <f>IFERROR(__xludf.DUMMYFUNCTION("""COMPUTED_VALUE"""),58456.28)</f>
        <v>58456.28</v>
      </c>
    </row>
    <row r="1396">
      <c r="C1396" s="4">
        <f>IFERROR(__xludf.DUMMYFUNCTION("""COMPUTED_VALUE"""),41193.705555555556)</f>
        <v>41193.70556</v>
      </c>
      <c r="D1396" s="3">
        <f>IFERROR(__xludf.DUMMYFUNCTION("""COMPUTED_VALUE"""),59161.72)</f>
        <v>59161.72</v>
      </c>
    </row>
    <row r="1397">
      <c r="C1397" s="4">
        <f>IFERROR(__xludf.DUMMYFUNCTION("""COMPUTED_VALUE"""),41197.705555555556)</f>
        <v>41197.70556</v>
      </c>
      <c r="D1397" s="3">
        <f>IFERROR(__xludf.DUMMYFUNCTION("""COMPUTED_VALUE"""),59601.71)</f>
        <v>59601.71</v>
      </c>
    </row>
    <row r="1398">
      <c r="C1398" s="4">
        <f>IFERROR(__xludf.DUMMYFUNCTION("""COMPUTED_VALUE"""),41198.705555555556)</f>
        <v>41198.70556</v>
      </c>
      <c r="D1398" s="3">
        <f>IFERROR(__xludf.DUMMYFUNCTION("""COMPUTED_VALUE"""),59743.87)</f>
        <v>59743.87</v>
      </c>
    </row>
    <row r="1399">
      <c r="C1399" s="4">
        <f>IFERROR(__xludf.DUMMYFUNCTION("""COMPUTED_VALUE"""),41199.705555555556)</f>
        <v>41199.70556</v>
      </c>
      <c r="D1399" s="3">
        <f>IFERROR(__xludf.DUMMYFUNCTION("""COMPUTED_VALUE"""),60087.29)</f>
        <v>60087.29</v>
      </c>
    </row>
    <row r="1400">
      <c r="C1400" s="4">
        <f>IFERROR(__xludf.DUMMYFUNCTION("""COMPUTED_VALUE"""),41200.705555555556)</f>
        <v>41200.70556</v>
      </c>
      <c r="D1400" s="3">
        <f>IFERROR(__xludf.DUMMYFUNCTION("""COMPUTED_VALUE"""),59733.9)</f>
        <v>59733.9</v>
      </c>
    </row>
    <row r="1401">
      <c r="C1401" s="4">
        <f>IFERROR(__xludf.DUMMYFUNCTION("""COMPUTED_VALUE"""),41201.705555555556)</f>
        <v>41201.70556</v>
      </c>
      <c r="D1401" s="3">
        <f>IFERROR(__xludf.DUMMYFUNCTION("""COMPUTED_VALUE"""),58922.04)</f>
        <v>58922.04</v>
      </c>
    </row>
    <row r="1402">
      <c r="C1402" s="4">
        <f>IFERROR(__xludf.DUMMYFUNCTION("""COMPUTED_VALUE"""),41204.705555555556)</f>
        <v>41204.70556</v>
      </c>
      <c r="D1402" s="3">
        <f>IFERROR(__xludf.DUMMYFUNCTION("""COMPUTED_VALUE"""),58700.3)</f>
        <v>58700.3</v>
      </c>
    </row>
    <row r="1403">
      <c r="C1403" s="4">
        <f>IFERROR(__xludf.DUMMYFUNCTION("""COMPUTED_VALUE"""),41205.705555555556)</f>
        <v>41205.70556</v>
      </c>
      <c r="D1403" s="3">
        <f>IFERROR(__xludf.DUMMYFUNCTION("""COMPUTED_VALUE"""),57690.24)</f>
        <v>57690.24</v>
      </c>
    </row>
    <row r="1404">
      <c r="C1404" s="4">
        <f>IFERROR(__xludf.DUMMYFUNCTION("""COMPUTED_VALUE"""),41206.705555555556)</f>
        <v>41206.70556</v>
      </c>
      <c r="D1404" s="3">
        <f>IFERROR(__xludf.DUMMYFUNCTION("""COMPUTED_VALUE"""),57160.74)</f>
        <v>57160.74</v>
      </c>
    </row>
    <row r="1405">
      <c r="C1405" s="4">
        <f>IFERROR(__xludf.DUMMYFUNCTION("""COMPUTED_VALUE"""),41207.705555555556)</f>
        <v>41207.70556</v>
      </c>
      <c r="D1405" s="3">
        <f>IFERROR(__xludf.DUMMYFUNCTION("""COMPUTED_VALUE"""),57836.78)</f>
        <v>57836.78</v>
      </c>
    </row>
    <row r="1406">
      <c r="C1406" s="4">
        <f>IFERROR(__xludf.DUMMYFUNCTION("""COMPUTED_VALUE"""),41208.705555555556)</f>
        <v>41208.70556</v>
      </c>
      <c r="D1406" s="3">
        <f>IFERROR(__xludf.DUMMYFUNCTION("""COMPUTED_VALUE"""),57276.81)</f>
        <v>57276.81</v>
      </c>
    </row>
    <row r="1407">
      <c r="C1407" s="4">
        <f>IFERROR(__xludf.DUMMYFUNCTION("""COMPUTED_VALUE"""),41211.705555555556)</f>
        <v>41211.70556</v>
      </c>
      <c r="D1407" s="3">
        <f>IFERROR(__xludf.DUMMYFUNCTION("""COMPUTED_VALUE"""),57176.58)</f>
        <v>57176.58</v>
      </c>
    </row>
    <row r="1408">
      <c r="C1408" s="4">
        <f>IFERROR(__xludf.DUMMYFUNCTION("""COMPUTED_VALUE"""),41212.705555555556)</f>
        <v>41212.70556</v>
      </c>
      <c r="D1408" s="3">
        <f>IFERROR(__xludf.DUMMYFUNCTION("""COMPUTED_VALUE"""),57683.76)</f>
        <v>57683.76</v>
      </c>
    </row>
    <row r="1409">
      <c r="C1409" s="4">
        <f>IFERROR(__xludf.DUMMYFUNCTION("""COMPUTED_VALUE"""),41213.705555555556)</f>
        <v>41213.70556</v>
      </c>
      <c r="D1409" s="3">
        <f>IFERROR(__xludf.DUMMYFUNCTION("""COMPUTED_VALUE"""),57068.18)</f>
        <v>57068.18</v>
      </c>
    </row>
    <row r="1410">
      <c r="C1410" s="4">
        <f>IFERROR(__xludf.DUMMYFUNCTION("""COMPUTED_VALUE"""),41214.705555555556)</f>
        <v>41214.70556</v>
      </c>
      <c r="D1410" s="3">
        <f>IFERROR(__xludf.DUMMYFUNCTION("""COMPUTED_VALUE"""),58382.68)</f>
        <v>58382.68</v>
      </c>
    </row>
    <row r="1411">
      <c r="C1411" s="4">
        <f>IFERROR(__xludf.DUMMYFUNCTION("""COMPUTED_VALUE"""),41218.705555555556)</f>
        <v>41218.70556</v>
      </c>
      <c r="D1411" s="3">
        <f>IFERROR(__xludf.DUMMYFUNCTION("""COMPUTED_VALUE"""),58209.76)</f>
        <v>58209.76</v>
      </c>
    </row>
    <row r="1412">
      <c r="C1412" s="4">
        <f>IFERROR(__xludf.DUMMYFUNCTION("""COMPUTED_VALUE"""),41219.705555555556)</f>
        <v>41219.70556</v>
      </c>
      <c r="D1412" s="3">
        <f>IFERROR(__xludf.DUMMYFUNCTION("""COMPUTED_VALUE"""),59458.59)</f>
        <v>59458.59</v>
      </c>
    </row>
    <row r="1413">
      <c r="C1413" s="4">
        <f>IFERROR(__xludf.DUMMYFUNCTION("""COMPUTED_VALUE"""),41220.705555555556)</f>
        <v>41220.70556</v>
      </c>
      <c r="D1413" s="3">
        <f>IFERROR(__xludf.DUMMYFUNCTION("""COMPUTED_VALUE"""),58517.35)</f>
        <v>58517.35</v>
      </c>
    </row>
    <row r="1414">
      <c r="C1414" s="4">
        <f>IFERROR(__xludf.DUMMYFUNCTION("""COMPUTED_VALUE"""),41221.705555555556)</f>
        <v>41221.70556</v>
      </c>
      <c r="D1414" s="3">
        <f>IFERROR(__xludf.DUMMYFUNCTION("""COMPUTED_VALUE"""),57524.45)</f>
        <v>57524.45</v>
      </c>
    </row>
    <row r="1415">
      <c r="C1415" s="4">
        <f>IFERROR(__xludf.DUMMYFUNCTION("""COMPUTED_VALUE"""),41222.705555555556)</f>
        <v>41222.70556</v>
      </c>
      <c r="D1415" s="3">
        <f>IFERROR(__xludf.DUMMYFUNCTION("""COMPUTED_VALUE"""),57357.71)</f>
        <v>57357.71</v>
      </c>
    </row>
    <row r="1416">
      <c r="C1416" s="4">
        <f>IFERROR(__xludf.DUMMYFUNCTION("""COMPUTED_VALUE"""),41225.705555555556)</f>
        <v>41225.70556</v>
      </c>
      <c r="D1416" s="3">
        <f>IFERROR(__xludf.DUMMYFUNCTION("""COMPUTED_VALUE"""),57064.31)</f>
        <v>57064.31</v>
      </c>
    </row>
    <row r="1417">
      <c r="C1417" s="4">
        <f>IFERROR(__xludf.DUMMYFUNCTION("""COMPUTED_VALUE"""),41226.705555555556)</f>
        <v>41226.70556</v>
      </c>
      <c r="D1417" s="3">
        <f>IFERROR(__xludf.DUMMYFUNCTION("""COMPUTED_VALUE"""),57486.07)</f>
        <v>57486.07</v>
      </c>
    </row>
    <row r="1418">
      <c r="C1418" s="4">
        <f>IFERROR(__xludf.DUMMYFUNCTION("""COMPUTED_VALUE"""),41227.705555555556)</f>
        <v>41227.70556</v>
      </c>
      <c r="D1418" s="3">
        <f>IFERROR(__xludf.DUMMYFUNCTION("""COMPUTED_VALUE"""),56279.36)</f>
        <v>56279.36</v>
      </c>
    </row>
    <row r="1419">
      <c r="C1419" s="4">
        <f>IFERROR(__xludf.DUMMYFUNCTION("""COMPUTED_VALUE"""),41228.705555555556)</f>
        <v>41228.70556</v>
      </c>
      <c r="D1419" s="3">
        <f>IFERROR(__xludf.DUMMYFUNCTION("""COMPUTED_VALUE"""),56279.0)</f>
        <v>56279</v>
      </c>
    </row>
    <row r="1420">
      <c r="C1420" s="4">
        <f>IFERROR(__xludf.DUMMYFUNCTION("""COMPUTED_VALUE"""),41229.705555555556)</f>
        <v>41229.70556</v>
      </c>
      <c r="D1420" s="3">
        <f>IFERROR(__xludf.DUMMYFUNCTION("""COMPUTED_VALUE"""),55402.33)</f>
        <v>55402.33</v>
      </c>
    </row>
    <row r="1421">
      <c r="C1421" s="4">
        <f>IFERROR(__xludf.DUMMYFUNCTION("""COMPUTED_VALUE"""),41232.705555555556)</f>
        <v>41232.70556</v>
      </c>
      <c r="D1421" s="3">
        <f>IFERROR(__xludf.DUMMYFUNCTION("""COMPUTED_VALUE"""),56450.86)</f>
        <v>56450.86</v>
      </c>
    </row>
    <row r="1422">
      <c r="C1422" s="4">
        <f>IFERROR(__xludf.DUMMYFUNCTION("""COMPUTED_VALUE"""),41234.705555555556)</f>
        <v>41234.70556</v>
      </c>
      <c r="D1422" s="3">
        <f>IFERROR(__xludf.DUMMYFUNCTION("""COMPUTED_VALUE"""),56242.12)</f>
        <v>56242.12</v>
      </c>
    </row>
    <row r="1423">
      <c r="C1423" s="4">
        <f>IFERROR(__xludf.DUMMYFUNCTION("""COMPUTED_VALUE"""),41235.705555555556)</f>
        <v>41235.70556</v>
      </c>
      <c r="D1423" s="3">
        <f>IFERROR(__xludf.DUMMYFUNCTION("""COMPUTED_VALUE"""),56436.97)</f>
        <v>56436.97</v>
      </c>
    </row>
    <row r="1424">
      <c r="C1424" s="4">
        <f>IFERROR(__xludf.DUMMYFUNCTION("""COMPUTED_VALUE"""),41236.705555555556)</f>
        <v>41236.70556</v>
      </c>
      <c r="D1424" s="3">
        <f>IFERROR(__xludf.DUMMYFUNCTION("""COMPUTED_VALUE"""),57574.03)</f>
        <v>57574.03</v>
      </c>
    </row>
    <row r="1425">
      <c r="C1425" s="4">
        <f>IFERROR(__xludf.DUMMYFUNCTION("""COMPUTED_VALUE"""),41239.705555555556)</f>
        <v>41239.70556</v>
      </c>
      <c r="D1425" s="3">
        <f>IFERROR(__xludf.DUMMYFUNCTION("""COMPUTED_VALUE"""),56737.1)</f>
        <v>56737.1</v>
      </c>
    </row>
    <row r="1426">
      <c r="C1426" s="4">
        <f>IFERROR(__xludf.DUMMYFUNCTION("""COMPUTED_VALUE"""),41240.705555555556)</f>
        <v>41240.70556</v>
      </c>
      <c r="D1426" s="3">
        <f>IFERROR(__xludf.DUMMYFUNCTION("""COMPUTED_VALUE"""),56248.09)</f>
        <v>56248.09</v>
      </c>
    </row>
    <row r="1427">
      <c r="C1427" s="4">
        <f>IFERROR(__xludf.DUMMYFUNCTION("""COMPUTED_VALUE"""),41241.705555555556)</f>
        <v>41241.70556</v>
      </c>
      <c r="D1427" s="3">
        <f>IFERROR(__xludf.DUMMYFUNCTION("""COMPUTED_VALUE"""),56539.4)</f>
        <v>56539.4</v>
      </c>
    </row>
    <row r="1428">
      <c r="C1428" s="4">
        <f>IFERROR(__xludf.DUMMYFUNCTION("""COMPUTED_VALUE"""),41242.705555555556)</f>
        <v>41242.70556</v>
      </c>
      <c r="D1428" s="3">
        <f>IFERROR(__xludf.DUMMYFUNCTION("""COMPUTED_VALUE"""),57852.53)</f>
        <v>57852.53</v>
      </c>
    </row>
    <row r="1429">
      <c r="C1429" s="4">
        <f>IFERROR(__xludf.DUMMYFUNCTION("""COMPUTED_VALUE"""),41243.705555555556)</f>
        <v>41243.70556</v>
      </c>
      <c r="D1429" s="3">
        <f>IFERROR(__xludf.DUMMYFUNCTION("""COMPUTED_VALUE"""),57474.57)</f>
        <v>57474.57</v>
      </c>
    </row>
    <row r="1430">
      <c r="C1430" s="4">
        <f>IFERROR(__xludf.DUMMYFUNCTION("""COMPUTED_VALUE"""),41246.705555555556)</f>
        <v>41246.70556</v>
      </c>
      <c r="D1430" s="3">
        <f>IFERROR(__xludf.DUMMYFUNCTION("""COMPUTED_VALUE"""),58202.35)</f>
        <v>58202.35</v>
      </c>
    </row>
    <row r="1431">
      <c r="C1431" s="4">
        <f>IFERROR(__xludf.DUMMYFUNCTION("""COMPUTED_VALUE"""),41247.705555555556)</f>
        <v>41247.70556</v>
      </c>
      <c r="D1431" s="3">
        <f>IFERROR(__xludf.DUMMYFUNCTION("""COMPUTED_VALUE"""),57563.23)</f>
        <v>57563.23</v>
      </c>
    </row>
    <row r="1432">
      <c r="C1432" s="4">
        <f>IFERROR(__xludf.DUMMYFUNCTION("""COMPUTED_VALUE"""),41248.705555555556)</f>
        <v>41248.70556</v>
      </c>
      <c r="D1432" s="3">
        <f>IFERROR(__xludf.DUMMYFUNCTION("""COMPUTED_VALUE"""),57678.62)</f>
        <v>57678.62</v>
      </c>
    </row>
    <row r="1433">
      <c r="C1433" s="4">
        <f>IFERROR(__xludf.DUMMYFUNCTION("""COMPUTED_VALUE"""),41249.705555555556)</f>
        <v>41249.70556</v>
      </c>
      <c r="D1433" s="3">
        <f>IFERROR(__xludf.DUMMYFUNCTION("""COMPUTED_VALUE"""),57656.42)</f>
        <v>57656.42</v>
      </c>
    </row>
    <row r="1434">
      <c r="C1434" s="4">
        <f>IFERROR(__xludf.DUMMYFUNCTION("""COMPUTED_VALUE"""),41250.705555555556)</f>
        <v>41250.70556</v>
      </c>
      <c r="D1434" s="3">
        <f>IFERROR(__xludf.DUMMYFUNCTION("""COMPUTED_VALUE"""),58487.32)</f>
        <v>58487.32</v>
      </c>
    </row>
    <row r="1435">
      <c r="C1435" s="4">
        <f>IFERROR(__xludf.DUMMYFUNCTION("""COMPUTED_VALUE"""),41253.705555555556)</f>
        <v>41253.70556</v>
      </c>
      <c r="D1435" s="3">
        <f>IFERROR(__xludf.DUMMYFUNCTION("""COMPUTED_VALUE"""),59248.23)</f>
        <v>59248.23</v>
      </c>
    </row>
    <row r="1436">
      <c r="C1436" s="4">
        <f>IFERROR(__xludf.DUMMYFUNCTION("""COMPUTED_VALUE"""),41254.705555555556)</f>
        <v>41254.70556</v>
      </c>
      <c r="D1436" s="3">
        <f>IFERROR(__xludf.DUMMYFUNCTION("""COMPUTED_VALUE"""),59623.34)</f>
        <v>59623.34</v>
      </c>
    </row>
    <row r="1437">
      <c r="C1437" s="4">
        <f>IFERROR(__xludf.DUMMYFUNCTION("""COMPUTED_VALUE"""),41255.705555555556)</f>
        <v>41255.70556</v>
      </c>
      <c r="D1437" s="3">
        <f>IFERROR(__xludf.DUMMYFUNCTION("""COMPUTED_VALUE"""),59474.18)</f>
        <v>59474.18</v>
      </c>
    </row>
    <row r="1438">
      <c r="C1438" s="4">
        <f>IFERROR(__xludf.DUMMYFUNCTION("""COMPUTED_VALUE"""),41256.705555555556)</f>
        <v>41256.70556</v>
      </c>
      <c r="D1438" s="3">
        <f>IFERROR(__xludf.DUMMYFUNCTION("""COMPUTED_VALUE"""),59316.75)</f>
        <v>59316.75</v>
      </c>
    </row>
    <row r="1439">
      <c r="C1439" s="4">
        <f>IFERROR(__xludf.DUMMYFUNCTION("""COMPUTED_VALUE"""),41257.705555555556)</f>
        <v>41257.70556</v>
      </c>
      <c r="D1439" s="3">
        <f>IFERROR(__xludf.DUMMYFUNCTION("""COMPUTED_VALUE"""),59604.92)</f>
        <v>59604.92</v>
      </c>
    </row>
    <row r="1440">
      <c r="C1440" s="4">
        <f>IFERROR(__xludf.DUMMYFUNCTION("""COMPUTED_VALUE"""),41260.705555555556)</f>
        <v>41260.70556</v>
      </c>
      <c r="D1440" s="3">
        <f>IFERROR(__xludf.DUMMYFUNCTION("""COMPUTED_VALUE"""),59566.52)</f>
        <v>59566.52</v>
      </c>
    </row>
    <row r="1441">
      <c r="C1441" s="4">
        <f>IFERROR(__xludf.DUMMYFUNCTION("""COMPUTED_VALUE"""),41261.705555555556)</f>
        <v>41261.70556</v>
      </c>
      <c r="D1441" s="3">
        <f>IFERROR(__xludf.DUMMYFUNCTION("""COMPUTED_VALUE"""),60460.73)</f>
        <v>60460.73</v>
      </c>
    </row>
    <row r="1442">
      <c r="C1442" s="4">
        <f>IFERROR(__xludf.DUMMYFUNCTION("""COMPUTED_VALUE"""),41262.705555555556)</f>
        <v>41262.70556</v>
      </c>
      <c r="D1442" s="3">
        <f>IFERROR(__xludf.DUMMYFUNCTION("""COMPUTED_VALUE"""),60998.34)</f>
        <v>60998.34</v>
      </c>
    </row>
    <row r="1443">
      <c r="C1443" s="4">
        <f>IFERROR(__xludf.DUMMYFUNCTION("""COMPUTED_VALUE"""),41263.705555555556)</f>
        <v>41263.70556</v>
      </c>
      <c r="D1443" s="3">
        <f>IFERROR(__xludf.DUMMYFUNCTION("""COMPUTED_VALUE"""),61276.12)</f>
        <v>61276.12</v>
      </c>
    </row>
    <row r="1444">
      <c r="C1444" s="4">
        <f>IFERROR(__xludf.DUMMYFUNCTION("""COMPUTED_VALUE"""),41264.705555555556)</f>
        <v>41264.70556</v>
      </c>
      <c r="D1444" s="3">
        <f>IFERROR(__xludf.DUMMYFUNCTION("""COMPUTED_VALUE"""),61007.03)</f>
        <v>61007.03</v>
      </c>
    </row>
    <row r="1445">
      <c r="C1445" s="4">
        <f>IFERROR(__xludf.DUMMYFUNCTION("""COMPUTED_VALUE"""),41269.705555555556)</f>
        <v>41269.70556</v>
      </c>
      <c r="D1445" s="3">
        <f>IFERROR(__xludf.DUMMYFUNCTION("""COMPUTED_VALUE"""),60959.79)</f>
        <v>60959.79</v>
      </c>
    </row>
    <row r="1446">
      <c r="C1446" s="4">
        <f>IFERROR(__xludf.DUMMYFUNCTION("""COMPUTED_VALUE"""),41270.705555555556)</f>
        <v>41270.70556</v>
      </c>
      <c r="D1446" s="3">
        <f>IFERROR(__xludf.DUMMYFUNCTION("""COMPUTED_VALUE"""),60415.95)</f>
        <v>60415.95</v>
      </c>
    </row>
    <row r="1447">
      <c r="C1447" s="4">
        <f>IFERROR(__xludf.DUMMYFUNCTION("""COMPUTED_VALUE"""),41271.705555555556)</f>
        <v>41271.70556</v>
      </c>
      <c r="D1447" s="3">
        <f>IFERROR(__xludf.DUMMYFUNCTION("""COMPUTED_VALUE"""),60952.08)</f>
        <v>60952.08</v>
      </c>
    </row>
    <row r="1448">
      <c r="C1448" s="4">
        <f>IFERROR(__xludf.DUMMYFUNCTION("""COMPUTED_VALUE"""),41276.705555555556)</f>
        <v>41276.70556</v>
      </c>
      <c r="D1448" s="3">
        <f>IFERROR(__xludf.DUMMYFUNCTION("""COMPUTED_VALUE"""),62550.1)</f>
        <v>62550.1</v>
      </c>
    </row>
    <row r="1449">
      <c r="C1449" s="4">
        <f>IFERROR(__xludf.DUMMYFUNCTION("""COMPUTED_VALUE"""),41277.705555555556)</f>
        <v>41277.70556</v>
      </c>
      <c r="D1449" s="3">
        <f>IFERROR(__xludf.DUMMYFUNCTION("""COMPUTED_VALUE"""),63312.46)</f>
        <v>63312.46</v>
      </c>
    </row>
    <row r="1450">
      <c r="C1450" s="4">
        <f>IFERROR(__xludf.DUMMYFUNCTION("""COMPUTED_VALUE"""),41278.705555555556)</f>
        <v>41278.70556</v>
      </c>
      <c r="D1450" s="3">
        <f>IFERROR(__xludf.DUMMYFUNCTION("""COMPUTED_VALUE"""),62523.06)</f>
        <v>62523.06</v>
      </c>
    </row>
    <row r="1451">
      <c r="C1451" s="4">
        <f>IFERROR(__xludf.DUMMYFUNCTION("""COMPUTED_VALUE"""),41281.705555555556)</f>
        <v>41281.70556</v>
      </c>
      <c r="D1451" s="3">
        <f>IFERROR(__xludf.DUMMYFUNCTION("""COMPUTED_VALUE"""),61932.54)</f>
        <v>61932.54</v>
      </c>
    </row>
    <row r="1452">
      <c r="C1452" s="4">
        <f>IFERROR(__xludf.DUMMYFUNCTION("""COMPUTED_VALUE"""),41282.705555555556)</f>
        <v>41282.70556</v>
      </c>
      <c r="D1452" s="3">
        <f>IFERROR(__xludf.DUMMYFUNCTION("""COMPUTED_VALUE"""),61127.84)</f>
        <v>61127.84</v>
      </c>
    </row>
    <row r="1453">
      <c r="C1453" s="4">
        <f>IFERROR(__xludf.DUMMYFUNCTION("""COMPUTED_VALUE"""),41283.705555555556)</f>
        <v>41283.70556</v>
      </c>
      <c r="D1453" s="3">
        <f>IFERROR(__xludf.DUMMYFUNCTION("""COMPUTED_VALUE"""),61578.58)</f>
        <v>61578.58</v>
      </c>
    </row>
    <row r="1454">
      <c r="C1454" s="4">
        <f>IFERROR(__xludf.DUMMYFUNCTION("""COMPUTED_VALUE"""),41284.705555555556)</f>
        <v>41284.70556</v>
      </c>
      <c r="D1454" s="3">
        <f>IFERROR(__xludf.DUMMYFUNCTION("""COMPUTED_VALUE"""),61678.31)</f>
        <v>61678.31</v>
      </c>
    </row>
    <row r="1455">
      <c r="C1455" s="4">
        <f>IFERROR(__xludf.DUMMYFUNCTION("""COMPUTED_VALUE"""),41285.705555555556)</f>
        <v>41285.70556</v>
      </c>
      <c r="D1455" s="3">
        <f>IFERROR(__xludf.DUMMYFUNCTION("""COMPUTED_VALUE"""),61497.43)</f>
        <v>61497.43</v>
      </c>
    </row>
    <row r="1456">
      <c r="C1456" s="4">
        <f>IFERROR(__xludf.DUMMYFUNCTION("""COMPUTED_VALUE"""),41288.705555555556)</f>
        <v>41288.70556</v>
      </c>
      <c r="D1456" s="3">
        <f>IFERROR(__xludf.DUMMYFUNCTION("""COMPUTED_VALUE"""),62080.79)</f>
        <v>62080.79</v>
      </c>
    </row>
    <row r="1457">
      <c r="C1457" s="4">
        <f>IFERROR(__xludf.DUMMYFUNCTION("""COMPUTED_VALUE"""),41289.705555555556)</f>
        <v>41289.70556</v>
      </c>
      <c r="D1457" s="3">
        <f>IFERROR(__xludf.DUMMYFUNCTION("""COMPUTED_VALUE"""),61727.61)</f>
        <v>61727.61</v>
      </c>
    </row>
    <row r="1458">
      <c r="C1458" s="4">
        <f>IFERROR(__xludf.DUMMYFUNCTION("""COMPUTED_VALUE"""),41290.705555555556)</f>
        <v>41290.70556</v>
      </c>
      <c r="D1458" s="3">
        <f>IFERROR(__xludf.DUMMYFUNCTION("""COMPUTED_VALUE"""),61787.35)</f>
        <v>61787.35</v>
      </c>
    </row>
    <row r="1459">
      <c r="C1459" s="4">
        <f>IFERROR(__xludf.DUMMYFUNCTION("""COMPUTED_VALUE"""),41291.705555555556)</f>
        <v>41291.70556</v>
      </c>
      <c r="D1459" s="3">
        <f>IFERROR(__xludf.DUMMYFUNCTION("""COMPUTED_VALUE"""),62194.06)</f>
        <v>62194.06</v>
      </c>
    </row>
    <row r="1460">
      <c r="C1460" s="4">
        <f>IFERROR(__xludf.DUMMYFUNCTION("""COMPUTED_VALUE"""),41292.705555555556)</f>
        <v>41292.70556</v>
      </c>
      <c r="D1460" s="3">
        <f>IFERROR(__xludf.DUMMYFUNCTION("""COMPUTED_VALUE"""),61956.14)</f>
        <v>61956.14</v>
      </c>
    </row>
    <row r="1461">
      <c r="C1461" s="4">
        <f>IFERROR(__xludf.DUMMYFUNCTION("""COMPUTED_VALUE"""),41295.705555555556)</f>
        <v>41295.70556</v>
      </c>
      <c r="D1461" s="3">
        <f>IFERROR(__xludf.DUMMYFUNCTION("""COMPUTED_VALUE"""),61899.71)</f>
        <v>61899.71</v>
      </c>
    </row>
    <row r="1462">
      <c r="C1462" s="4">
        <f>IFERROR(__xludf.DUMMYFUNCTION("""COMPUTED_VALUE"""),41296.705555555556)</f>
        <v>41296.70556</v>
      </c>
      <c r="D1462" s="3">
        <f>IFERROR(__xludf.DUMMYFUNCTION("""COMPUTED_VALUE"""),61692.29)</f>
        <v>61692.29</v>
      </c>
    </row>
    <row r="1463">
      <c r="C1463" s="4">
        <f>IFERROR(__xludf.DUMMYFUNCTION("""COMPUTED_VALUE"""),41297.705555555556)</f>
        <v>41297.70556</v>
      </c>
      <c r="D1463" s="3">
        <f>IFERROR(__xludf.DUMMYFUNCTION("""COMPUTED_VALUE"""),61966.26)</f>
        <v>61966.26</v>
      </c>
    </row>
    <row r="1464">
      <c r="C1464" s="4">
        <f>IFERROR(__xludf.DUMMYFUNCTION("""COMPUTED_VALUE"""),41298.705555555556)</f>
        <v>41298.70556</v>
      </c>
      <c r="D1464" s="3">
        <f>IFERROR(__xludf.DUMMYFUNCTION("""COMPUTED_VALUE"""),61169.83)</f>
        <v>61169.83</v>
      </c>
    </row>
    <row r="1465">
      <c r="C1465" s="4">
        <f>IFERROR(__xludf.DUMMYFUNCTION("""COMPUTED_VALUE"""),41302.705555555556)</f>
        <v>41302.70556</v>
      </c>
      <c r="D1465" s="3">
        <f>IFERROR(__xludf.DUMMYFUNCTION("""COMPUTED_VALUE"""),60027.07)</f>
        <v>60027.07</v>
      </c>
    </row>
    <row r="1466">
      <c r="C1466" s="4">
        <f>IFERROR(__xludf.DUMMYFUNCTION("""COMPUTED_VALUE"""),41303.705555555556)</f>
        <v>41303.70556</v>
      </c>
      <c r="D1466" s="3">
        <f>IFERROR(__xludf.DUMMYFUNCTION("""COMPUTED_VALUE"""),60406.33)</f>
        <v>60406.33</v>
      </c>
    </row>
    <row r="1467">
      <c r="C1467" s="4">
        <f>IFERROR(__xludf.DUMMYFUNCTION("""COMPUTED_VALUE"""),41304.705555555556)</f>
        <v>41304.70556</v>
      </c>
      <c r="D1467" s="3">
        <f>IFERROR(__xludf.DUMMYFUNCTION("""COMPUTED_VALUE"""),59336.7)</f>
        <v>59336.7</v>
      </c>
    </row>
    <row r="1468">
      <c r="C1468" s="4">
        <f>IFERROR(__xludf.DUMMYFUNCTION("""COMPUTED_VALUE"""),41305.705555555556)</f>
        <v>41305.70556</v>
      </c>
      <c r="D1468" s="3">
        <f>IFERROR(__xludf.DUMMYFUNCTION("""COMPUTED_VALUE"""),59761.49)</f>
        <v>59761.49</v>
      </c>
    </row>
    <row r="1469">
      <c r="C1469" s="4">
        <f>IFERROR(__xludf.DUMMYFUNCTION("""COMPUTED_VALUE"""),41306.705555555556)</f>
        <v>41306.70556</v>
      </c>
      <c r="D1469" s="3">
        <f>IFERROR(__xludf.DUMMYFUNCTION("""COMPUTED_VALUE"""),60351.16)</f>
        <v>60351.16</v>
      </c>
    </row>
    <row r="1470">
      <c r="C1470" s="4">
        <f>IFERROR(__xludf.DUMMYFUNCTION("""COMPUTED_VALUE"""),41309.705555555556)</f>
        <v>41309.70556</v>
      </c>
      <c r="D1470" s="3">
        <f>IFERROR(__xludf.DUMMYFUNCTION("""COMPUTED_VALUE"""),59575.66)</f>
        <v>59575.66</v>
      </c>
    </row>
    <row r="1471">
      <c r="C1471" s="4">
        <f>IFERROR(__xludf.DUMMYFUNCTION("""COMPUTED_VALUE"""),41310.705555555556)</f>
        <v>41310.70556</v>
      </c>
      <c r="D1471" s="3">
        <f>IFERROR(__xludf.DUMMYFUNCTION("""COMPUTED_VALUE"""),59444.97)</f>
        <v>59444.97</v>
      </c>
    </row>
    <row r="1472">
      <c r="C1472" s="4">
        <f>IFERROR(__xludf.DUMMYFUNCTION("""COMPUTED_VALUE"""),41311.705555555556)</f>
        <v>41311.70556</v>
      </c>
      <c r="D1472" s="3">
        <f>IFERROR(__xludf.DUMMYFUNCTION("""COMPUTED_VALUE"""),58951.07)</f>
        <v>58951.07</v>
      </c>
    </row>
    <row r="1473">
      <c r="C1473" s="4">
        <f>IFERROR(__xludf.DUMMYFUNCTION("""COMPUTED_VALUE"""),41312.705555555556)</f>
        <v>41312.70556</v>
      </c>
      <c r="D1473" s="3">
        <f>IFERROR(__xludf.DUMMYFUNCTION("""COMPUTED_VALUE"""),58372.46)</f>
        <v>58372.46</v>
      </c>
    </row>
    <row r="1474">
      <c r="C1474" s="4">
        <f>IFERROR(__xludf.DUMMYFUNCTION("""COMPUTED_VALUE"""),41313.705555555556)</f>
        <v>41313.70556</v>
      </c>
      <c r="D1474" s="3">
        <f>IFERROR(__xludf.DUMMYFUNCTION("""COMPUTED_VALUE"""),58497.83)</f>
        <v>58497.83</v>
      </c>
    </row>
    <row r="1475">
      <c r="C1475" s="4">
        <f>IFERROR(__xludf.DUMMYFUNCTION("""COMPUTED_VALUE"""),41318.705555555556)</f>
        <v>41318.70556</v>
      </c>
      <c r="D1475" s="3">
        <f>IFERROR(__xludf.DUMMYFUNCTION("""COMPUTED_VALUE"""),58405.74)</f>
        <v>58405.74</v>
      </c>
    </row>
    <row r="1476">
      <c r="C1476" s="4">
        <f>IFERROR(__xludf.DUMMYFUNCTION("""COMPUTED_VALUE"""),41319.705555555556)</f>
        <v>41319.70556</v>
      </c>
      <c r="D1476" s="3">
        <f>IFERROR(__xludf.DUMMYFUNCTION("""COMPUTED_VALUE"""),58077.31)</f>
        <v>58077.31</v>
      </c>
    </row>
    <row r="1477">
      <c r="C1477" s="4">
        <f>IFERROR(__xludf.DUMMYFUNCTION("""COMPUTED_VALUE"""),41320.705555555556)</f>
        <v>41320.70556</v>
      </c>
      <c r="D1477" s="3">
        <f>IFERROR(__xludf.DUMMYFUNCTION("""COMPUTED_VALUE"""),57903.3)</f>
        <v>57903.3</v>
      </c>
    </row>
    <row r="1478">
      <c r="C1478" s="4">
        <f>IFERROR(__xludf.DUMMYFUNCTION("""COMPUTED_VALUE"""),41323.705555555556)</f>
        <v>41323.70556</v>
      </c>
      <c r="D1478" s="3">
        <f>IFERROR(__xludf.DUMMYFUNCTION("""COMPUTED_VALUE"""),57613.9)</f>
        <v>57613.9</v>
      </c>
    </row>
    <row r="1479">
      <c r="C1479" s="4">
        <f>IFERROR(__xludf.DUMMYFUNCTION("""COMPUTED_VALUE"""),41324.705555555556)</f>
        <v>41324.70556</v>
      </c>
      <c r="D1479" s="3">
        <f>IFERROR(__xludf.DUMMYFUNCTION("""COMPUTED_VALUE"""),57314.4)</f>
        <v>57314.4</v>
      </c>
    </row>
    <row r="1480">
      <c r="C1480" s="4">
        <f>IFERROR(__xludf.DUMMYFUNCTION("""COMPUTED_VALUE"""),41325.705555555556)</f>
        <v>41325.70556</v>
      </c>
      <c r="D1480" s="3">
        <f>IFERROR(__xludf.DUMMYFUNCTION("""COMPUTED_VALUE"""),56177.6)</f>
        <v>56177.6</v>
      </c>
    </row>
    <row r="1481">
      <c r="C1481" s="4">
        <f>IFERROR(__xludf.DUMMYFUNCTION("""COMPUTED_VALUE"""),41326.705555555556)</f>
        <v>41326.70556</v>
      </c>
      <c r="D1481" s="3">
        <f>IFERROR(__xludf.DUMMYFUNCTION("""COMPUTED_VALUE"""),56154.68)</f>
        <v>56154.68</v>
      </c>
    </row>
    <row r="1482">
      <c r="C1482" s="4">
        <f>IFERROR(__xludf.DUMMYFUNCTION("""COMPUTED_VALUE"""),41327.705555555556)</f>
        <v>41327.70556</v>
      </c>
      <c r="D1482" s="3">
        <f>IFERROR(__xludf.DUMMYFUNCTION("""COMPUTED_VALUE"""),56697.06)</f>
        <v>56697.06</v>
      </c>
    </row>
    <row r="1483">
      <c r="C1483" s="4">
        <f>IFERROR(__xludf.DUMMYFUNCTION("""COMPUTED_VALUE"""),41330.705555555556)</f>
        <v>41330.70556</v>
      </c>
      <c r="D1483" s="3">
        <f>IFERROR(__xludf.DUMMYFUNCTION("""COMPUTED_VALUE"""),56617.56)</f>
        <v>56617.56</v>
      </c>
    </row>
    <row r="1484">
      <c r="C1484" s="4">
        <f>IFERROR(__xludf.DUMMYFUNCTION("""COMPUTED_VALUE"""),41331.705555555556)</f>
        <v>41331.70556</v>
      </c>
      <c r="D1484" s="3">
        <f>IFERROR(__xludf.DUMMYFUNCTION("""COMPUTED_VALUE"""),56948.87)</f>
        <v>56948.87</v>
      </c>
    </row>
    <row r="1485">
      <c r="C1485" s="4">
        <f>IFERROR(__xludf.DUMMYFUNCTION("""COMPUTED_VALUE"""),41332.705555555556)</f>
        <v>41332.70556</v>
      </c>
      <c r="D1485" s="3">
        <f>IFERROR(__xludf.DUMMYFUNCTION("""COMPUTED_VALUE"""),57273.88)</f>
        <v>57273.88</v>
      </c>
    </row>
    <row r="1486">
      <c r="C1486" s="4">
        <f>IFERROR(__xludf.DUMMYFUNCTION("""COMPUTED_VALUE"""),41333.705555555556)</f>
        <v>41333.70556</v>
      </c>
      <c r="D1486" s="3">
        <f>IFERROR(__xludf.DUMMYFUNCTION("""COMPUTED_VALUE"""),57424.29)</f>
        <v>57424.29</v>
      </c>
    </row>
    <row r="1487">
      <c r="C1487" s="4">
        <f>IFERROR(__xludf.DUMMYFUNCTION("""COMPUTED_VALUE"""),41334.705555555556)</f>
        <v>41334.70556</v>
      </c>
      <c r="D1487" s="3">
        <f>IFERROR(__xludf.DUMMYFUNCTION("""COMPUTED_VALUE"""),56883.99)</f>
        <v>56883.99</v>
      </c>
    </row>
    <row r="1488">
      <c r="C1488" s="4">
        <f>IFERROR(__xludf.DUMMYFUNCTION("""COMPUTED_VALUE"""),41337.705555555556)</f>
        <v>41337.70556</v>
      </c>
      <c r="D1488" s="3">
        <f>IFERROR(__xludf.DUMMYFUNCTION("""COMPUTED_VALUE"""),56499.17)</f>
        <v>56499.17</v>
      </c>
    </row>
    <row r="1489">
      <c r="C1489" s="4">
        <f>IFERROR(__xludf.DUMMYFUNCTION("""COMPUTED_VALUE"""),41338.705555555556)</f>
        <v>41338.70556</v>
      </c>
      <c r="D1489" s="3">
        <f>IFERROR(__xludf.DUMMYFUNCTION("""COMPUTED_VALUE"""),55950.73)</f>
        <v>55950.73</v>
      </c>
    </row>
    <row r="1490">
      <c r="C1490" s="4">
        <f>IFERROR(__xludf.DUMMYFUNCTION("""COMPUTED_VALUE"""),41339.705555555556)</f>
        <v>41339.70556</v>
      </c>
      <c r="D1490" s="3">
        <f>IFERROR(__xludf.DUMMYFUNCTION("""COMPUTED_VALUE"""),57940.14)</f>
        <v>57940.14</v>
      </c>
    </row>
    <row r="1491">
      <c r="C1491" s="4">
        <f>IFERROR(__xludf.DUMMYFUNCTION("""COMPUTED_VALUE"""),41340.705555555556)</f>
        <v>41340.70556</v>
      </c>
      <c r="D1491" s="3">
        <f>IFERROR(__xludf.DUMMYFUNCTION("""COMPUTED_VALUE"""),58846.81)</f>
        <v>58846.81</v>
      </c>
    </row>
    <row r="1492">
      <c r="C1492" s="4">
        <f>IFERROR(__xludf.DUMMYFUNCTION("""COMPUTED_VALUE"""),41341.705555555556)</f>
        <v>41341.70556</v>
      </c>
      <c r="D1492" s="3">
        <f>IFERROR(__xludf.DUMMYFUNCTION("""COMPUTED_VALUE"""),58432.75)</f>
        <v>58432.75</v>
      </c>
    </row>
    <row r="1493">
      <c r="C1493" s="4">
        <f>IFERROR(__xludf.DUMMYFUNCTION("""COMPUTED_VALUE"""),41344.705555555556)</f>
        <v>41344.70556</v>
      </c>
      <c r="D1493" s="3">
        <f>IFERROR(__xludf.DUMMYFUNCTION("""COMPUTED_VALUE"""),58544.79)</f>
        <v>58544.79</v>
      </c>
    </row>
    <row r="1494">
      <c r="C1494" s="4">
        <f>IFERROR(__xludf.DUMMYFUNCTION("""COMPUTED_VALUE"""),41345.705555555556)</f>
        <v>41345.70556</v>
      </c>
      <c r="D1494" s="3">
        <f>IFERROR(__xludf.DUMMYFUNCTION("""COMPUTED_VALUE"""),58208.61)</f>
        <v>58208.61</v>
      </c>
    </row>
    <row r="1495">
      <c r="C1495" s="4">
        <f>IFERROR(__xludf.DUMMYFUNCTION("""COMPUTED_VALUE"""),41346.705555555556)</f>
        <v>41346.70556</v>
      </c>
      <c r="D1495" s="3">
        <f>IFERROR(__xludf.DUMMYFUNCTION("""COMPUTED_VALUE"""),57385.9)</f>
        <v>57385.9</v>
      </c>
    </row>
    <row r="1496">
      <c r="C1496" s="4">
        <f>IFERROR(__xludf.DUMMYFUNCTION("""COMPUTED_VALUE"""),41347.705555555556)</f>
        <v>41347.70556</v>
      </c>
      <c r="D1496" s="3">
        <f>IFERROR(__xludf.DUMMYFUNCTION("""COMPUTED_VALUE"""),57281.02)</f>
        <v>57281.02</v>
      </c>
    </row>
    <row r="1497">
      <c r="C1497" s="4">
        <f>IFERROR(__xludf.DUMMYFUNCTION("""COMPUTED_VALUE"""),41348.705555555556)</f>
        <v>41348.70556</v>
      </c>
      <c r="D1497" s="3">
        <f>IFERROR(__xludf.DUMMYFUNCTION("""COMPUTED_VALUE"""),56869.28)</f>
        <v>56869.28</v>
      </c>
    </row>
    <row r="1498">
      <c r="C1498" s="4">
        <f>IFERROR(__xludf.DUMMYFUNCTION("""COMPUTED_VALUE"""),41351.705555555556)</f>
        <v>41351.70556</v>
      </c>
      <c r="D1498" s="3">
        <f>IFERROR(__xludf.DUMMYFUNCTION("""COMPUTED_VALUE"""),56972.96)</f>
        <v>56972.96</v>
      </c>
    </row>
    <row r="1499">
      <c r="C1499" s="4">
        <f>IFERROR(__xludf.DUMMYFUNCTION("""COMPUTED_VALUE"""),41352.705555555556)</f>
        <v>41352.70556</v>
      </c>
      <c r="D1499" s="3">
        <f>IFERROR(__xludf.DUMMYFUNCTION("""COMPUTED_VALUE"""),56361.24)</f>
        <v>56361.24</v>
      </c>
    </row>
    <row r="1500">
      <c r="C1500" s="4">
        <f>IFERROR(__xludf.DUMMYFUNCTION("""COMPUTED_VALUE"""),41353.705555555556)</f>
        <v>41353.70556</v>
      </c>
      <c r="D1500" s="3">
        <f>IFERROR(__xludf.DUMMYFUNCTION("""COMPUTED_VALUE"""),56030.03)</f>
        <v>56030.03</v>
      </c>
    </row>
    <row r="1501">
      <c r="C1501" s="4">
        <f>IFERROR(__xludf.DUMMYFUNCTION("""COMPUTED_VALUE"""),41354.705555555556)</f>
        <v>41354.70556</v>
      </c>
      <c r="D1501" s="3">
        <f>IFERROR(__xludf.DUMMYFUNCTION("""COMPUTED_VALUE"""),55576.67)</f>
        <v>55576.67</v>
      </c>
    </row>
    <row r="1502">
      <c r="C1502" s="4">
        <f>IFERROR(__xludf.DUMMYFUNCTION("""COMPUTED_VALUE"""),41355.705555555556)</f>
        <v>41355.70556</v>
      </c>
      <c r="D1502" s="3">
        <f>IFERROR(__xludf.DUMMYFUNCTION("""COMPUTED_VALUE"""),55243.4)</f>
        <v>55243.4</v>
      </c>
    </row>
    <row r="1503">
      <c r="C1503" s="4">
        <f>IFERROR(__xludf.DUMMYFUNCTION("""COMPUTED_VALUE"""),41358.705555555556)</f>
        <v>41358.70556</v>
      </c>
      <c r="D1503" s="3">
        <f>IFERROR(__xludf.DUMMYFUNCTION("""COMPUTED_VALUE"""),54873.12)</f>
        <v>54873.12</v>
      </c>
    </row>
    <row r="1504">
      <c r="C1504" s="4">
        <f>IFERROR(__xludf.DUMMYFUNCTION("""COMPUTED_VALUE"""),41359.705555555556)</f>
        <v>41359.70556</v>
      </c>
      <c r="D1504" s="3">
        <f>IFERROR(__xludf.DUMMYFUNCTION("""COMPUTED_VALUE"""),55671.39)</f>
        <v>55671.39</v>
      </c>
    </row>
    <row r="1505">
      <c r="C1505" s="4">
        <f>IFERROR(__xludf.DUMMYFUNCTION("""COMPUTED_VALUE"""),41360.705555555556)</f>
        <v>41360.70556</v>
      </c>
      <c r="D1505" s="3">
        <f>IFERROR(__xludf.DUMMYFUNCTION("""COMPUTED_VALUE"""),56034.29)</f>
        <v>56034.29</v>
      </c>
    </row>
    <row r="1506">
      <c r="C1506" s="4">
        <f>IFERROR(__xludf.DUMMYFUNCTION("""COMPUTED_VALUE"""),41361.705555555556)</f>
        <v>41361.70556</v>
      </c>
      <c r="D1506" s="3">
        <f>IFERROR(__xludf.DUMMYFUNCTION("""COMPUTED_VALUE"""),56352.09)</f>
        <v>56352.09</v>
      </c>
    </row>
    <row r="1507">
      <c r="C1507" s="4">
        <f>IFERROR(__xludf.DUMMYFUNCTION("""COMPUTED_VALUE"""),41365.705555555556)</f>
        <v>41365.70556</v>
      </c>
      <c r="D1507" s="3">
        <f>IFERROR(__xludf.DUMMYFUNCTION("""COMPUTED_VALUE"""),55902.18)</f>
        <v>55902.18</v>
      </c>
    </row>
    <row r="1508">
      <c r="C1508" s="4">
        <f>IFERROR(__xludf.DUMMYFUNCTION("""COMPUTED_VALUE"""),41366.705555555556)</f>
        <v>41366.70556</v>
      </c>
      <c r="D1508" s="3">
        <f>IFERROR(__xludf.DUMMYFUNCTION("""COMPUTED_VALUE"""),54889.1)</f>
        <v>54889.1</v>
      </c>
    </row>
    <row r="1509">
      <c r="C1509" s="4">
        <f>IFERROR(__xludf.DUMMYFUNCTION("""COMPUTED_VALUE"""),41367.705555555556)</f>
        <v>41367.70556</v>
      </c>
      <c r="D1509" s="3">
        <f>IFERROR(__xludf.DUMMYFUNCTION("""COMPUTED_VALUE"""),55562.74)</f>
        <v>55562.74</v>
      </c>
    </row>
    <row r="1510">
      <c r="C1510" s="4">
        <f>IFERROR(__xludf.DUMMYFUNCTION("""COMPUTED_VALUE"""),41368.705555555556)</f>
        <v>41368.70556</v>
      </c>
      <c r="D1510" s="3">
        <f>IFERROR(__xludf.DUMMYFUNCTION("""COMPUTED_VALUE"""),54648.15)</f>
        <v>54648.15</v>
      </c>
    </row>
    <row r="1511">
      <c r="C1511" s="4">
        <f>IFERROR(__xludf.DUMMYFUNCTION("""COMPUTED_VALUE"""),41369.705555555556)</f>
        <v>41369.70556</v>
      </c>
      <c r="D1511" s="3">
        <f>IFERROR(__xludf.DUMMYFUNCTION("""COMPUTED_VALUE"""),55050.6)</f>
        <v>55050.6</v>
      </c>
    </row>
    <row r="1512">
      <c r="C1512" s="4">
        <f>IFERROR(__xludf.DUMMYFUNCTION("""COMPUTED_VALUE"""),41372.705555555556)</f>
        <v>41372.70556</v>
      </c>
      <c r="D1512" s="3">
        <f>IFERROR(__xludf.DUMMYFUNCTION("""COMPUTED_VALUE"""),55092.31)</f>
        <v>55092.31</v>
      </c>
    </row>
    <row r="1513">
      <c r="C1513" s="4">
        <f>IFERROR(__xludf.DUMMYFUNCTION("""COMPUTED_VALUE"""),41373.705555555556)</f>
        <v>41373.70556</v>
      </c>
      <c r="D1513" s="3">
        <f>IFERROR(__xludf.DUMMYFUNCTION("""COMPUTED_VALUE"""),55912.04)</f>
        <v>55912.04</v>
      </c>
    </row>
    <row r="1514">
      <c r="C1514" s="4">
        <f>IFERROR(__xludf.DUMMYFUNCTION("""COMPUTED_VALUE"""),41374.705555555556)</f>
        <v>41374.70556</v>
      </c>
      <c r="D1514" s="3">
        <f>IFERROR(__xludf.DUMMYFUNCTION("""COMPUTED_VALUE"""),56186.56)</f>
        <v>56186.56</v>
      </c>
    </row>
    <row r="1515">
      <c r="C1515" s="4">
        <f>IFERROR(__xludf.DUMMYFUNCTION("""COMPUTED_VALUE"""),41375.705555555556)</f>
        <v>41375.70556</v>
      </c>
      <c r="D1515" s="3">
        <f>IFERROR(__xludf.DUMMYFUNCTION("""COMPUTED_VALUE"""),55400.91)</f>
        <v>55400.91</v>
      </c>
    </row>
    <row r="1516">
      <c r="C1516" s="4">
        <f>IFERROR(__xludf.DUMMYFUNCTION("""COMPUTED_VALUE"""),41376.705555555556)</f>
        <v>41376.70556</v>
      </c>
      <c r="D1516" s="3">
        <f>IFERROR(__xludf.DUMMYFUNCTION("""COMPUTED_VALUE"""),54962.65)</f>
        <v>54962.65</v>
      </c>
    </row>
    <row r="1517">
      <c r="C1517" s="4">
        <f>IFERROR(__xludf.DUMMYFUNCTION("""COMPUTED_VALUE"""),41379.705555555556)</f>
        <v>41379.70556</v>
      </c>
      <c r="D1517" s="3">
        <f>IFERROR(__xludf.DUMMYFUNCTION("""COMPUTED_VALUE"""),52949.93)</f>
        <v>52949.93</v>
      </c>
    </row>
    <row r="1518">
      <c r="C1518" s="4">
        <f>IFERROR(__xludf.DUMMYFUNCTION("""COMPUTED_VALUE"""),41380.705555555556)</f>
        <v>41380.70556</v>
      </c>
      <c r="D1518" s="3">
        <f>IFERROR(__xludf.DUMMYFUNCTION("""COMPUTED_VALUE"""),53990.83)</f>
        <v>53990.83</v>
      </c>
    </row>
    <row r="1519">
      <c r="C1519" s="4">
        <f>IFERROR(__xludf.DUMMYFUNCTION("""COMPUTED_VALUE"""),41381.705555555556)</f>
        <v>41381.70556</v>
      </c>
      <c r="D1519" s="3">
        <f>IFERROR(__xludf.DUMMYFUNCTION("""COMPUTED_VALUE"""),52881.96)</f>
        <v>52881.96</v>
      </c>
    </row>
    <row r="1520">
      <c r="C1520" s="4">
        <f>IFERROR(__xludf.DUMMYFUNCTION("""COMPUTED_VALUE"""),41382.705555555556)</f>
        <v>41382.70556</v>
      </c>
      <c r="D1520" s="3">
        <f>IFERROR(__xludf.DUMMYFUNCTION("""COMPUTED_VALUE"""),53165.91)</f>
        <v>53165.91</v>
      </c>
    </row>
    <row r="1521">
      <c r="C1521" s="4">
        <f>IFERROR(__xludf.DUMMYFUNCTION("""COMPUTED_VALUE"""),41383.705555555556)</f>
        <v>41383.70556</v>
      </c>
      <c r="D1521" s="3">
        <f>IFERROR(__xludf.DUMMYFUNCTION("""COMPUTED_VALUE"""),53928.92)</f>
        <v>53928.92</v>
      </c>
    </row>
    <row r="1522">
      <c r="C1522" s="4">
        <f>IFERROR(__xludf.DUMMYFUNCTION("""COMPUTED_VALUE"""),41386.705555555556)</f>
        <v>41386.70556</v>
      </c>
      <c r="D1522" s="3">
        <f>IFERROR(__xludf.DUMMYFUNCTION("""COMPUTED_VALUE"""),54297.73)</f>
        <v>54297.73</v>
      </c>
    </row>
    <row r="1523">
      <c r="C1523" s="4">
        <f>IFERROR(__xludf.DUMMYFUNCTION("""COMPUTED_VALUE"""),41387.705555555556)</f>
        <v>41387.70556</v>
      </c>
      <c r="D1523" s="3">
        <f>IFERROR(__xludf.DUMMYFUNCTION("""COMPUTED_VALUE"""),54884.75)</f>
        <v>54884.75</v>
      </c>
    </row>
    <row r="1524">
      <c r="C1524" s="4">
        <f>IFERROR(__xludf.DUMMYFUNCTION("""COMPUTED_VALUE"""),41388.705555555556)</f>
        <v>41388.70556</v>
      </c>
      <c r="D1524" s="3">
        <f>IFERROR(__xludf.DUMMYFUNCTION("""COMPUTED_VALUE"""),54984.23)</f>
        <v>54984.23</v>
      </c>
    </row>
    <row r="1525">
      <c r="C1525" s="4">
        <f>IFERROR(__xludf.DUMMYFUNCTION("""COMPUTED_VALUE"""),41389.705555555556)</f>
        <v>41389.70556</v>
      </c>
      <c r="D1525" s="3">
        <f>IFERROR(__xludf.DUMMYFUNCTION("""COMPUTED_VALUE"""),54963.32)</f>
        <v>54963.32</v>
      </c>
    </row>
    <row r="1526">
      <c r="C1526" s="4">
        <f>IFERROR(__xludf.DUMMYFUNCTION("""COMPUTED_VALUE"""),41390.705555555556)</f>
        <v>41390.70556</v>
      </c>
      <c r="D1526" s="3">
        <f>IFERROR(__xludf.DUMMYFUNCTION("""COMPUTED_VALUE"""),54252.04)</f>
        <v>54252.04</v>
      </c>
    </row>
    <row r="1527">
      <c r="C1527" s="4">
        <f>IFERROR(__xludf.DUMMYFUNCTION("""COMPUTED_VALUE"""),41393.705555555556)</f>
        <v>41393.70556</v>
      </c>
      <c r="D1527" s="3">
        <f>IFERROR(__xludf.DUMMYFUNCTION("""COMPUTED_VALUE"""),54887.25)</f>
        <v>54887.25</v>
      </c>
    </row>
    <row r="1528">
      <c r="C1528" s="4">
        <f>IFERROR(__xludf.DUMMYFUNCTION("""COMPUTED_VALUE"""),41394.705555555556)</f>
        <v>41394.70556</v>
      </c>
      <c r="D1528" s="3">
        <f>IFERROR(__xludf.DUMMYFUNCTION("""COMPUTED_VALUE"""),55910.37)</f>
        <v>55910.37</v>
      </c>
    </row>
    <row r="1529">
      <c r="C1529" s="4">
        <f>IFERROR(__xludf.DUMMYFUNCTION("""COMPUTED_VALUE"""),41396.705555555556)</f>
        <v>41396.70556</v>
      </c>
      <c r="D1529" s="3">
        <f>IFERROR(__xludf.DUMMYFUNCTION("""COMPUTED_VALUE"""),55321.93)</f>
        <v>55321.93</v>
      </c>
    </row>
    <row r="1530">
      <c r="C1530" s="4">
        <f>IFERROR(__xludf.DUMMYFUNCTION("""COMPUTED_VALUE"""),41397.705555555556)</f>
        <v>41397.70556</v>
      </c>
      <c r="D1530" s="3">
        <f>IFERROR(__xludf.DUMMYFUNCTION("""COMPUTED_VALUE"""),55488.08)</f>
        <v>55488.08</v>
      </c>
    </row>
    <row r="1531">
      <c r="C1531" s="4">
        <f>IFERROR(__xludf.DUMMYFUNCTION("""COMPUTED_VALUE"""),41400.705555555556)</f>
        <v>41400.70556</v>
      </c>
      <c r="D1531" s="3">
        <f>IFERROR(__xludf.DUMMYFUNCTION("""COMPUTED_VALUE"""),55429.88)</f>
        <v>55429.88</v>
      </c>
    </row>
    <row r="1532">
      <c r="C1532" s="4">
        <f>IFERROR(__xludf.DUMMYFUNCTION("""COMPUTED_VALUE"""),41401.705555555556)</f>
        <v>41401.70556</v>
      </c>
      <c r="D1532" s="3">
        <f>IFERROR(__xludf.DUMMYFUNCTION("""COMPUTED_VALUE"""),56274.66)</f>
        <v>56274.66</v>
      </c>
    </row>
    <row r="1533">
      <c r="C1533" s="4">
        <f>IFERROR(__xludf.DUMMYFUNCTION("""COMPUTED_VALUE"""),41402.705555555556)</f>
        <v>41402.70556</v>
      </c>
      <c r="D1533" s="3">
        <f>IFERROR(__xludf.DUMMYFUNCTION("""COMPUTED_VALUE"""),55804.8)</f>
        <v>55804.8</v>
      </c>
    </row>
    <row r="1534">
      <c r="C1534" s="4">
        <f>IFERROR(__xludf.DUMMYFUNCTION("""COMPUTED_VALUE"""),41403.705555555556)</f>
        <v>41403.70556</v>
      </c>
      <c r="D1534" s="3">
        <f>IFERROR(__xludf.DUMMYFUNCTION("""COMPUTED_VALUE"""),55447.56)</f>
        <v>55447.56</v>
      </c>
    </row>
    <row r="1535">
      <c r="C1535" s="4">
        <f>IFERROR(__xludf.DUMMYFUNCTION("""COMPUTED_VALUE"""),41404.705555555556)</f>
        <v>41404.70556</v>
      </c>
      <c r="D1535" s="3">
        <f>IFERROR(__xludf.DUMMYFUNCTION("""COMPUTED_VALUE"""),55107.8)</f>
        <v>55107.8</v>
      </c>
    </row>
    <row r="1536">
      <c r="C1536" s="4">
        <f>IFERROR(__xludf.DUMMYFUNCTION("""COMPUTED_VALUE"""),41407.705555555556)</f>
        <v>41407.70556</v>
      </c>
      <c r="D1536" s="3">
        <f>IFERROR(__xludf.DUMMYFUNCTION("""COMPUTED_VALUE"""),54447.77)</f>
        <v>54447.77</v>
      </c>
    </row>
    <row r="1537">
      <c r="C1537" s="4">
        <f>IFERROR(__xludf.DUMMYFUNCTION("""COMPUTED_VALUE"""),41408.705555555556)</f>
        <v>41408.70556</v>
      </c>
      <c r="D1537" s="3">
        <f>IFERROR(__xludf.DUMMYFUNCTION("""COMPUTED_VALUE"""),54666.82)</f>
        <v>54666.82</v>
      </c>
    </row>
    <row r="1538">
      <c r="C1538" s="4">
        <f>IFERROR(__xludf.DUMMYFUNCTION("""COMPUTED_VALUE"""),41409.705555555556)</f>
        <v>41409.70556</v>
      </c>
      <c r="D1538" s="3">
        <f>IFERROR(__xludf.DUMMYFUNCTION("""COMPUTED_VALUE"""),54936.41)</f>
        <v>54936.41</v>
      </c>
    </row>
    <row r="1539">
      <c r="C1539" s="4">
        <f>IFERROR(__xludf.DUMMYFUNCTION("""COMPUTED_VALUE"""),41410.705555555556)</f>
        <v>41410.70556</v>
      </c>
      <c r="D1539" s="3">
        <f>IFERROR(__xludf.DUMMYFUNCTION("""COMPUTED_VALUE"""),54772.62)</f>
        <v>54772.62</v>
      </c>
    </row>
    <row r="1540">
      <c r="C1540" s="4">
        <f>IFERROR(__xludf.DUMMYFUNCTION("""COMPUTED_VALUE"""),41411.705555555556)</f>
        <v>41411.70556</v>
      </c>
      <c r="D1540" s="3">
        <f>IFERROR(__xludf.DUMMYFUNCTION("""COMPUTED_VALUE"""),55164.27)</f>
        <v>55164.27</v>
      </c>
    </row>
    <row r="1541">
      <c r="C1541" s="4">
        <f>IFERROR(__xludf.DUMMYFUNCTION("""COMPUTED_VALUE"""),41414.705555555556)</f>
        <v>41414.70556</v>
      </c>
      <c r="D1541" s="3">
        <f>IFERROR(__xludf.DUMMYFUNCTION("""COMPUTED_VALUE"""),55700.77)</f>
        <v>55700.77</v>
      </c>
    </row>
    <row r="1542">
      <c r="C1542" s="4">
        <f>IFERROR(__xludf.DUMMYFUNCTION("""COMPUTED_VALUE"""),41415.705555555556)</f>
        <v>41415.70556</v>
      </c>
      <c r="D1542" s="3">
        <f>IFERROR(__xludf.DUMMYFUNCTION("""COMPUTED_VALUE"""),56265.32)</f>
        <v>56265.32</v>
      </c>
    </row>
    <row r="1543">
      <c r="C1543" s="4">
        <f>IFERROR(__xludf.DUMMYFUNCTION("""COMPUTED_VALUE"""),41416.705555555556)</f>
        <v>41416.70556</v>
      </c>
      <c r="D1543" s="3">
        <f>IFERROR(__xludf.DUMMYFUNCTION("""COMPUTED_VALUE"""),56429.27)</f>
        <v>56429.27</v>
      </c>
    </row>
    <row r="1544">
      <c r="C1544" s="4">
        <f>IFERROR(__xludf.DUMMYFUNCTION("""COMPUTED_VALUE"""),41417.705555555556)</f>
        <v>41417.70556</v>
      </c>
      <c r="D1544" s="3">
        <f>IFERROR(__xludf.DUMMYFUNCTION("""COMPUTED_VALUE"""),56349.91)</f>
        <v>56349.91</v>
      </c>
    </row>
    <row r="1545">
      <c r="C1545" s="4">
        <f>IFERROR(__xludf.DUMMYFUNCTION("""COMPUTED_VALUE"""),41418.705555555556)</f>
        <v>41418.70556</v>
      </c>
      <c r="D1545" s="3">
        <f>IFERROR(__xludf.DUMMYFUNCTION("""COMPUTED_VALUE"""),56406.21)</f>
        <v>56406.21</v>
      </c>
    </row>
    <row r="1546">
      <c r="C1546" s="4">
        <f>IFERROR(__xludf.DUMMYFUNCTION("""COMPUTED_VALUE"""),41421.705555555556)</f>
        <v>41421.70556</v>
      </c>
      <c r="D1546" s="3">
        <f>IFERROR(__xludf.DUMMYFUNCTION("""COMPUTED_VALUE"""),56395.94)</f>
        <v>56395.94</v>
      </c>
    </row>
    <row r="1547">
      <c r="C1547" s="4">
        <f>IFERROR(__xludf.DUMMYFUNCTION("""COMPUTED_VALUE"""),41422.705555555556)</f>
        <v>41422.70556</v>
      </c>
      <c r="D1547" s="3">
        <f>IFERROR(__xludf.DUMMYFUNCTION("""COMPUTED_VALUE"""),56036.26)</f>
        <v>56036.26</v>
      </c>
    </row>
    <row r="1548">
      <c r="C1548" s="4">
        <f>IFERROR(__xludf.DUMMYFUNCTION("""COMPUTED_VALUE"""),41423.705555555556)</f>
        <v>41423.70556</v>
      </c>
      <c r="D1548" s="3">
        <f>IFERROR(__xludf.DUMMYFUNCTION("""COMPUTED_VALUE"""),54634.69)</f>
        <v>54634.69</v>
      </c>
    </row>
    <row r="1549">
      <c r="C1549" s="4">
        <f>IFERROR(__xludf.DUMMYFUNCTION("""COMPUTED_VALUE"""),41425.705555555556)</f>
        <v>41425.70556</v>
      </c>
      <c r="D1549" s="3">
        <f>IFERROR(__xludf.DUMMYFUNCTION("""COMPUTED_VALUE"""),53506.08)</f>
        <v>53506.08</v>
      </c>
    </row>
    <row r="1550">
      <c r="C1550" s="4">
        <f>IFERROR(__xludf.DUMMYFUNCTION("""COMPUTED_VALUE"""),41428.705555555556)</f>
        <v>41428.70556</v>
      </c>
      <c r="D1550" s="3">
        <f>IFERROR(__xludf.DUMMYFUNCTION("""COMPUTED_VALUE"""),53944.36)</f>
        <v>53944.36</v>
      </c>
    </row>
    <row r="1551">
      <c r="C1551" s="4">
        <f>IFERROR(__xludf.DUMMYFUNCTION("""COMPUTED_VALUE"""),41429.705555555556)</f>
        <v>41429.70556</v>
      </c>
      <c r="D1551" s="3">
        <f>IFERROR(__xludf.DUMMYFUNCTION("""COMPUTED_VALUE"""),54017.9)</f>
        <v>54017.9</v>
      </c>
    </row>
    <row r="1552">
      <c r="C1552" s="4">
        <f>IFERROR(__xludf.DUMMYFUNCTION("""COMPUTED_VALUE"""),41430.705555555556)</f>
        <v>41430.70556</v>
      </c>
      <c r="D1552" s="3">
        <f>IFERROR(__xludf.DUMMYFUNCTION("""COMPUTED_VALUE"""),52798.63)</f>
        <v>52798.63</v>
      </c>
    </row>
    <row r="1553">
      <c r="C1553" s="4">
        <f>IFERROR(__xludf.DUMMYFUNCTION("""COMPUTED_VALUE"""),41431.705555555556)</f>
        <v>41431.70556</v>
      </c>
      <c r="D1553" s="3">
        <f>IFERROR(__xludf.DUMMYFUNCTION("""COMPUTED_VALUE"""),52884.83)</f>
        <v>52884.83</v>
      </c>
    </row>
    <row r="1554">
      <c r="C1554" s="4">
        <f>IFERROR(__xludf.DUMMYFUNCTION("""COMPUTED_VALUE"""),41432.705555555556)</f>
        <v>41432.70556</v>
      </c>
      <c r="D1554" s="3">
        <f>IFERROR(__xludf.DUMMYFUNCTION("""COMPUTED_VALUE"""),51618.63)</f>
        <v>51618.63</v>
      </c>
    </row>
    <row r="1555">
      <c r="C1555" s="4">
        <f>IFERROR(__xludf.DUMMYFUNCTION("""COMPUTED_VALUE"""),41435.705555555556)</f>
        <v>41435.70556</v>
      </c>
      <c r="D1555" s="3">
        <f>IFERROR(__xludf.DUMMYFUNCTION("""COMPUTED_VALUE"""),51316.65)</f>
        <v>51316.65</v>
      </c>
    </row>
    <row r="1556">
      <c r="C1556" s="4">
        <f>IFERROR(__xludf.DUMMYFUNCTION("""COMPUTED_VALUE"""),41436.705555555556)</f>
        <v>41436.70556</v>
      </c>
      <c r="D1556" s="3">
        <f>IFERROR(__xludf.DUMMYFUNCTION("""COMPUTED_VALUE"""),49769.93)</f>
        <v>49769.93</v>
      </c>
    </row>
    <row r="1557">
      <c r="C1557" s="4">
        <f>IFERROR(__xludf.DUMMYFUNCTION("""COMPUTED_VALUE"""),41437.705555555556)</f>
        <v>41437.70556</v>
      </c>
      <c r="D1557" s="3">
        <f>IFERROR(__xludf.DUMMYFUNCTION("""COMPUTED_VALUE"""),49180.58)</f>
        <v>49180.58</v>
      </c>
    </row>
    <row r="1558">
      <c r="C1558" s="4">
        <f>IFERROR(__xludf.DUMMYFUNCTION("""COMPUTED_VALUE"""),41438.705555555556)</f>
        <v>41438.70556</v>
      </c>
      <c r="D1558" s="3">
        <f>IFERROR(__xludf.DUMMYFUNCTION("""COMPUTED_VALUE"""),50414.89)</f>
        <v>50414.89</v>
      </c>
    </row>
    <row r="1559">
      <c r="C1559" s="4">
        <f>IFERROR(__xludf.DUMMYFUNCTION("""COMPUTED_VALUE"""),41439.705555555556)</f>
        <v>41439.70556</v>
      </c>
      <c r="D1559" s="3">
        <f>IFERROR(__xludf.DUMMYFUNCTION("""COMPUTED_VALUE"""),49332.34)</f>
        <v>49332.34</v>
      </c>
    </row>
    <row r="1560">
      <c r="C1560" s="4">
        <f>IFERROR(__xludf.DUMMYFUNCTION("""COMPUTED_VALUE"""),41442.705555555556)</f>
        <v>41442.70556</v>
      </c>
      <c r="D1560" s="3">
        <f>IFERROR(__xludf.DUMMYFUNCTION("""COMPUTED_VALUE"""),49088.65)</f>
        <v>49088.65</v>
      </c>
    </row>
    <row r="1561">
      <c r="C1561" s="4">
        <f>IFERROR(__xludf.DUMMYFUNCTION("""COMPUTED_VALUE"""),41443.705555555556)</f>
        <v>41443.70556</v>
      </c>
      <c r="D1561" s="3">
        <f>IFERROR(__xludf.DUMMYFUNCTION("""COMPUTED_VALUE"""),49464.94)</f>
        <v>49464.94</v>
      </c>
    </row>
    <row r="1562">
      <c r="C1562" s="4">
        <f>IFERROR(__xludf.DUMMYFUNCTION("""COMPUTED_VALUE"""),41444.705555555556)</f>
        <v>41444.70556</v>
      </c>
      <c r="D1562" s="3">
        <f>IFERROR(__xludf.DUMMYFUNCTION("""COMPUTED_VALUE"""),47893.06)</f>
        <v>47893.06</v>
      </c>
    </row>
    <row r="1563">
      <c r="C1563" s="4">
        <f>IFERROR(__xludf.DUMMYFUNCTION("""COMPUTED_VALUE"""),41445.705555555556)</f>
        <v>41445.70556</v>
      </c>
      <c r="D1563" s="3">
        <f>IFERROR(__xludf.DUMMYFUNCTION("""COMPUTED_VALUE"""),48214.43)</f>
        <v>48214.43</v>
      </c>
    </row>
    <row r="1564">
      <c r="C1564" s="4">
        <f>IFERROR(__xludf.DUMMYFUNCTION("""COMPUTED_VALUE"""),41446.705555555556)</f>
        <v>41446.70556</v>
      </c>
      <c r="D1564" s="3">
        <f>IFERROR(__xludf.DUMMYFUNCTION("""COMPUTED_VALUE"""),47056.04)</f>
        <v>47056.04</v>
      </c>
    </row>
    <row r="1565">
      <c r="C1565" s="4">
        <f>IFERROR(__xludf.DUMMYFUNCTION("""COMPUTED_VALUE"""),41449.705555555556)</f>
        <v>41449.70556</v>
      </c>
      <c r="D1565" s="3">
        <f>IFERROR(__xludf.DUMMYFUNCTION("""COMPUTED_VALUE"""),45965.05)</f>
        <v>45965.05</v>
      </c>
    </row>
    <row r="1566">
      <c r="C1566" s="4">
        <f>IFERROR(__xludf.DUMMYFUNCTION("""COMPUTED_VALUE"""),41450.705555555556)</f>
        <v>41450.70556</v>
      </c>
      <c r="D1566" s="3">
        <f>IFERROR(__xludf.DUMMYFUNCTION("""COMPUTED_VALUE"""),46893.04)</f>
        <v>46893.04</v>
      </c>
    </row>
    <row r="1567">
      <c r="C1567" s="4">
        <f>IFERROR(__xludf.DUMMYFUNCTION("""COMPUTED_VALUE"""),41451.705555555556)</f>
        <v>41451.70556</v>
      </c>
      <c r="D1567" s="3">
        <f>IFERROR(__xludf.DUMMYFUNCTION("""COMPUTED_VALUE"""),47171.98)</f>
        <v>47171.98</v>
      </c>
    </row>
    <row r="1568">
      <c r="C1568" s="4">
        <f>IFERROR(__xludf.DUMMYFUNCTION("""COMPUTED_VALUE"""),41452.705555555556)</f>
        <v>41452.70556</v>
      </c>
      <c r="D1568" s="3">
        <f>IFERROR(__xludf.DUMMYFUNCTION("""COMPUTED_VALUE"""),47609.46)</f>
        <v>47609.46</v>
      </c>
    </row>
    <row r="1569">
      <c r="C1569" s="4">
        <f>IFERROR(__xludf.DUMMYFUNCTION("""COMPUTED_VALUE"""),41453.705555555556)</f>
        <v>41453.70556</v>
      </c>
      <c r="D1569" s="3">
        <f>IFERROR(__xludf.DUMMYFUNCTION("""COMPUTED_VALUE"""),47457.13)</f>
        <v>47457.13</v>
      </c>
    </row>
    <row r="1570">
      <c r="C1570" s="4">
        <f>IFERROR(__xludf.DUMMYFUNCTION("""COMPUTED_VALUE"""),41456.705555555556)</f>
        <v>41456.70556</v>
      </c>
      <c r="D1570" s="3">
        <f>IFERROR(__xludf.DUMMYFUNCTION("""COMPUTED_VALUE"""),47229.59)</f>
        <v>47229.59</v>
      </c>
    </row>
    <row r="1571">
      <c r="C1571" s="4">
        <f>IFERROR(__xludf.DUMMYFUNCTION("""COMPUTED_VALUE"""),41457.705555555556)</f>
        <v>41457.70556</v>
      </c>
      <c r="D1571" s="3">
        <f>IFERROR(__xludf.DUMMYFUNCTION("""COMPUTED_VALUE"""),45228.95)</f>
        <v>45228.95</v>
      </c>
    </row>
    <row r="1572">
      <c r="C1572" s="4">
        <f>IFERROR(__xludf.DUMMYFUNCTION("""COMPUTED_VALUE"""),41458.705555555556)</f>
        <v>41458.70556</v>
      </c>
      <c r="D1572" s="3">
        <f>IFERROR(__xludf.DUMMYFUNCTION("""COMPUTED_VALUE"""),45044.03)</f>
        <v>45044.03</v>
      </c>
    </row>
    <row r="1573">
      <c r="C1573" s="4">
        <f>IFERROR(__xludf.DUMMYFUNCTION("""COMPUTED_VALUE"""),41459.705555555556)</f>
        <v>41459.70556</v>
      </c>
      <c r="D1573" s="3">
        <f>IFERROR(__xludf.DUMMYFUNCTION("""COMPUTED_VALUE"""),45763.16)</f>
        <v>45763.16</v>
      </c>
    </row>
    <row r="1574">
      <c r="C1574" s="4">
        <f>IFERROR(__xludf.DUMMYFUNCTION("""COMPUTED_VALUE"""),41460.705555555556)</f>
        <v>41460.70556</v>
      </c>
      <c r="D1574" s="3">
        <f>IFERROR(__xludf.DUMMYFUNCTION("""COMPUTED_VALUE"""),45210.49)</f>
        <v>45210.49</v>
      </c>
    </row>
    <row r="1575">
      <c r="C1575" s="4">
        <f>IFERROR(__xludf.DUMMYFUNCTION("""COMPUTED_VALUE"""),41463.705555555556)</f>
        <v>41463.70556</v>
      </c>
      <c r="D1575" s="3">
        <f>IFERROR(__xludf.DUMMYFUNCTION("""COMPUTED_VALUE"""),45075.5)</f>
        <v>45075.5</v>
      </c>
    </row>
    <row r="1576">
      <c r="C1576" s="4">
        <f>IFERROR(__xludf.DUMMYFUNCTION("""COMPUTED_VALUE"""),41465.705555555556)</f>
        <v>41465.70556</v>
      </c>
      <c r="D1576" s="3">
        <f>IFERROR(__xludf.DUMMYFUNCTION("""COMPUTED_VALUE"""),45483.43)</f>
        <v>45483.43</v>
      </c>
    </row>
    <row r="1577">
      <c r="C1577" s="4">
        <f>IFERROR(__xludf.DUMMYFUNCTION("""COMPUTED_VALUE"""),41466.705555555556)</f>
        <v>41466.70556</v>
      </c>
      <c r="D1577" s="3">
        <f>IFERROR(__xludf.DUMMYFUNCTION("""COMPUTED_VALUE"""),46626.26)</f>
        <v>46626.26</v>
      </c>
    </row>
    <row r="1578">
      <c r="C1578" s="4">
        <f>IFERROR(__xludf.DUMMYFUNCTION("""COMPUTED_VALUE"""),41467.705555555556)</f>
        <v>41467.70556</v>
      </c>
      <c r="D1578" s="3">
        <f>IFERROR(__xludf.DUMMYFUNCTION("""COMPUTED_VALUE"""),45533.24)</f>
        <v>45533.24</v>
      </c>
    </row>
    <row r="1579">
      <c r="C1579" s="4">
        <f>IFERROR(__xludf.DUMMYFUNCTION("""COMPUTED_VALUE"""),41470.705555555556)</f>
        <v>41470.70556</v>
      </c>
      <c r="D1579" s="3">
        <f>IFERROR(__xludf.DUMMYFUNCTION("""COMPUTED_VALUE"""),46738.9)</f>
        <v>46738.9</v>
      </c>
    </row>
    <row r="1580">
      <c r="C1580" s="4">
        <f>IFERROR(__xludf.DUMMYFUNCTION("""COMPUTED_VALUE"""),41471.705555555556)</f>
        <v>41471.70556</v>
      </c>
      <c r="D1580" s="3">
        <f>IFERROR(__xludf.DUMMYFUNCTION("""COMPUTED_VALUE"""),46869.29)</f>
        <v>46869.29</v>
      </c>
    </row>
    <row r="1581">
      <c r="C1581" s="4">
        <f>IFERROR(__xludf.DUMMYFUNCTION("""COMPUTED_VALUE"""),41472.705555555556)</f>
        <v>41472.70556</v>
      </c>
      <c r="D1581" s="3">
        <f>IFERROR(__xludf.DUMMYFUNCTION("""COMPUTED_VALUE"""),47407.31)</f>
        <v>47407.31</v>
      </c>
    </row>
    <row r="1582">
      <c r="C1582" s="4">
        <f>IFERROR(__xludf.DUMMYFUNCTION("""COMPUTED_VALUE"""),41473.705555555556)</f>
        <v>41473.70556</v>
      </c>
      <c r="D1582" s="3">
        <f>IFERROR(__xludf.DUMMYFUNCTION("""COMPUTED_VALUE"""),47656.92)</f>
        <v>47656.92</v>
      </c>
    </row>
    <row r="1583">
      <c r="C1583" s="4">
        <f>IFERROR(__xludf.DUMMYFUNCTION("""COMPUTED_VALUE"""),41474.705555555556)</f>
        <v>41474.70556</v>
      </c>
      <c r="D1583" s="3">
        <f>IFERROR(__xludf.DUMMYFUNCTION("""COMPUTED_VALUE"""),47400.23)</f>
        <v>47400.23</v>
      </c>
    </row>
    <row r="1584">
      <c r="C1584" s="4">
        <f>IFERROR(__xludf.DUMMYFUNCTION("""COMPUTED_VALUE"""),41477.705555555556)</f>
        <v>41477.70556</v>
      </c>
      <c r="D1584" s="3">
        <f>IFERROR(__xludf.DUMMYFUNCTION("""COMPUTED_VALUE"""),48574.09)</f>
        <v>48574.09</v>
      </c>
    </row>
    <row r="1585">
      <c r="C1585" s="4">
        <f>IFERROR(__xludf.DUMMYFUNCTION("""COMPUTED_VALUE"""),41478.705555555556)</f>
        <v>41478.70556</v>
      </c>
      <c r="D1585" s="3">
        <f>IFERROR(__xludf.DUMMYFUNCTION("""COMPUTED_VALUE"""),48819.52)</f>
        <v>48819.52</v>
      </c>
    </row>
    <row r="1586">
      <c r="C1586" s="4">
        <f>IFERROR(__xludf.DUMMYFUNCTION("""COMPUTED_VALUE"""),41479.705555555556)</f>
        <v>41479.70556</v>
      </c>
      <c r="D1586" s="3">
        <f>IFERROR(__xludf.DUMMYFUNCTION("""COMPUTED_VALUE"""),48374.23)</f>
        <v>48374.23</v>
      </c>
    </row>
    <row r="1587">
      <c r="C1587" s="4">
        <f>IFERROR(__xludf.DUMMYFUNCTION("""COMPUTED_VALUE"""),41480.705555555556)</f>
        <v>41480.70556</v>
      </c>
      <c r="D1587" s="3">
        <f>IFERROR(__xludf.DUMMYFUNCTION("""COMPUTED_VALUE"""),49066.75)</f>
        <v>49066.75</v>
      </c>
    </row>
    <row r="1588">
      <c r="C1588" s="4">
        <f>IFERROR(__xludf.DUMMYFUNCTION("""COMPUTED_VALUE"""),41481.705555555556)</f>
        <v>41481.70556</v>
      </c>
      <c r="D1588" s="3">
        <f>IFERROR(__xludf.DUMMYFUNCTION("""COMPUTED_VALUE"""),49422.05)</f>
        <v>49422.05</v>
      </c>
    </row>
    <row r="1589">
      <c r="C1589" s="4">
        <f>IFERROR(__xludf.DUMMYFUNCTION("""COMPUTED_VALUE"""),41484.705555555556)</f>
        <v>41484.70556</v>
      </c>
      <c r="D1589" s="3">
        <f>IFERROR(__xludf.DUMMYFUNCTION("""COMPUTED_VALUE"""),49212.33)</f>
        <v>49212.33</v>
      </c>
    </row>
    <row r="1590">
      <c r="C1590" s="4">
        <f>IFERROR(__xludf.DUMMYFUNCTION("""COMPUTED_VALUE"""),41485.705555555556)</f>
        <v>41485.70556</v>
      </c>
      <c r="D1590" s="3">
        <f>IFERROR(__xludf.DUMMYFUNCTION("""COMPUTED_VALUE"""),48561.78)</f>
        <v>48561.78</v>
      </c>
    </row>
    <row r="1591">
      <c r="C1591" s="4">
        <f>IFERROR(__xludf.DUMMYFUNCTION("""COMPUTED_VALUE"""),41486.705555555556)</f>
        <v>41486.70556</v>
      </c>
      <c r="D1591" s="3">
        <f>IFERROR(__xludf.DUMMYFUNCTION("""COMPUTED_VALUE"""),48234.49)</f>
        <v>48234.49</v>
      </c>
    </row>
    <row r="1592">
      <c r="C1592" s="4">
        <f>IFERROR(__xludf.DUMMYFUNCTION("""COMPUTED_VALUE"""),41487.705555555556)</f>
        <v>41487.70556</v>
      </c>
      <c r="D1592" s="3">
        <f>IFERROR(__xludf.DUMMYFUNCTION("""COMPUTED_VALUE"""),49140.78)</f>
        <v>49140.78</v>
      </c>
    </row>
    <row r="1593">
      <c r="C1593" s="4">
        <f>IFERROR(__xludf.DUMMYFUNCTION("""COMPUTED_VALUE"""),41488.705555555556)</f>
        <v>41488.70556</v>
      </c>
      <c r="D1593" s="3">
        <f>IFERROR(__xludf.DUMMYFUNCTION("""COMPUTED_VALUE"""),48474.04)</f>
        <v>48474.04</v>
      </c>
    </row>
    <row r="1594">
      <c r="C1594" s="4">
        <f>IFERROR(__xludf.DUMMYFUNCTION("""COMPUTED_VALUE"""),41491.705555555556)</f>
        <v>41491.70556</v>
      </c>
      <c r="D1594" s="3">
        <f>IFERROR(__xludf.DUMMYFUNCTION("""COMPUTED_VALUE"""),48436.44)</f>
        <v>48436.44</v>
      </c>
    </row>
    <row r="1595">
      <c r="C1595" s="4">
        <f>IFERROR(__xludf.DUMMYFUNCTION("""COMPUTED_VALUE"""),41492.705555555556)</f>
        <v>41492.70556</v>
      </c>
      <c r="D1595" s="3">
        <f>IFERROR(__xludf.DUMMYFUNCTION("""COMPUTED_VALUE"""),47421.85)</f>
        <v>47421.85</v>
      </c>
    </row>
    <row r="1596">
      <c r="C1596" s="4">
        <f>IFERROR(__xludf.DUMMYFUNCTION("""COMPUTED_VALUE"""),41493.705555555556)</f>
        <v>41493.70556</v>
      </c>
      <c r="D1596" s="3">
        <f>IFERROR(__xludf.DUMMYFUNCTION("""COMPUTED_VALUE"""),47446.71)</f>
        <v>47446.71</v>
      </c>
    </row>
    <row r="1597">
      <c r="C1597" s="4">
        <f>IFERROR(__xludf.DUMMYFUNCTION("""COMPUTED_VALUE"""),41494.705555555556)</f>
        <v>41494.70556</v>
      </c>
      <c r="D1597" s="3">
        <f>IFERROR(__xludf.DUMMYFUNCTION("""COMPUTED_VALUE"""),48928.82)</f>
        <v>48928.82</v>
      </c>
    </row>
    <row r="1598">
      <c r="C1598" s="4">
        <f>IFERROR(__xludf.DUMMYFUNCTION("""COMPUTED_VALUE"""),41495.705555555556)</f>
        <v>41495.70556</v>
      </c>
      <c r="D1598" s="3">
        <f>IFERROR(__xludf.DUMMYFUNCTION("""COMPUTED_VALUE"""),49874.9)</f>
        <v>49874.9</v>
      </c>
    </row>
    <row r="1599">
      <c r="C1599" s="4">
        <f>IFERROR(__xludf.DUMMYFUNCTION("""COMPUTED_VALUE"""),41498.705555555556)</f>
        <v>41498.70556</v>
      </c>
      <c r="D1599" s="3">
        <f>IFERROR(__xludf.DUMMYFUNCTION("""COMPUTED_VALUE"""),50299.49)</f>
        <v>50299.49</v>
      </c>
    </row>
    <row r="1600">
      <c r="C1600" s="4">
        <f>IFERROR(__xludf.DUMMYFUNCTION("""COMPUTED_VALUE"""),41499.705555555556)</f>
        <v>41499.70556</v>
      </c>
      <c r="D1600" s="3">
        <f>IFERROR(__xludf.DUMMYFUNCTION("""COMPUTED_VALUE"""),50600.55)</f>
        <v>50600.55</v>
      </c>
    </row>
    <row r="1601">
      <c r="C1601" s="4">
        <f>IFERROR(__xludf.DUMMYFUNCTION("""COMPUTED_VALUE"""),41500.705555555556)</f>
        <v>41500.70556</v>
      </c>
      <c r="D1601" s="3">
        <f>IFERROR(__xludf.DUMMYFUNCTION("""COMPUTED_VALUE"""),50895.92)</f>
        <v>50895.92</v>
      </c>
    </row>
    <row r="1602">
      <c r="C1602" s="4">
        <f>IFERROR(__xludf.DUMMYFUNCTION("""COMPUTED_VALUE"""),41501.705555555556)</f>
        <v>41501.70556</v>
      </c>
      <c r="D1602" s="3">
        <f>IFERROR(__xludf.DUMMYFUNCTION("""COMPUTED_VALUE"""),50908.34)</f>
        <v>50908.34</v>
      </c>
    </row>
    <row r="1603">
      <c r="C1603" s="4">
        <f>IFERROR(__xludf.DUMMYFUNCTION("""COMPUTED_VALUE"""),41502.705555555556)</f>
        <v>41502.70556</v>
      </c>
      <c r="D1603" s="3">
        <f>IFERROR(__xludf.DUMMYFUNCTION("""COMPUTED_VALUE"""),51538.78)</f>
        <v>51538.78</v>
      </c>
    </row>
    <row r="1604">
      <c r="C1604" s="4">
        <f>IFERROR(__xludf.DUMMYFUNCTION("""COMPUTED_VALUE"""),41505.705555555556)</f>
        <v>41505.70556</v>
      </c>
      <c r="D1604" s="3">
        <f>IFERROR(__xludf.DUMMYFUNCTION("""COMPUTED_VALUE"""),51574.09)</f>
        <v>51574.09</v>
      </c>
    </row>
    <row r="1605">
      <c r="C1605" s="4">
        <f>IFERROR(__xludf.DUMMYFUNCTION("""COMPUTED_VALUE"""),41506.705555555556)</f>
        <v>41506.70556</v>
      </c>
      <c r="D1605" s="3">
        <f>IFERROR(__xludf.DUMMYFUNCTION("""COMPUTED_VALUE"""),50507.02)</f>
        <v>50507.02</v>
      </c>
    </row>
    <row r="1606">
      <c r="C1606" s="4">
        <f>IFERROR(__xludf.DUMMYFUNCTION("""COMPUTED_VALUE"""),41507.705555555556)</f>
        <v>41507.70556</v>
      </c>
      <c r="D1606" s="3">
        <f>IFERROR(__xludf.DUMMYFUNCTION("""COMPUTED_VALUE"""),50405.2)</f>
        <v>50405.2</v>
      </c>
    </row>
    <row r="1607">
      <c r="C1607" s="4">
        <f>IFERROR(__xludf.DUMMYFUNCTION("""COMPUTED_VALUE"""),41508.705555555556)</f>
        <v>41508.70556</v>
      </c>
      <c r="D1607" s="3">
        <f>IFERROR(__xludf.DUMMYFUNCTION("""COMPUTED_VALUE"""),51397.66)</f>
        <v>51397.66</v>
      </c>
    </row>
    <row r="1608">
      <c r="C1608" s="4">
        <f>IFERROR(__xludf.DUMMYFUNCTION("""COMPUTED_VALUE"""),41509.705555555556)</f>
        <v>41509.70556</v>
      </c>
      <c r="D1608" s="3">
        <f>IFERROR(__xludf.DUMMYFUNCTION("""COMPUTED_VALUE"""),52197.06)</f>
        <v>52197.06</v>
      </c>
    </row>
    <row r="1609">
      <c r="C1609" s="4">
        <f>IFERROR(__xludf.DUMMYFUNCTION("""COMPUTED_VALUE"""),41512.705555555556)</f>
        <v>41512.70556</v>
      </c>
      <c r="D1609" s="3">
        <f>IFERROR(__xludf.DUMMYFUNCTION("""COMPUTED_VALUE"""),51429.48)</f>
        <v>51429.48</v>
      </c>
    </row>
    <row r="1610">
      <c r="C1610" s="4">
        <f>IFERROR(__xludf.DUMMYFUNCTION("""COMPUTED_VALUE"""),41513.705555555556)</f>
        <v>41513.70556</v>
      </c>
      <c r="D1610" s="3">
        <f>IFERROR(__xludf.DUMMYFUNCTION("""COMPUTED_VALUE"""),50091.55)</f>
        <v>50091.55</v>
      </c>
    </row>
    <row r="1611">
      <c r="C1611" s="4">
        <f>IFERROR(__xludf.DUMMYFUNCTION("""COMPUTED_VALUE"""),41514.705555555556)</f>
        <v>41514.70556</v>
      </c>
      <c r="D1611" s="3">
        <f>IFERROR(__xludf.DUMMYFUNCTION("""COMPUTED_VALUE"""),49866.92)</f>
        <v>49866.92</v>
      </c>
    </row>
    <row r="1612">
      <c r="C1612" s="4">
        <f>IFERROR(__xludf.DUMMYFUNCTION("""COMPUTED_VALUE"""),41515.705555555556)</f>
        <v>41515.70556</v>
      </c>
      <c r="D1612" s="3">
        <f>IFERROR(__xludf.DUMMYFUNCTION("""COMPUTED_VALUE"""),49921.88)</f>
        <v>49921.88</v>
      </c>
    </row>
    <row r="1613">
      <c r="C1613" s="4">
        <f>IFERROR(__xludf.DUMMYFUNCTION("""COMPUTED_VALUE"""),41516.705555555556)</f>
        <v>41516.70556</v>
      </c>
      <c r="D1613" s="3">
        <f>IFERROR(__xludf.DUMMYFUNCTION("""COMPUTED_VALUE"""),50008.38)</f>
        <v>50008.38</v>
      </c>
    </row>
    <row r="1614">
      <c r="C1614" s="4">
        <f>IFERROR(__xludf.DUMMYFUNCTION("""COMPUTED_VALUE"""),41519.705555555556)</f>
        <v>41519.70556</v>
      </c>
      <c r="D1614" s="3">
        <f>IFERROR(__xludf.DUMMYFUNCTION("""COMPUTED_VALUE"""),51835.15)</f>
        <v>51835.15</v>
      </c>
    </row>
    <row r="1615">
      <c r="C1615" s="4">
        <f>IFERROR(__xludf.DUMMYFUNCTION("""COMPUTED_VALUE"""),41520.705555555556)</f>
        <v>41520.70556</v>
      </c>
      <c r="D1615" s="3">
        <f>IFERROR(__xludf.DUMMYFUNCTION("""COMPUTED_VALUE"""),51625.5)</f>
        <v>51625.5</v>
      </c>
    </row>
    <row r="1616">
      <c r="C1616" s="4">
        <f>IFERROR(__xludf.DUMMYFUNCTION("""COMPUTED_VALUE"""),41521.705555555556)</f>
        <v>41521.70556</v>
      </c>
      <c r="D1616" s="3">
        <f>IFERROR(__xludf.DUMMYFUNCTION("""COMPUTED_VALUE"""),51716.16)</f>
        <v>51716.16</v>
      </c>
    </row>
    <row r="1617">
      <c r="C1617" s="4">
        <f>IFERROR(__xludf.DUMMYFUNCTION("""COMPUTED_VALUE"""),41522.705555555556)</f>
        <v>41522.70556</v>
      </c>
      <c r="D1617" s="3">
        <f>IFERROR(__xludf.DUMMYFUNCTION("""COMPUTED_VALUE"""),52351.86)</f>
        <v>52351.86</v>
      </c>
    </row>
    <row r="1618">
      <c r="C1618" s="4">
        <f>IFERROR(__xludf.DUMMYFUNCTION("""COMPUTED_VALUE"""),41523.705555555556)</f>
        <v>41523.70556</v>
      </c>
      <c r="D1618" s="3">
        <f>IFERROR(__xludf.DUMMYFUNCTION("""COMPUTED_VALUE"""),53749.42)</f>
        <v>53749.42</v>
      </c>
    </row>
    <row r="1619">
      <c r="C1619" s="4">
        <f>IFERROR(__xludf.DUMMYFUNCTION("""COMPUTED_VALUE"""),41526.705555555556)</f>
        <v>41526.70556</v>
      </c>
      <c r="D1619" s="3">
        <f>IFERROR(__xludf.DUMMYFUNCTION("""COMPUTED_VALUE"""),54251.85)</f>
        <v>54251.85</v>
      </c>
    </row>
    <row r="1620">
      <c r="C1620" s="4">
        <f>IFERROR(__xludf.DUMMYFUNCTION("""COMPUTED_VALUE"""),41527.705555555556)</f>
        <v>41527.70556</v>
      </c>
      <c r="D1620" s="3">
        <f>IFERROR(__xludf.DUMMYFUNCTION("""COMPUTED_VALUE"""),53979.03)</f>
        <v>53979.03</v>
      </c>
    </row>
    <row r="1621">
      <c r="C1621" s="4">
        <f>IFERROR(__xludf.DUMMYFUNCTION("""COMPUTED_VALUE"""),41528.705555555556)</f>
        <v>41528.70556</v>
      </c>
      <c r="D1621" s="3">
        <f>IFERROR(__xludf.DUMMYFUNCTION("""COMPUTED_VALUE"""),53570.46)</f>
        <v>53570.46</v>
      </c>
    </row>
    <row r="1622">
      <c r="C1622" s="4">
        <f>IFERROR(__xludf.DUMMYFUNCTION("""COMPUTED_VALUE"""),41529.705555555556)</f>
        <v>41529.70556</v>
      </c>
      <c r="D1622" s="3">
        <f>IFERROR(__xludf.DUMMYFUNCTION("""COMPUTED_VALUE"""),53307.09)</f>
        <v>53307.09</v>
      </c>
    </row>
    <row r="1623">
      <c r="C1623" s="4">
        <f>IFERROR(__xludf.DUMMYFUNCTION("""COMPUTED_VALUE"""),41530.705555555556)</f>
        <v>41530.70556</v>
      </c>
      <c r="D1623" s="3">
        <f>IFERROR(__xludf.DUMMYFUNCTION("""COMPUTED_VALUE"""),53797.51)</f>
        <v>53797.51</v>
      </c>
    </row>
    <row r="1624">
      <c r="C1624" s="4">
        <f>IFERROR(__xludf.DUMMYFUNCTION("""COMPUTED_VALUE"""),41533.705555555556)</f>
        <v>41533.70556</v>
      </c>
      <c r="D1624" s="3">
        <f>IFERROR(__xludf.DUMMYFUNCTION("""COMPUTED_VALUE"""),53821.63)</f>
        <v>53821.63</v>
      </c>
    </row>
    <row r="1625">
      <c r="C1625" s="4">
        <f>IFERROR(__xludf.DUMMYFUNCTION("""COMPUTED_VALUE"""),41534.705555555556)</f>
        <v>41534.70556</v>
      </c>
      <c r="D1625" s="3">
        <f>IFERROR(__xludf.DUMMYFUNCTION("""COMPUTED_VALUE"""),54271.25)</f>
        <v>54271.25</v>
      </c>
    </row>
    <row r="1626">
      <c r="C1626" s="4">
        <f>IFERROR(__xludf.DUMMYFUNCTION("""COMPUTED_VALUE"""),41535.705555555556)</f>
        <v>41535.70556</v>
      </c>
      <c r="D1626" s="3">
        <f>IFERROR(__xludf.DUMMYFUNCTION("""COMPUTED_VALUE"""),55702.9)</f>
        <v>55702.9</v>
      </c>
    </row>
    <row r="1627">
      <c r="C1627" s="4">
        <f>IFERROR(__xludf.DUMMYFUNCTION("""COMPUTED_VALUE"""),41536.705555555556)</f>
        <v>41536.70556</v>
      </c>
      <c r="D1627" s="3">
        <f>IFERROR(__xludf.DUMMYFUNCTION("""COMPUTED_VALUE"""),55095.69)</f>
        <v>55095.69</v>
      </c>
    </row>
    <row r="1628">
      <c r="C1628" s="4">
        <f>IFERROR(__xludf.DUMMYFUNCTION("""COMPUTED_VALUE"""),41537.705555555556)</f>
        <v>41537.70556</v>
      </c>
      <c r="D1628" s="3">
        <f>IFERROR(__xludf.DUMMYFUNCTION("""COMPUTED_VALUE"""),54110.03)</f>
        <v>54110.03</v>
      </c>
    </row>
    <row r="1629">
      <c r="C1629" s="4">
        <f>IFERROR(__xludf.DUMMYFUNCTION("""COMPUTED_VALUE"""),41540.705555555556)</f>
        <v>41540.70556</v>
      </c>
      <c r="D1629" s="3">
        <f>IFERROR(__xludf.DUMMYFUNCTION("""COMPUTED_VALUE"""),54602.38)</f>
        <v>54602.38</v>
      </c>
    </row>
    <row r="1630">
      <c r="C1630" s="4">
        <f>IFERROR(__xludf.DUMMYFUNCTION("""COMPUTED_VALUE"""),41541.705555555556)</f>
        <v>41541.70556</v>
      </c>
      <c r="D1630" s="3">
        <f>IFERROR(__xludf.DUMMYFUNCTION("""COMPUTED_VALUE"""),54431.05)</f>
        <v>54431.05</v>
      </c>
    </row>
    <row r="1631">
      <c r="C1631" s="4">
        <f>IFERROR(__xludf.DUMMYFUNCTION("""COMPUTED_VALUE"""),41542.705555555556)</f>
        <v>41542.70556</v>
      </c>
      <c r="D1631" s="3">
        <f>IFERROR(__xludf.DUMMYFUNCTION("""COMPUTED_VALUE"""),54261.11)</f>
        <v>54261.11</v>
      </c>
    </row>
    <row r="1632">
      <c r="C1632" s="4">
        <f>IFERROR(__xludf.DUMMYFUNCTION("""COMPUTED_VALUE"""),41543.705555555556)</f>
        <v>41543.70556</v>
      </c>
      <c r="D1632" s="3">
        <f>IFERROR(__xludf.DUMMYFUNCTION("""COMPUTED_VALUE"""),53782.97)</f>
        <v>53782.97</v>
      </c>
    </row>
    <row r="1633">
      <c r="C1633" s="4">
        <f>IFERROR(__xludf.DUMMYFUNCTION("""COMPUTED_VALUE"""),41544.705555555556)</f>
        <v>41544.70556</v>
      </c>
      <c r="D1633" s="3">
        <f>IFERROR(__xludf.DUMMYFUNCTION("""COMPUTED_VALUE"""),53738.92)</f>
        <v>53738.92</v>
      </c>
    </row>
    <row r="1634">
      <c r="C1634" s="4">
        <f>IFERROR(__xludf.DUMMYFUNCTION("""COMPUTED_VALUE"""),41547.705555555556)</f>
        <v>41547.70556</v>
      </c>
      <c r="D1634" s="3">
        <f>IFERROR(__xludf.DUMMYFUNCTION("""COMPUTED_VALUE"""),52338.19)</f>
        <v>52338.19</v>
      </c>
    </row>
    <row r="1635">
      <c r="C1635" s="4">
        <f>IFERROR(__xludf.DUMMYFUNCTION("""COMPUTED_VALUE"""),41548.705555555556)</f>
        <v>41548.70556</v>
      </c>
      <c r="D1635" s="3">
        <f>IFERROR(__xludf.DUMMYFUNCTION("""COMPUTED_VALUE"""),53179.46)</f>
        <v>53179.46</v>
      </c>
    </row>
    <row r="1636">
      <c r="C1636" s="4">
        <f>IFERROR(__xludf.DUMMYFUNCTION("""COMPUTED_VALUE"""),41549.705555555556)</f>
        <v>41549.70556</v>
      </c>
      <c r="D1636" s="3">
        <f>IFERROR(__xludf.DUMMYFUNCTION("""COMPUTED_VALUE"""),53100.18)</f>
        <v>53100.18</v>
      </c>
    </row>
    <row r="1637">
      <c r="C1637" s="4">
        <f>IFERROR(__xludf.DUMMYFUNCTION("""COMPUTED_VALUE"""),41550.705555555556)</f>
        <v>41550.70556</v>
      </c>
      <c r="D1637" s="3">
        <f>IFERROR(__xludf.DUMMYFUNCTION("""COMPUTED_VALUE"""),52489.86)</f>
        <v>52489.86</v>
      </c>
    </row>
    <row r="1638">
      <c r="C1638" s="4">
        <f>IFERROR(__xludf.DUMMYFUNCTION("""COMPUTED_VALUE"""),41551.705555555556)</f>
        <v>41551.70556</v>
      </c>
      <c r="D1638" s="3">
        <f>IFERROR(__xludf.DUMMYFUNCTION("""COMPUTED_VALUE"""),52848.97)</f>
        <v>52848.97</v>
      </c>
    </row>
    <row r="1639">
      <c r="C1639" s="4">
        <f>IFERROR(__xludf.DUMMYFUNCTION("""COMPUTED_VALUE"""),41554.705555555556)</f>
        <v>41554.70556</v>
      </c>
      <c r="D1639" s="3">
        <f>IFERROR(__xludf.DUMMYFUNCTION("""COMPUTED_VALUE"""),52417.1)</f>
        <v>52417.1</v>
      </c>
    </row>
    <row r="1640">
      <c r="C1640" s="4">
        <f>IFERROR(__xludf.DUMMYFUNCTION("""COMPUTED_VALUE"""),41555.705555555556)</f>
        <v>41555.70556</v>
      </c>
      <c r="D1640" s="3">
        <f>IFERROR(__xludf.DUMMYFUNCTION("""COMPUTED_VALUE"""),52312.44)</f>
        <v>52312.44</v>
      </c>
    </row>
    <row r="1641">
      <c r="C1641" s="4">
        <f>IFERROR(__xludf.DUMMYFUNCTION("""COMPUTED_VALUE"""),41556.705555555556)</f>
        <v>41556.70556</v>
      </c>
      <c r="D1641" s="3">
        <f>IFERROR(__xludf.DUMMYFUNCTION("""COMPUTED_VALUE"""),52547.71)</f>
        <v>52547.71</v>
      </c>
    </row>
    <row r="1642">
      <c r="C1642" s="4">
        <f>IFERROR(__xludf.DUMMYFUNCTION("""COMPUTED_VALUE"""),41557.705555555556)</f>
        <v>41557.70556</v>
      </c>
      <c r="D1642" s="3">
        <f>IFERROR(__xludf.DUMMYFUNCTION("""COMPUTED_VALUE"""),52996.64)</f>
        <v>52996.64</v>
      </c>
    </row>
    <row r="1643">
      <c r="C1643" s="4">
        <f>IFERROR(__xludf.DUMMYFUNCTION("""COMPUTED_VALUE"""),41558.705555555556)</f>
        <v>41558.70556</v>
      </c>
      <c r="D1643" s="3">
        <f>IFERROR(__xludf.DUMMYFUNCTION("""COMPUTED_VALUE"""),53149.62)</f>
        <v>53149.62</v>
      </c>
    </row>
    <row r="1644">
      <c r="C1644" s="4">
        <f>IFERROR(__xludf.DUMMYFUNCTION("""COMPUTED_VALUE"""),41561.705555555556)</f>
        <v>41561.70556</v>
      </c>
      <c r="D1644" s="3">
        <f>IFERROR(__xludf.DUMMYFUNCTION("""COMPUTED_VALUE"""),54170.6)</f>
        <v>54170.6</v>
      </c>
    </row>
    <row r="1645">
      <c r="C1645" s="4">
        <f>IFERROR(__xludf.DUMMYFUNCTION("""COMPUTED_VALUE"""),41562.705555555556)</f>
        <v>41562.70556</v>
      </c>
      <c r="D1645" s="3">
        <f>IFERROR(__xludf.DUMMYFUNCTION("""COMPUTED_VALUE"""),54980.64)</f>
        <v>54980.64</v>
      </c>
    </row>
    <row r="1646">
      <c r="C1646" s="4">
        <f>IFERROR(__xludf.DUMMYFUNCTION("""COMPUTED_VALUE"""),41563.705555555556)</f>
        <v>41563.70556</v>
      </c>
      <c r="D1646" s="3">
        <f>IFERROR(__xludf.DUMMYFUNCTION("""COMPUTED_VALUE"""),55973.03)</f>
        <v>55973.03</v>
      </c>
    </row>
    <row r="1647">
      <c r="C1647" s="4">
        <f>IFERROR(__xludf.DUMMYFUNCTION("""COMPUTED_VALUE"""),41564.705555555556)</f>
        <v>41564.70556</v>
      </c>
      <c r="D1647" s="3">
        <f>IFERROR(__xludf.DUMMYFUNCTION("""COMPUTED_VALUE"""),55358.13)</f>
        <v>55358.13</v>
      </c>
    </row>
    <row r="1648">
      <c r="C1648" s="4">
        <f>IFERROR(__xludf.DUMMYFUNCTION("""COMPUTED_VALUE"""),41565.705555555556)</f>
        <v>41565.70556</v>
      </c>
      <c r="D1648" s="3">
        <f>IFERROR(__xludf.DUMMYFUNCTION("""COMPUTED_VALUE"""),55378.46)</f>
        <v>55378.46</v>
      </c>
    </row>
    <row r="1649">
      <c r="C1649" s="4">
        <f>IFERROR(__xludf.DUMMYFUNCTION("""COMPUTED_VALUE"""),41568.705555555556)</f>
        <v>41568.70556</v>
      </c>
      <c r="D1649" s="3">
        <f>IFERROR(__xludf.DUMMYFUNCTION("""COMPUTED_VALUE"""),56077.43)</f>
        <v>56077.43</v>
      </c>
    </row>
    <row r="1650">
      <c r="C1650" s="4">
        <f>IFERROR(__xludf.DUMMYFUNCTION("""COMPUTED_VALUE"""),41569.705555555556)</f>
        <v>41569.70556</v>
      </c>
      <c r="D1650" s="3">
        <f>IFERROR(__xludf.DUMMYFUNCTION("""COMPUTED_VALUE"""),56460.38)</f>
        <v>56460.38</v>
      </c>
    </row>
    <row r="1651">
      <c r="C1651" s="4">
        <f>IFERROR(__xludf.DUMMYFUNCTION("""COMPUTED_VALUE"""),41570.705555555556)</f>
        <v>41570.70556</v>
      </c>
      <c r="D1651" s="3">
        <f>IFERROR(__xludf.DUMMYFUNCTION("""COMPUTED_VALUE"""),55440.03)</f>
        <v>55440.03</v>
      </c>
    </row>
    <row r="1652">
      <c r="C1652" s="4">
        <f>IFERROR(__xludf.DUMMYFUNCTION("""COMPUTED_VALUE"""),41571.705555555556)</f>
        <v>41571.70556</v>
      </c>
      <c r="D1652" s="3">
        <f>IFERROR(__xludf.DUMMYFUNCTION("""COMPUTED_VALUE"""),54877.15)</f>
        <v>54877.15</v>
      </c>
    </row>
    <row r="1653">
      <c r="C1653" s="4">
        <f>IFERROR(__xludf.DUMMYFUNCTION("""COMPUTED_VALUE"""),41572.705555555556)</f>
        <v>41572.70556</v>
      </c>
      <c r="D1653" s="3">
        <f>IFERROR(__xludf.DUMMYFUNCTION("""COMPUTED_VALUE"""),54154.15)</f>
        <v>54154.15</v>
      </c>
    </row>
    <row r="1654">
      <c r="C1654" s="4">
        <f>IFERROR(__xludf.DUMMYFUNCTION("""COMPUTED_VALUE"""),41575.705555555556)</f>
        <v>41575.70556</v>
      </c>
      <c r="D1654" s="3">
        <f>IFERROR(__xludf.DUMMYFUNCTION("""COMPUTED_VALUE"""),55073.37)</f>
        <v>55073.37</v>
      </c>
    </row>
    <row r="1655">
      <c r="C1655" s="4">
        <f>IFERROR(__xludf.DUMMYFUNCTION("""COMPUTED_VALUE"""),41576.705555555556)</f>
        <v>41576.70556</v>
      </c>
      <c r="D1655" s="3">
        <f>IFERROR(__xludf.DUMMYFUNCTION("""COMPUTED_VALUE"""),54538.8)</f>
        <v>54538.8</v>
      </c>
    </row>
    <row r="1656">
      <c r="C1656" s="4">
        <f>IFERROR(__xludf.DUMMYFUNCTION("""COMPUTED_VALUE"""),41577.705555555556)</f>
        <v>41577.70556</v>
      </c>
      <c r="D1656" s="3">
        <f>IFERROR(__xludf.DUMMYFUNCTION("""COMPUTED_VALUE"""),54172.82)</f>
        <v>54172.82</v>
      </c>
    </row>
    <row r="1657">
      <c r="C1657" s="4">
        <f>IFERROR(__xludf.DUMMYFUNCTION("""COMPUTED_VALUE"""),41578.705555555556)</f>
        <v>41578.70556</v>
      </c>
      <c r="D1657" s="3">
        <f>IFERROR(__xludf.DUMMYFUNCTION("""COMPUTED_VALUE"""),54256.2)</f>
        <v>54256.2</v>
      </c>
    </row>
    <row r="1658">
      <c r="C1658" s="4">
        <f>IFERROR(__xludf.DUMMYFUNCTION("""COMPUTED_VALUE"""),41579.705555555556)</f>
        <v>41579.70556</v>
      </c>
      <c r="D1658" s="3">
        <f>IFERROR(__xludf.DUMMYFUNCTION("""COMPUTED_VALUE"""),54013.24)</f>
        <v>54013.24</v>
      </c>
    </row>
    <row r="1659">
      <c r="C1659" s="4">
        <f>IFERROR(__xludf.DUMMYFUNCTION("""COMPUTED_VALUE"""),41582.705555555556)</f>
        <v>41582.70556</v>
      </c>
      <c r="D1659" s="3">
        <f>IFERROR(__xludf.DUMMYFUNCTION("""COMPUTED_VALUE"""),54436.92)</f>
        <v>54436.92</v>
      </c>
    </row>
    <row r="1660">
      <c r="C1660" s="4">
        <f>IFERROR(__xludf.DUMMYFUNCTION("""COMPUTED_VALUE"""),41583.705555555556)</f>
        <v>41583.70556</v>
      </c>
      <c r="D1660" s="3">
        <f>IFERROR(__xludf.DUMMYFUNCTION("""COMPUTED_VALUE"""),53831.85)</f>
        <v>53831.85</v>
      </c>
    </row>
    <row r="1661">
      <c r="C1661" s="4">
        <f>IFERROR(__xludf.DUMMYFUNCTION("""COMPUTED_VALUE"""),41584.705555555556)</f>
        <v>41584.70556</v>
      </c>
      <c r="D1661" s="3">
        <f>IFERROR(__xludf.DUMMYFUNCTION("""COMPUTED_VALUE"""),53384.6)</f>
        <v>53384.6</v>
      </c>
    </row>
    <row r="1662">
      <c r="C1662" s="4">
        <f>IFERROR(__xludf.DUMMYFUNCTION("""COMPUTED_VALUE"""),41585.705555555556)</f>
        <v>41585.70556</v>
      </c>
      <c r="D1662" s="3">
        <f>IFERROR(__xludf.DUMMYFUNCTION("""COMPUTED_VALUE"""),52740.79)</f>
        <v>52740.79</v>
      </c>
    </row>
    <row r="1663">
      <c r="C1663" s="4">
        <f>IFERROR(__xludf.DUMMYFUNCTION("""COMPUTED_VALUE"""),41586.705555555556)</f>
        <v>41586.70556</v>
      </c>
      <c r="D1663" s="3">
        <f>IFERROR(__xludf.DUMMYFUNCTION("""COMPUTED_VALUE"""),52248.86)</f>
        <v>52248.86</v>
      </c>
    </row>
    <row r="1664">
      <c r="C1664" s="4">
        <f>IFERROR(__xludf.DUMMYFUNCTION("""COMPUTED_VALUE"""),41589.705555555556)</f>
        <v>41589.70556</v>
      </c>
      <c r="D1664" s="3">
        <f>IFERROR(__xludf.DUMMYFUNCTION("""COMPUTED_VALUE"""),52623.87)</f>
        <v>52623.87</v>
      </c>
    </row>
    <row r="1665">
      <c r="C1665" s="4">
        <f>IFERROR(__xludf.DUMMYFUNCTION("""COMPUTED_VALUE"""),41590.705555555556)</f>
        <v>41590.70556</v>
      </c>
      <c r="D1665" s="3">
        <f>IFERROR(__xludf.DUMMYFUNCTION("""COMPUTED_VALUE"""),51804.33)</f>
        <v>51804.33</v>
      </c>
    </row>
    <row r="1666">
      <c r="C1666" s="4">
        <f>IFERROR(__xludf.DUMMYFUNCTION("""COMPUTED_VALUE"""),41591.705555555556)</f>
        <v>41591.70556</v>
      </c>
      <c r="D1666" s="3">
        <f>IFERROR(__xludf.DUMMYFUNCTION("""COMPUTED_VALUE"""),52230.29)</f>
        <v>52230.29</v>
      </c>
    </row>
    <row r="1667">
      <c r="C1667" s="4">
        <f>IFERROR(__xludf.DUMMYFUNCTION("""COMPUTED_VALUE"""),41592.705555555556)</f>
        <v>41592.70556</v>
      </c>
      <c r="D1667" s="3">
        <f>IFERROR(__xludf.DUMMYFUNCTION("""COMPUTED_VALUE"""),53451.6)</f>
        <v>53451.6</v>
      </c>
    </row>
    <row r="1668">
      <c r="C1668" s="4">
        <f>IFERROR(__xludf.DUMMYFUNCTION("""COMPUTED_VALUE"""),41596.705555555556)</f>
        <v>41596.70556</v>
      </c>
      <c r="D1668" s="3">
        <f>IFERROR(__xludf.DUMMYFUNCTION("""COMPUTED_VALUE"""),54307.04)</f>
        <v>54307.04</v>
      </c>
    </row>
    <row r="1669">
      <c r="C1669" s="4">
        <f>IFERROR(__xludf.DUMMYFUNCTION("""COMPUTED_VALUE"""),41597.705555555556)</f>
        <v>41597.70556</v>
      </c>
      <c r="D1669" s="3">
        <f>IFERROR(__xludf.DUMMYFUNCTION("""COMPUTED_VALUE"""),53032.91)</f>
        <v>53032.91</v>
      </c>
    </row>
    <row r="1670">
      <c r="C1670" s="4">
        <f>IFERROR(__xludf.DUMMYFUNCTION("""COMPUTED_VALUE"""),41599.705555555556)</f>
        <v>41599.70556</v>
      </c>
      <c r="D1670" s="3">
        <f>IFERROR(__xludf.DUMMYFUNCTION("""COMPUTED_VALUE"""),52688.02)</f>
        <v>52688.02</v>
      </c>
    </row>
    <row r="1671">
      <c r="C1671" s="4">
        <f>IFERROR(__xludf.DUMMYFUNCTION("""COMPUTED_VALUE"""),41600.705555555556)</f>
        <v>41600.70556</v>
      </c>
      <c r="D1671" s="3">
        <f>IFERROR(__xludf.DUMMYFUNCTION("""COMPUTED_VALUE"""),52800.74)</f>
        <v>52800.74</v>
      </c>
    </row>
    <row r="1672">
      <c r="C1672" s="4">
        <f>IFERROR(__xludf.DUMMYFUNCTION("""COMPUTED_VALUE"""),41603.705555555556)</f>
        <v>41603.70556</v>
      </c>
      <c r="D1672" s="3">
        <f>IFERROR(__xludf.DUMMYFUNCTION("""COMPUTED_VALUE"""),52263.51)</f>
        <v>52263.51</v>
      </c>
    </row>
    <row r="1673">
      <c r="C1673" s="4">
        <f>IFERROR(__xludf.DUMMYFUNCTION("""COMPUTED_VALUE"""),41604.705555555556)</f>
        <v>41604.70556</v>
      </c>
      <c r="D1673" s="3">
        <f>IFERROR(__xludf.DUMMYFUNCTION("""COMPUTED_VALUE"""),51446.91)</f>
        <v>51446.91</v>
      </c>
    </row>
    <row r="1674">
      <c r="C1674" s="4">
        <f>IFERROR(__xludf.DUMMYFUNCTION("""COMPUTED_VALUE"""),41605.705555555556)</f>
        <v>41605.70556</v>
      </c>
      <c r="D1674" s="3">
        <f>IFERROR(__xludf.DUMMYFUNCTION("""COMPUTED_VALUE"""),51861.21)</f>
        <v>51861.21</v>
      </c>
    </row>
    <row r="1675">
      <c r="C1675" s="4">
        <f>IFERROR(__xludf.DUMMYFUNCTION("""COMPUTED_VALUE"""),41606.705555555556)</f>
        <v>41606.70556</v>
      </c>
      <c r="D1675" s="3">
        <f>IFERROR(__xludf.DUMMYFUNCTION("""COMPUTED_VALUE"""),51846.83)</f>
        <v>51846.83</v>
      </c>
    </row>
    <row r="1676">
      <c r="C1676" s="4">
        <f>IFERROR(__xludf.DUMMYFUNCTION("""COMPUTED_VALUE"""),41607.705555555556)</f>
        <v>41607.70556</v>
      </c>
      <c r="D1676" s="3">
        <f>IFERROR(__xludf.DUMMYFUNCTION("""COMPUTED_VALUE"""),52482.49)</f>
        <v>52482.49</v>
      </c>
    </row>
    <row r="1677">
      <c r="C1677" s="4">
        <f>IFERROR(__xludf.DUMMYFUNCTION("""COMPUTED_VALUE"""),41610.705555555556)</f>
        <v>41610.70556</v>
      </c>
      <c r="D1677" s="3">
        <f>IFERROR(__xludf.DUMMYFUNCTION("""COMPUTED_VALUE"""),51244.87)</f>
        <v>51244.87</v>
      </c>
    </row>
    <row r="1678">
      <c r="C1678" s="4">
        <f>IFERROR(__xludf.DUMMYFUNCTION("""COMPUTED_VALUE"""),41611.705555555556)</f>
        <v>41611.70556</v>
      </c>
      <c r="D1678" s="3">
        <f>IFERROR(__xludf.DUMMYFUNCTION("""COMPUTED_VALUE"""),50348.89)</f>
        <v>50348.89</v>
      </c>
    </row>
    <row r="1679">
      <c r="C1679" s="4">
        <f>IFERROR(__xludf.DUMMYFUNCTION("""COMPUTED_VALUE"""),41612.705555555556)</f>
        <v>41612.70556</v>
      </c>
      <c r="D1679" s="3">
        <f>IFERROR(__xludf.DUMMYFUNCTION("""COMPUTED_VALUE"""),50215.79)</f>
        <v>50215.79</v>
      </c>
    </row>
    <row r="1680">
      <c r="C1680" s="4">
        <f>IFERROR(__xludf.DUMMYFUNCTION("""COMPUTED_VALUE"""),41613.705555555556)</f>
        <v>41613.70556</v>
      </c>
      <c r="D1680" s="3">
        <f>IFERROR(__xludf.DUMMYFUNCTION("""COMPUTED_VALUE"""),50787.63)</f>
        <v>50787.63</v>
      </c>
    </row>
    <row r="1681">
      <c r="C1681" s="4">
        <f>IFERROR(__xludf.DUMMYFUNCTION("""COMPUTED_VALUE"""),41614.705555555556)</f>
        <v>41614.70556</v>
      </c>
      <c r="D1681" s="3">
        <f>IFERROR(__xludf.DUMMYFUNCTION("""COMPUTED_VALUE"""),50944.27)</f>
        <v>50944.27</v>
      </c>
    </row>
    <row r="1682">
      <c r="C1682" s="4">
        <f>IFERROR(__xludf.DUMMYFUNCTION("""COMPUTED_VALUE"""),41617.705555555556)</f>
        <v>41617.70556</v>
      </c>
      <c r="D1682" s="3">
        <f>IFERROR(__xludf.DUMMYFUNCTION("""COMPUTED_VALUE"""),51165.38)</f>
        <v>51165.38</v>
      </c>
    </row>
    <row r="1683">
      <c r="C1683" s="4">
        <f>IFERROR(__xludf.DUMMYFUNCTION("""COMPUTED_VALUE"""),41618.705555555556)</f>
        <v>41618.70556</v>
      </c>
      <c r="D1683" s="3">
        <f>IFERROR(__xludf.DUMMYFUNCTION("""COMPUTED_VALUE"""),50993.02)</f>
        <v>50993.02</v>
      </c>
    </row>
    <row r="1684">
      <c r="C1684" s="4">
        <f>IFERROR(__xludf.DUMMYFUNCTION("""COMPUTED_VALUE"""),41619.705555555556)</f>
        <v>41619.70556</v>
      </c>
      <c r="D1684" s="3">
        <f>IFERROR(__xludf.DUMMYFUNCTION("""COMPUTED_VALUE"""),50067.99)</f>
        <v>50067.99</v>
      </c>
    </row>
    <row r="1685">
      <c r="C1685" s="4">
        <f>IFERROR(__xludf.DUMMYFUNCTION("""COMPUTED_VALUE"""),41620.705555555556)</f>
        <v>41620.70556</v>
      </c>
      <c r="D1685" s="3">
        <f>IFERROR(__xludf.DUMMYFUNCTION("""COMPUTED_VALUE"""),50121.61)</f>
        <v>50121.61</v>
      </c>
    </row>
    <row r="1686">
      <c r="C1686" s="4">
        <f>IFERROR(__xludf.DUMMYFUNCTION("""COMPUTED_VALUE"""),41621.705555555556)</f>
        <v>41621.70556</v>
      </c>
      <c r="D1686" s="3">
        <f>IFERROR(__xludf.DUMMYFUNCTION("""COMPUTED_VALUE"""),50051.18)</f>
        <v>50051.18</v>
      </c>
    </row>
    <row r="1687">
      <c r="C1687" s="4">
        <f>IFERROR(__xludf.DUMMYFUNCTION("""COMPUTED_VALUE"""),41624.705555555556)</f>
        <v>41624.70556</v>
      </c>
      <c r="D1687" s="3">
        <f>IFERROR(__xludf.DUMMYFUNCTION("""COMPUTED_VALUE"""),50279.61)</f>
        <v>50279.61</v>
      </c>
    </row>
    <row r="1688">
      <c r="C1688" s="4">
        <f>IFERROR(__xludf.DUMMYFUNCTION("""COMPUTED_VALUE"""),41625.705555555556)</f>
        <v>41625.70556</v>
      </c>
      <c r="D1688" s="3">
        <f>IFERROR(__xludf.DUMMYFUNCTION("""COMPUTED_VALUE"""),50090.35)</f>
        <v>50090.35</v>
      </c>
    </row>
    <row r="1689">
      <c r="C1689" s="4">
        <f>IFERROR(__xludf.DUMMYFUNCTION("""COMPUTED_VALUE"""),41626.705555555556)</f>
        <v>41626.70556</v>
      </c>
      <c r="D1689" s="3">
        <f>IFERROR(__xludf.DUMMYFUNCTION("""COMPUTED_VALUE"""),50563.43)</f>
        <v>50563.43</v>
      </c>
    </row>
    <row r="1690">
      <c r="C1690" s="4">
        <f>IFERROR(__xludf.DUMMYFUNCTION("""COMPUTED_VALUE"""),41627.705555555556)</f>
        <v>41627.70556</v>
      </c>
      <c r="D1690" s="3">
        <f>IFERROR(__xludf.DUMMYFUNCTION("""COMPUTED_VALUE"""),51633.43)</f>
        <v>51633.43</v>
      </c>
    </row>
    <row r="1691">
      <c r="C1691" s="4">
        <f>IFERROR(__xludf.DUMMYFUNCTION("""COMPUTED_VALUE"""),41628.705555555556)</f>
        <v>41628.70556</v>
      </c>
      <c r="D1691" s="3">
        <f>IFERROR(__xludf.DUMMYFUNCTION("""COMPUTED_VALUE"""),51185.74)</f>
        <v>51185.74</v>
      </c>
    </row>
    <row r="1692">
      <c r="C1692" s="4">
        <f>IFERROR(__xludf.DUMMYFUNCTION("""COMPUTED_VALUE"""),41631.705555555556)</f>
        <v>41631.70556</v>
      </c>
      <c r="D1692" s="3">
        <f>IFERROR(__xludf.DUMMYFUNCTION("""COMPUTED_VALUE"""),51356.1)</f>
        <v>51356.1</v>
      </c>
    </row>
    <row r="1693">
      <c r="C1693" s="4">
        <f>IFERROR(__xludf.DUMMYFUNCTION("""COMPUTED_VALUE"""),41634.705555555556)</f>
        <v>41634.70556</v>
      </c>
      <c r="D1693" s="3">
        <f>IFERROR(__xludf.DUMMYFUNCTION("""COMPUTED_VALUE"""),51221.01)</f>
        <v>51221.01</v>
      </c>
    </row>
    <row r="1694">
      <c r="C1694" s="4">
        <f>IFERROR(__xludf.DUMMYFUNCTION("""COMPUTED_VALUE"""),41635.705555555556)</f>
        <v>41635.70556</v>
      </c>
      <c r="D1694" s="3">
        <f>IFERROR(__xludf.DUMMYFUNCTION("""COMPUTED_VALUE"""),51266.56)</f>
        <v>51266.56</v>
      </c>
    </row>
    <row r="1695">
      <c r="C1695" s="4">
        <f>IFERROR(__xludf.DUMMYFUNCTION("""COMPUTED_VALUE"""),41638.705555555556)</f>
        <v>41638.70556</v>
      </c>
      <c r="D1695" s="3">
        <f>IFERROR(__xludf.DUMMYFUNCTION("""COMPUTED_VALUE"""),51507.16)</f>
        <v>51507.16</v>
      </c>
    </row>
    <row r="1696">
      <c r="C1696" s="4">
        <f>IFERROR(__xludf.DUMMYFUNCTION("""COMPUTED_VALUE"""),41641.705555555556)</f>
        <v>41641.70556</v>
      </c>
      <c r="D1696" s="3">
        <f>IFERROR(__xludf.DUMMYFUNCTION("""COMPUTED_VALUE"""),50341.25)</f>
        <v>50341.25</v>
      </c>
    </row>
    <row r="1697">
      <c r="C1697" s="4">
        <f>IFERROR(__xludf.DUMMYFUNCTION("""COMPUTED_VALUE"""),41642.705555555556)</f>
        <v>41642.70556</v>
      </c>
      <c r="D1697" s="3">
        <f>IFERROR(__xludf.DUMMYFUNCTION("""COMPUTED_VALUE"""),50981.09)</f>
        <v>50981.09</v>
      </c>
    </row>
    <row r="1698">
      <c r="C1698" s="4">
        <f>IFERROR(__xludf.DUMMYFUNCTION("""COMPUTED_VALUE"""),41645.705555555556)</f>
        <v>41645.70556</v>
      </c>
      <c r="D1698" s="3">
        <f>IFERROR(__xludf.DUMMYFUNCTION("""COMPUTED_VALUE"""),50973.62)</f>
        <v>50973.62</v>
      </c>
    </row>
    <row r="1699">
      <c r="C1699" s="4">
        <f>IFERROR(__xludf.DUMMYFUNCTION("""COMPUTED_VALUE"""),41646.705555555556)</f>
        <v>41646.70556</v>
      </c>
      <c r="D1699" s="3">
        <f>IFERROR(__xludf.DUMMYFUNCTION("""COMPUTED_VALUE"""),50430.02)</f>
        <v>50430.02</v>
      </c>
    </row>
    <row r="1700">
      <c r="C1700" s="4">
        <f>IFERROR(__xludf.DUMMYFUNCTION("""COMPUTED_VALUE"""),41647.705555555556)</f>
        <v>41647.70556</v>
      </c>
      <c r="D1700" s="3">
        <f>IFERROR(__xludf.DUMMYFUNCTION("""COMPUTED_VALUE"""),50576.64)</f>
        <v>50576.64</v>
      </c>
    </row>
    <row r="1701">
      <c r="C1701" s="4">
        <f>IFERROR(__xludf.DUMMYFUNCTION("""COMPUTED_VALUE"""),41648.705555555556)</f>
        <v>41648.70556</v>
      </c>
      <c r="D1701" s="3">
        <f>IFERROR(__xludf.DUMMYFUNCTION("""COMPUTED_VALUE"""),49321.68)</f>
        <v>49321.68</v>
      </c>
    </row>
    <row r="1702">
      <c r="C1702" s="4">
        <f>IFERROR(__xludf.DUMMYFUNCTION("""COMPUTED_VALUE"""),41649.705555555556)</f>
        <v>41649.70556</v>
      </c>
      <c r="D1702" s="3">
        <f>IFERROR(__xludf.DUMMYFUNCTION("""COMPUTED_VALUE"""),49696.45)</f>
        <v>49696.45</v>
      </c>
    </row>
    <row r="1703">
      <c r="C1703" s="4">
        <f>IFERROR(__xludf.DUMMYFUNCTION("""COMPUTED_VALUE"""),41652.705555555556)</f>
        <v>41652.70556</v>
      </c>
      <c r="D1703" s="3">
        <f>IFERROR(__xludf.DUMMYFUNCTION("""COMPUTED_VALUE"""),49426.9)</f>
        <v>49426.9</v>
      </c>
    </row>
    <row r="1704">
      <c r="C1704" s="4">
        <f>IFERROR(__xludf.DUMMYFUNCTION("""COMPUTED_VALUE"""),41653.705555555556)</f>
        <v>41653.70556</v>
      </c>
      <c r="D1704" s="3">
        <f>IFERROR(__xludf.DUMMYFUNCTION("""COMPUTED_VALUE"""),49703.1)</f>
        <v>49703.1</v>
      </c>
    </row>
    <row r="1705">
      <c r="C1705" s="4">
        <f>IFERROR(__xludf.DUMMYFUNCTION("""COMPUTED_VALUE"""),41654.705555555556)</f>
        <v>41654.70556</v>
      </c>
      <c r="D1705" s="3">
        <f>IFERROR(__xludf.DUMMYFUNCTION("""COMPUTED_VALUE"""),50105.37)</f>
        <v>50105.37</v>
      </c>
    </row>
    <row r="1706">
      <c r="C1706" s="4">
        <f>IFERROR(__xludf.DUMMYFUNCTION("""COMPUTED_VALUE"""),41655.705555555556)</f>
        <v>41655.70556</v>
      </c>
      <c r="D1706" s="3">
        <f>IFERROR(__xludf.DUMMYFUNCTION("""COMPUTED_VALUE"""),49696.28)</f>
        <v>49696.28</v>
      </c>
    </row>
    <row r="1707">
      <c r="C1707" s="4">
        <f>IFERROR(__xludf.DUMMYFUNCTION("""COMPUTED_VALUE"""),41656.705555555556)</f>
        <v>41656.70556</v>
      </c>
      <c r="D1707" s="3">
        <f>IFERROR(__xludf.DUMMYFUNCTION("""COMPUTED_VALUE"""),49181.86)</f>
        <v>49181.86</v>
      </c>
    </row>
    <row r="1708">
      <c r="C1708" s="4">
        <f>IFERROR(__xludf.DUMMYFUNCTION("""COMPUTED_VALUE"""),41659.705555555556)</f>
        <v>41659.70556</v>
      </c>
      <c r="D1708" s="3">
        <f>IFERROR(__xludf.DUMMYFUNCTION("""COMPUTED_VALUE"""),48708.41)</f>
        <v>48708.41</v>
      </c>
    </row>
    <row r="1709">
      <c r="C1709" s="4">
        <f>IFERROR(__xludf.DUMMYFUNCTION("""COMPUTED_VALUE"""),41660.705555555556)</f>
        <v>41660.70556</v>
      </c>
      <c r="D1709" s="3">
        <f>IFERROR(__xludf.DUMMYFUNCTION("""COMPUTED_VALUE"""),48542.07)</f>
        <v>48542.07</v>
      </c>
    </row>
    <row r="1710">
      <c r="C1710" s="4">
        <f>IFERROR(__xludf.DUMMYFUNCTION("""COMPUTED_VALUE"""),41661.705555555556)</f>
        <v>41661.70556</v>
      </c>
      <c r="D1710" s="3">
        <f>IFERROR(__xludf.DUMMYFUNCTION("""COMPUTED_VALUE"""),49299.66)</f>
        <v>49299.66</v>
      </c>
    </row>
    <row r="1711">
      <c r="C1711" s="4">
        <f>IFERROR(__xludf.DUMMYFUNCTION("""COMPUTED_VALUE"""),41662.705555555556)</f>
        <v>41662.70556</v>
      </c>
      <c r="D1711" s="3">
        <f>IFERROR(__xludf.DUMMYFUNCTION("""COMPUTED_VALUE"""),48320.64)</f>
        <v>48320.64</v>
      </c>
    </row>
    <row r="1712">
      <c r="C1712" s="4">
        <f>IFERROR(__xludf.DUMMYFUNCTION("""COMPUTED_VALUE"""),41663.705555555556)</f>
        <v>41663.70556</v>
      </c>
      <c r="D1712" s="3">
        <f>IFERROR(__xludf.DUMMYFUNCTION("""COMPUTED_VALUE"""),47787.38)</f>
        <v>47787.38</v>
      </c>
    </row>
    <row r="1713">
      <c r="C1713" s="4">
        <f>IFERROR(__xludf.DUMMYFUNCTION("""COMPUTED_VALUE"""),41666.705555555556)</f>
        <v>41666.70556</v>
      </c>
      <c r="D1713" s="3">
        <f>IFERROR(__xludf.DUMMYFUNCTION("""COMPUTED_VALUE"""),47701.05)</f>
        <v>47701.05</v>
      </c>
    </row>
    <row r="1714">
      <c r="C1714" s="4">
        <f>IFERROR(__xludf.DUMMYFUNCTION("""COMPUTED_VALUE"""),41667.705555555556)</f>
        <v>41667.70556</v>
      </c>
      <c r="D1714" s="3">
        <f>IFERROR(__xludf.DUMMYFUNCTION("""COMPUTED_VALUE"""),47840.93)</f>
        <v>47840.93</v>
      </c>
    </row>
    <row r="1715">
      <c r="C1715" s="4">
        <f>IFERROR(__xludf.DUMMYFUNCTION("""COMPUTED_VALUE"""),41668.705555555556)</f>
        <v>41668.70556</v>
      </c>
      <c r="D1715" s="3">
        <f>IFERROR(__xludf.DUMMYFUNCTION("""COMPUTED_VALUE"""),47556.78)</f>
        <v>47556.78</v>
      </c>
    </row>
    <row r="1716">
      <c r="C1716" s="4">
        <f>IFERROR(__xludf.DUMMYFUNCTION("""COMPUTED_VALUE"""),41669.705555555556)</f>
        <v>41669.70556</v>
      </c>
      <c r="D1716" s="3">
        <f>IFERROR(__xludf.DUMMYFUNCTION("""COMPUTED_VALUE"""),47244.26)</f>
        <v>47244.26</v>
      </c>
    </row>
    <row r="1717">
      <c r="C1717" s="4">
        <f>IFERROR(__xludf.DUMMYFUNCTION("""COMPUTED_VALUE"""),41670.705555555556)</f>
        <v>41670.70556</v>
      </c>
      <c r="D1717" s="3">
        <f>IFERROR(__xludf.DUMMYFUNCTION("""COMPUTED_VALUE"""),47638.99)</f>
        <v>47638.99</v>
      </c>
    </row>
    <row r="1718">
      <c r="C1718" s="4">
        <f>IFERROR(__xludf.DUMMYFUNCTION("""COMPUTED_VALUE"""),41673.705555555556)</f>
        <v>41673.70556</v>
      </c>
      <c r="D1718" s="3">
        <f>IFERROR(__xludf.DUMMYFUNCTION("""COMPUTED_VALUE"""),46147.52)</f>
        <v>46147.52</v>
      </c>
    </row>
    <row r="1719">
      <c r="C1719" s="4">
        <f>IFERROR(__xludf.DUMMYFUNCTION("""COMPUTED_VALUE"""),41674.705555555556)</f>
        <v>41674.70556</v>
      </c>
      <c r="D1719" s="3">
        <f>IFERROR(__xludf.DUMMYFUNCTION("""COMPUTED_VALUE"""),46964.22)</f>
        <v>46964.22</v>
      </c>
    </row>
    <row r="1720">
      <c r="C1720" s="4">
        <f>IFERROR(__xludf.DUMMYFUNCTION("""COMPUTED_VALUE"""),41675.705555555556)</f>
        <v>41675.70556</v>
      </c>
      <c r="D1720" s="3">
        <f>IFERROR(__xludf.DUMMYFUNCTION("""COMPUTED_VALUE"""),46624.39)</f>
        <v>46624.39</v>
      </c>
    </row>
    <row r="1721">
      <c r="C1721" s="4">
        <f>IFERROR(__xludf.DUMMYFUNCTION("""COMPUTED_VALUE"""),41676.705555555556)</f>
        <v>41676.70556</v>
      </c>
      <c r="D1721" s="3">
        <f>IFERROR(__xludf.DUMMYFUNCTION("""COMPUTED_VALUE"""),47738.09)</f>
        <v>47738.09</v>
      </c>
    </row>
    <row r="1722">
      <c r="C1722" s="4">
        <f>IFERROR(__xludf.DUMMYFUNCTION("""COMPUTED_VALUE"""),41677.705555555556)</f>
        <v>41677.70556</v>
      </c>
      <c r="D1722" s="3">
        <f>IFERROR(__xludf.DUMMYFUNCTION("""COMPUTED_VALUE"""),48073.6)</f>
        <v>48073.6</v>
      </c>
    </row>
    <row r="1723">
      <c r="C1723" s="4">
        <f>IFERROR(__xludf.DUMMYFUNCTION("""COMPUTED_VALUE"""),41680.705555555556)</f>
        <v>41680.70556</v>
      </c>
      <c r="D1723" s="3">
        <f>IFERROR(__xludf.DUMMYFUNCTION("""COMPUTED_VALUE"""),47710.82)</f>
        <v>47710.82</v>
      </c>
    </row>
    <row r="1724">
      <c r="C1724" s="4">
        <f>IFERROR(__xludf.DUMMYFUNCTION("""COMPUTED_VALUE"""),41681.705555555556)</f>
        <v>41681.70556</v>
      </c>
      <c r="D1724" s="3">
        <f>IFERROR(__xludf.DUMMYFUNCTION("""COMPUTED_VALUE"""),48462.79)</f>
        <v>48462.79</v>
      </c>
    </row>
    <row r="1725">
      <c r="C1725" s="4">
        <f>IFERROR(__xludf.DUMMYFUNCTION("""COMPUTED_VALUE"""),41682.705555555556)</f>
        <v>41682.70556</v>
      </c>
      <c r="D1725" s="3">
        <f>IFERROR(__xludf.DUMMYFUNCTION("""COMPUTED_VALUE"""),48216.89)</f>
        <v>48216.89</v>
      </c>
    </row>
    <row r="1726">
      <c r="C1726" s="4">
        <f>IFERROR(__xludf.DUMMYFUNCTION("""COMPUTED_VALUE"""),41683.705555555556)</f>
        <v>41683.70556</v>
      </c>
      <c r="D1726" s="3">
        <f>IFERROR(__xludf.DUMMYFUNCTION("""COMPUTED_VALUE"""),47812.83)</f>
        <v>47812.83</v>
      </c>
    </row>
    <row r="1727">
      <c r="C1727" s="4">
        <f>IFERROR(__xludf.DUMMYFUNCTION("""COMPUTED_VALUE"""),41684.705555555556)</f>
        <v>41684.70556</v>
      </c>
      <c r="D1727" s="3">
        <f>IFERROR(__xludf.DUMMYFUNCTION("""COMPUTED_VALUE"""),48201.11)</f>
        <v>48201.11</v>
      </c>
    </row>
    <row r="1728">
      <c r="C1728" s="4">
        <f>IFERROR(__xludf.DUMMYFUNCTION("""COMPUTED_VALUE"""),41687.705555555556)</f>
        <v>41687.70556</v>
      </c>
      <c r="D1728" s="3">
        <f>IFERROR(__xludf.DUMMYFUNCTION("""COMPUTED_VALUE"""),47576.33)</f>
        <v>47576.33</v>
      </c>
    </row>
    <row r="1729">
      <c r="C1729" s="4">
        <f>IFERROR(__xludf.DUMMYFUNCTION("""COMPUTED_VALUE"""),41688.705555555556)</f>
        <v>41688.70556</v>
      </c>
      <c r="D1729" s="3">
        <f>IFERROR(__xludf.DUMMYFUNCTION("""COMPUTED_VALUE"""),46599.76)</f>
        <v>46599.76</v>
      </c>
    </row>
    <row r="1730">
      <c r="C1730" s="4">
        <f>IFERROR(__xludf.DUMMYFUNCTION("""COMPUTED_VALUE"""),41689.705555555556)</f>
        <v>41689.70556</v>
      </c>
      <c r="D1730" s="3">
        <f>IFERROR(__xludf.DUMMYFUNCTION("""COMPUTED_VALUE"""),47150.83)</f>
        <v>47150.83</v>
      </c>
    </row>
    <row r="1731">
      <c r="C1731" s="4">
        <f>IFERROR(__xludf.DUMMYFUNCTION("""COMPUTED_VALUE"""),41690.705555555556)</f>
        <v>41690.70556</v>
      </c>
      <c r="D1731" s="3">
        <f>IFERROR(__xludf.DUMMYFUNCTION("""COMPUTED_VALUE"""),47288.61)</f>
        <v>47288.61</v>
      </c>
    </row>
    <row r="1732">
      <c r="C1732" s="4">
        <f>IFERROR(__xludf.DUMMYFUNCTION("""COMPUTED_VALUE"""),41691.705555555556)</f>
        <v>41691.70556</v>
      </c>
      <c r="D1732" s="3">
        <f>IFERROR(__xludf.DUMMYFUNCTION("""COMPUTED_VALUE"""),47380.24)</f>
        <v>47380.24</v>
      </c>
    </row>
    <row r="1733">
      <c r="C1733" s="4">
        <f>IFERROR(__xludf.DUMMYFUNCTION("""COMPUTED_VALUE"""),41694.705555555556)</f>
        <v>41694.70556</v>
      </c>
      <c r="D1733" s="3">
        <f>IFERROR(__xludf.DUMMYFUNCTION("""COMPUTED_VALUE"""),47393.5)</f>
        <v>47393.5</v>
      </c>
    </row>
    <row r="1734">
      <c r="C1734" s="4">
        <f>IFERROR(__xludf.DUMMYFUNCTION("""COMPUTED_VALUE"""),41695.705555555556)</f>
        <v>41695.70556</v>
      </c>
      <c r="D1734" s="3">
        <f>IFERROR(__xludf.DUMMYFUNCTION("""COMPUTED_VALUE"""),46715.91)</f>
        <v>46715.91</v>
      </c>
    </row>
    <row r="1735">
      <c r="C1735" s="4">
        <f>IFERROR(__xludf.DUMMYFUNCTION("""COMPUTED_VALUE"""),41696.705555555556)</f>
        <v>41696.70556</v>
      </c>
      <c r="D1735" s="3">
        <f>IFERROR(__xludf.DUMMYFUNCTION("""COMPUTED_VALUE"""),46599.21)</f>
        <v>46599.21</v>
      </c>
    </row>
    <row r="1736">
      <c r="C1736" s="4">
        <f>IFERROR(__xludf.DUMMYFUNCTION("""COMPUTED_VALUE"""),41697.705555555556)</f>
        <v>41697.70556</v>
      </c>
      <c r="D1736" s="3">
        <f>IFERROR(__xludf.DUMMYFUNCTION("""COMPUTED_VALUE"""),47606.75)</f>
        <v>47606.75</v>
      </c>
    </row>
    <row r="1737">
      <c r="C1737" s="4">
        <f>IFERROR(__xludf.DUMMYFUNCTION("""COMPUTED_VALUE"""),41698.705555555556)</f>
        <v>41698.70556</v>
      </c>
      <c r="D1737" s="3">
        <f>IFERROR(__xludf.DUMMYFUNCTION("""COMPUTED_VALUE"""),47094.4)</f>
        <v>47094.4</v>
      </c>
    </row>
    <row r="1738">
      <c r="C1738" s="4">
        <f>IFERROR(__xludf.DUMMYFUNCTION("""COMPUTED_VALUE"""),41703.705555555556)</f>
        <v>41703.70556</v>
      </c>
      <c r="D1738" s="3">
        <f>IFERROR(__xludf.DUMMYFUNCTION("""COMPUTED_VALUE"""),46589.0)</f>
        <v>46589</v>
      </c>
    </row>
    <row r="1739">
      <c r="C1739" s="4">
        <f>IFERROR(__xludf.DUMMYFUNCTION("""COMPUTED_VALUE"""),41704.705555555556)</f>
        <v>41704.70556</v>
      </c>
      <c r="D1739" s="3">
        <f>IFERROR(__xludf.DUMMYFUNCTION("""COMPUTED_VALUE"""),47093.13)</f>
        <v>47093.13</v>
      </c>
    </row>
    <row r="1740">
      <c r="C1740" s="4">
        <f>IFERROR(__xludf.DUMMYFUNCTION("""COMPUTED_VALUE"""),41705.705555555556)</f>
        <v>41705.70556</v>
      </c>
      <c r="D1740" s="3">
        <f>IFERROR(__xludf.DUMMYFUNCTION("""COMPUTED_VALUE"""),46244.07)</f>
        <v>46244.07</v>
      </c>
    </row>
    <row r="1741">
      <c r="C1741" s="4">
        <f>IFERROR(__xludf.DUMMYFUNCTION("""COMPUTED_VALUE"""),41708.705555555556)</f>
        <v>41708.70556</v>
      </c>
      <c r="D1741" s="3">
        <f>IFERROR(__xludf.DUMMYFUNCTION("""COMPUTED_VALUE"""),45533.2)</f>
        <v>45533.2</v>
      </c>
    </row>
    <row r="1742">
      <c r="C1742" s="4">
        <f>IFERROR(__xludf.DUMMYFUNCTION("""COMPUTED_VALUE"""),41709.705555555556)</f>
        <v>41709.70556</v>
      </c>
      <c r="D1742" s="3">
        <f>IFERROR(__xludf.DUMMYFUNCTION("""COMPUTED_VALUE"""),45697.62)</f>
        <v>45697.62</v>
      </c>
    </row>
    <row r="1743">
      <c r="C1743" s="4">
        <f>IFERROR(__xludf.DUMMYFUNCTION("""COMPUTED_VALUE"""),41710.705555555556)</f>
        <v>41710.70556</v>
      </c>
      <c r="D1743" s="3">
        <f>IFERROR(__xludf.DUMMYFUNCTION("""COMPUTED_VALUE"""),45861.81)</f>
        <v>45861.81</v>
      </c>
    </row>
    <row r="1744">
      <c r="C1744" s="4">
        <f>IFERROR(__xludf.DUMMYFUNCTION("""COMPUTED_VALUE"""),41711.705555555556)</f>
        <v>41711.70556</v>
      </c>
      <c r="D1744" s="3">
        <f>IFERROR(__xludf.DUMMYFUNCTION("""COMPUTED_VALUE"""),45443.83)</f>
        <v>45443.83</v>
      </c>
    </row>
    <row r="1745">
      <c r="C1745" s="4">
        <f>IFERROR(__xludf.DUMMYFUNCTION("""COMPUTED_VALUE"""),41712.705555555556)</f>
        <v>41712.70556</v>
      </c>
      <c r="D1745" s="3">
        <f>IFERROR(__xludf.DUMMYFUNCTION("""COMPUTED_VALUE"""),44965.66)</f>
        <v>44965.66</v>
      </c>
    </row>
    <row r="1746">
      <c r="C1746" s="4">
        <f>IFERROR(__xludf.DUMMYFUNCTION("""COMPUTED_VALUE"""),41715.705555555556)</f>
        <v>41715.70556</v>
      </c>
      <c r="D1746" s="3">
        <f>IFERROR(__xludf.DUMMYFUNCTION("""COMPUTED_VALUE"""),45117.8)</f>
        <v>45117.8</v>
      </c>
    </row>
    <row r="1747">
      <c r="C1747" s="4">
        <f>IFERROR(__xludf.DUMMYFUNCTION("""COMPUTED_VALUE"""),41716.705555555556)</f>
        <v>41716.70556</v>
      </c>
      <c r="D1747" s="3">
        <f>IFERROR(__xludf.DUMMYFUNCTION("""COMPUTED_VALUE"""),46150.96)</f>
        <v>46150.96</v>
      </c>
    </row>
    <row r="1748">
      <c r="C1748" s="4">
        <f>IFERROR(__xludf.DUMMYFUNCTION("""COMPUTED_VALUE"""),41717.705555555556)</f>
        <v>41717.70556</v>
      </c>
      <c r="D1748" s="3">
        <f>IFERROR(__xludf.DUMMYFUNCTION("""COMPUTED_VALUE"""),46567.23)</f>
        <v>46567.23</v>
      </c>
    </row>
    <row r="1749">
      <c r="C1749" s="4">
        <f>IFERROR(__xludf.DUMMYFUNCTION("""COMPUTED_VALUE"""),41718.705555555556)</f>
        <v>41718.70556</v>
      </c>
      <c r="D1749" s="3">
        <f>IFERROR(__xludf.DUMMYFUNCTION("""COMPUTED_VALUE"""),47278.48)</f>
        <v>47278.48</v>
      </c>
    </row>
    <row r="1750">
      <c r="C1750" s="4">
        <f>IFERROR(__xludf.DUMMYFUNCTION("""COMPUTED_VALUE"""),41719.705555555556)</f>
        <v>41719.70556</v>
      </c>
      <c r="D1750" s="3">
        <f>IFERROR(__xludf.DUMMYFUNCTION("""COMPUTED_VALUE"""),47380.94)</f>
        <v>47380.94</v>
      </c>
    </row>
    <row r="1751">
      <c r="C1751" s="4">
        <f>IFERROR(__xludf.DUMMYFUNCTION("""COMPUTED_VALUE"""),41722.705555555556)</f>
        <v>41722.70556</v>
      </c>
      <c r="D1751" s="3">
        <f>IFERROR(__xludf.DUMMYFUNCTION("""COMPUTED_VALUE"""),47993.42)</f>
        <v>47993.42</v>
      </c>
    </row>
    <row r="1752">
      <c r="C1752" s="4">
        <f>IFERROR(__xludf.DUMMYFUNCTION("""COMPUTED_VALUE"""),41723.705555555556)</f>
        <v>41723.70556</v>
      </c>
      <c r="D1752" s="3">
        <f>IFERROR(__xludf.DUMMYFUNCTION("""COMPUTED_VALUE"""),48180.14)</f>
        <v>48180.14</v>
      </c>
    </row>
    <row r="1753">
      <c r="C1753" s="4">
        <f>IFERROR(__xludf.DUMMYFUNCTION("""COMPUTED_VALUE"""),41724.705555555556)</f>
        <v>41724.70556</v>
      </c>
      <c r="D1753" s="3">
        <f>IFERROR(__xludf.DUMMYFUNCTION("""COMPUTED_VALUE"""),47965.61)</f>
        <v>47965.61</v>
      </c>
    </row>
    <row r="1754">
      <c r="C1754" s="4">
        <f>IFERROR(__xludf.DUMMYFUNCTION("""COMPUTED_VALUE"""),41725.705555555556)</f>
        <v>41725.70556</v>
      </c>
      <c r="D1754" s="3">
        <f>IFERROR(__xludf.DUMMYFUNCTION("""COMPUTED_VALUE"""),49646.79)</f>
        <v>49646.79</v>
      </c>
    </row>
    <row r="1755">
      <c r="C1755" s="4">
        <f>IFERROR(__xludf.DUMMYFUNCTION("""COMPUTED_VALUE"""),41726.705555555556)</f>
        <v>41726.70556</v>
      </c>
      <c r="D1755" s="3">
        <f>IFERROR(__xludf.DUMMYFUNCTION("""COMPUTED_VALUE"""),49768.06)</f>
        <v>49768.06</v>
      </c>
    </row>
    <row r="1756">
      <c r="C1756" s="4">
        <f>IFERROR(__xludf.DUMMYFUNCTION("""COMPUTED_VALUE"""),41729.705555555556)</f>
        <v>41729.70556</v>
      </c>
      <c r="D1756" s="3">
        <f>IFERROR(__xludf.DUMMYFUNCTION("""COMPUTED_VALUE"""),50414.92)</f>
        <v>50414.92</v>
      </c>
    </row>
    <row r="1757">
      <c r="C1757" s="4">
        <f>IFERROR(__xludf.DUMMYFUNCTION("""COMPUTED_VALUE"""),41730.705555555556)</f>
        <v>41730.70556</v>
      </c>
      <c r="D1757" s="3">
        <f>IFERROR(__xludf.DUMMYFUNCTION("""COMPUTED_VALUE"""),50270.37)</f>
        <v>50270.37</v>
      </c>
    </row>
    <row r="1758">
      <c r="C1758" s="4">
        <f>IFERROR(__xludf.DUMMYFUNCTION("""COMPUTED_VALUE"""),41731.705555555556)</f>
        <v>41731.70556</v>
      </c>
      <c r="D1758" s="3">
        <f>IFERROR(__xludf.DUMMYFUNCTION("""COMPUTED_VALUE"""),51701.05)</f>
        <v>51701.05</v>
      </c>
    </row>
    <row r="1759">
      <c r="C1759" s="4">
        <f>IFERROR(__xludf.DUMMYFUNCTION("""COMPUTED_VALUE"""),41732.705555555556)</f>
        <v>41732.70556</v>
      </c>
      <c r="D1759" s="3">
        <f>IFERROR(__xludf.DUMMYFUNCTION("""COMPUTED_VALUE"""),51408.21)</f>
        <v>51408.21</v>
      </c>
    </row>
    <row r="1760">
      <c r="C1760" s="4">
        <f>IFERROR(__xludf.DUMMYFUNCTION("""COMPUTED_VALUE"""),41733.705555555556)</f>
        <v>41733.70556</v>
      </c>
      <c r="D1760" s="3">
        <f>IFERROR(__xludf.DUMMYFUNCTION("""COMPUTED_VALUE"""),51081.78)</f>
        <v>51081.78</v>
      </c>
    </row>
    <row r="1761">
      <c r="C1761" s="4">
        <f>IFERROR(__xludf.DUMMYFUNCTION("""COMPUTED_VALUE"""),41736.705555555556)</f>
        <v>41736.70556</v>
      </c>
      <c r="D1761" s="3">
        <f>IFERROR(__xludf.DUMMYFUNCTION("""COMPUTED_VALUE"""),52155.28)</f>
        <v>52155.28</v>
      </c>
    </row>
    <row r="1762">
      <c r="C1762" s="4">
        <f>IFERROR(__xludf.DUMMYFUNCTION("""COMPUTED_VALUE"""),41737.705555555556)</f>
        <v>41737.70556</v>
      </c>
      <c r="D1762" s="3">
        <f>IFERROR(__xludf.DUMMYFUNCTION("""COMPUTED_VALUE"""),51629.07)</f>
        <v>51629.07</v>
      </c>
    </row>
    <row r="1763">
      <c r="C1763" s="4">
        <f>IFERROR(__xludf.DUMMYFUNCTION("""COMPUTED_VALUE"""),41738.705555555556)</f>
        <v>41738.70556</v>
      </c>
      <c r="D1763" s="3">
        <f>IFERROR(__xludf.DUMMYFUNCTION("""COMPUTED_VALUE"""),51185.4)</f>
        <v>51185.4</v>
      </c>
    </row>
    <row r="1764">
      <c r="C1764" s="4">
        <f>IFERROR(__xludf.DUMMYFUNCTION("""COMPUTED_VALUE"""),41739.705555555556)</f>
        <v>41739.70556</v>
      </c>
      <c r="D1764" s="3">
        <f>IFERROR(__xludf.DUMMYFUNCTION("""COMPUTED_VALUE"""),51127.48)</f>
        <v>51127.48</v>
      </c>
    </row>
    <row r="1765">
      <c r="C1765" s="4">
        <f>IFERROR(__xludf.DUMMYFUNCTION("""COMPUTED_VALUE"""),41740.705555555556)</f>
        <v>41740.70556</v>
      </c>
      <c r="D1765" s="3">
        <f>IFERROR(__xludf.DUMMYFUNCTION("""COMPUTED_VALUE"""),51867.29)</f>
        <v>51867.29</v>
      </c>
    </row>
    <row r="1766">
      <c r="C1766" s="4">
        <f>IFERROR(__xludf.DUMMYFUNCTION("""COMPUTED_VALUE"""),41743.705555555556)</f>
        <v>41743.70556</v>
      </c>
      <c r="D1766" s="3">
        <f>IFERROR(__xludf.DUMMYFUNCTION("""COMPUTED_VALUE"""),51596.55)</f>
        <v>51596.55</v>
      </c>
    </row>
    <row r="1767">
      <c r="C1767" s="4">
        <f>IFERROR(__xludf.DUMMYFUNCTION("""COMPUTED_VALUE"""),41744.705555555556)</f>
        <v>41744.70556</v>
      </c>
      <c r="D1767" s="3">
        <f>IFERROR(__xludf.DUMMYFUNCTION("""COMPUTED_VALUE"""),50454.35)</f>
        <v>50454.35</v>
      </c>
    </row>
    <row r="1768">
      <c r="C1768" s="4">
        <f>IFERROR(__xludf.DUMMYFUNCTION("""COMPUTED_VALUE"""),41745.705555555556)</f>
        <v>41745.70556</v>
      </c>
      <c r="D1768" s="3">
        <f>IFERROR(__xludf.DUMMYFUNCTION("""COMPUTED_VALUE"""),51200.56)</f>
        <v>51200.56</v>
      </c>
    </row>
    <row r="1769">
      <c r="C1769" s="4">
        <f>IFERROR(__xludf.DUMMYFUNCTION("""COMPUTED_VALUE"""),41746.705555555556)</f>
        <v>41746.70556</v>
      </c>
      <c r="D1769" s="3">
        <f>IFERROR(__xludf.DUMMYFUNCTION("""COMPUTED_VALUE"""),52111.85)</f>
        <v>52111.85</v>
      </c>
    </row>
    <row r="1770">
      <c r="C1770" s="4">
        <f>IFERROR(__xludf.DUMMYFUNCTION("""COMPUTED_VALUE"""),41751.705555555556)</f>
        <v>41751.70556</v>
      </c>
      <c r="D1770" s="3">
        <f>IFERROR(__xludf.DUMMYFUNCTION("""COMPUTED_VALUE"""),51976.86)</f>
        <v>51976.86</v>
      </c>
    </row>
    <row r="1771">
      <c r="C1771" s="4">
        <f>IFERROR(__xludf.DUMMYFUNCTION("""COMPUTED_VALUE"""),41752.705555555556)</f>
        <v>41752.70556</v>
      </c>
      <c r="D1771" s="3">
        <f>IFERROR(__xludf.DUMMYFUNCTION("""COMPUTED_VALUE"""),51569.69)</f>
        <v>51569.69</v>
      </c>
    </row>
    <row r="1772">
      <c r="C1772" s="4">
        <f>IFERROR(__xludf.DUMMYFUNCTION("""COMPUTED_VALUE"""),41753.705555555556)</f>
        <v>41753.70556</v>
      </c>
      <c r="D1772" s="3">
        <f>IFERROR(__xludf.DUMMYFUNCTION("""COMPUTED_VALUE"""),51817.45)</f>
        <v>51817.45</v>
      </c>
    </row>
    <row r="1773">
      <c r="C1773" s="4">
        <f>IFERROR(__xludf.DUMMYFUNCTION("""COMPUTED_VALUE"""),41754.705555555556)</f>
        <v>41754.70556</v>
      </c>
      <c r="D1773" s="3">
        <f>IFERROR(__xludf.DUMMYFUNCTION("""COMPUTED_VALUE"""),51399.35)</f>
        <v>51399.35</v>
      </c>
    </row>
    <row r="1774">
      <c r="C1774" s="4">
        <f>IFERROR(__xludf.DUMMYFUNCTION("""COMPUTED_VALUE"""),41757.705555555556)</f>
        <v>41757.70556</v>
      </c>
      <c r="D1774" s="3">
        <f>IFERROR(__xludf.DUMMYFUNCTION("""COMPUTED_VALUE"""),51383.68)</f>
        <v>51383.68</v>
      </c>
    </row>
    <row r="1775">
      <c r="C1775" s="4">
        <f>IFERROR(__xludf.DUMMYFUNCTION("""COMPUTED_VALUE"""),41758.705555555556)</f>
        <v>41758.70556</v>
      </c>
      <c r="D1775" s="3">
        <f>IFERROR(__xludf.DUMMYFUNCTION("""COMPUTED_VALUE"""),51838.61)</f>
        <v>51838.61</v>
      </c>
    </row>
    <row r="1776">
      <c r="C1776" s="4">
        <f>IFERROR(__xludf.DUMMYFUNCTION("""COMPUTED_VALUE"""),41759.705555555556)</f>
        <v>41759.70556</v>
      </c>
      <c r="D1776" s="3">
        <f>IFERROR(__xludf.DUMMYFUNCTION("""COMPUTED_VALUE"""),51626.69)</f>
        <v>51626.69</v>
      </c>
    </row>
    <row r="1777">
      <c r="C1777" s="4">
        <f>IFERROR(__xludf.DUMMYFUNCTION("""COMPUTED_VALUE"""),41761.705555555556)</f>
        <v>41761.70556</v>
      </c>
      <c r="D1777" s="3">
        <f>IFERROR(__xludf.DUMMYFUNCTION("""COMPUTED_VALUE"""),52980.31)</f>
        <v>52980.31</v>
      </c>
    </row>
    <row r="1778">
      <c r="C1778" s="4">
        <f>IFERROR(__xludf.DUMMYFUNCTION("""COMPUTED_VALUE"""),41764.705555555556)</f>
        <v>41764.70556</v>
      </c>
      <c r="D1778" s="3">
        <f>IFERROR(__xludf.DUMMYFUNCTION("""COMPUTED_VALUE"""),53446.17)</f>
        <v>53446.17</v>
      </c>
    </row>
    <row r="1779">
      <c r="C1779" s="4">
        <f>IFERROR(__xludf.DUMMYFUNCTION("""COMPUTED_VALUE"""),41765.705555555556)</f>
        <v>41765.70556</v>
      </c>
      <c r="D1779" s="3">
        <f>IFERROR(__xludf.DUMMYFUNCTION("""COMPUTED_VALUE"""),53779.74)</f>
        <v>53779.74</v>
      </c>
    </row>
    <row r="1780">
      <c r="C1780" s="4">
        <f>IFERROR(__xludf.DUMMYFUNCTION("""COMPUTED_VALUE"""),41766.705555555556)</f>
        <v>41766.70556</v>
      </c>
      <c r="D1780" s="3">
        <f>IFERROR(__xludf.DUMMYFUNCTION("""COMPUTED_VALUE"""),54052.74)</f>
        <v>54052.74</v>
      </c>
    </row>
    <row r="1781">
      <c r="C1781" s="4">
        <f>IFERROR(__xludf.DUMMYFUNCTION("""COMPUTED_VALUE"""),41767.705555555556)</f>
        <v>41767.70556</v>
      </c>
      <c r="D1781" s="3">
        <f>IFERROR(__xludf.DUMMYFUNCTION("""COMPUTED_VALUE"""),53422.37)</f>
        <v>53422.37</v>
      </c>
    </row>
    <row r="1782">
      <c r="C1782" s="4">
        <f>IFERROR(__xludf.DUMMYFUNCTION("""COMPUTED_VALUE"""),41768.705555555556)</f>
        <v>41768.70556</v>
      </c>
      <c r="D1782" s="3">
        <f>IFERROR(__xludf.DUMMYFUNCTION("""COMPUTED_VALUE"""),53100.34)</f>
        <v>53100.34</v>
      </c>
    </row>
    <row r="1783">
      <c r="C1783" s="4">
        <f>IFERROR(__xludf.DUMMYFUNCTION("""COMPUTED_VALUE"""),41771.705555555556)</f>
        <v>41771.70556</v>
      </c>
      <c r="D1783" s="3">
        <f>IFERROR(__xludf.DUMMYFUNCTION("""COMPUTED_VALUE"""),54052.9)</f>
        <v>54052.9</v>
      </c>
    </row>
    <row r="1784">
      <c r="C1784" s="4">
        <f>IFERROR(__xludf.DUMMYFUNCTION("""COMPUTED_VALUE"""),41772.705555555556)</f>
        <v>41772.70556</v>
      </c>
      <c r="D1784" s="3">
        <f>IFERROR(__xludf.DUMMYFUNCTION("""COMPUTED_VALUE"""),53907.46)</f>
        <v>53907.46</v>
      </c>
    </row>
    <row r="1785">
      <c r="C1785" s="4">
        <f>IFERROR(__xludf.DUMMYFUNCTION("""COMPUTED_VALUE"""),41773.705555555556)</f>
        <v>41773.70556</v>
      </c>
      <c r="D1785" s="3">
        <f>IFERROR(__xludf.DUMMYFUNCTION("""COMPUTED_VALUE"""),54412.54)</f>
        <v>54412.54</v>
      </c>
    </row>
    <row r="1786">
      <c r="C1786" s="4">
        <f>IFERROR(__xludf.DUMMYFUNCTION("""COMPUTED_VALUE"""),41774.705555555556)</f>
        <v>41774.70556</v>
      </c>
      <c r="D1786" s="3">
        <f>IFERROR(__xludf.DUMMYFUNCTION("""COMPUTED_VALUE"""),53855.54)</f>
        <v>53855.54</v>
      </c>
    </row>
    <row r="1787">
      <c r="C1787" s="4">
        <f>IFERROR(__xludf.DUMMYFUNCTION("""COMPUTED_VALUE"""),41775.705555555556)</f>
        <v>41775.70556</v>
      </c>
      <c r="D1787" s="3">
        <f>IFERROR(__xludf.DUMMYFUNCTION("""COMPUTED_VALUE"""),53975.76)</f>
        <v>53975.76</v>
      </c>
    </row>
    <row r="1788">
      <c r="C1788" s="4">
        <f>IFERROR(__xludf.DUMMYFUNCTION("""COMPUTED_VALUE"""),41778.705555555556)</f>
        <v>41778.70556</v>
      </c>
      <c r="D1788" s="3">
        <f>IFERROR(__xludf.DUMMYFUNCTION("""COMPUTED_VALUE"""),53353.1)</f>
        <v>53353.1</v>
      </c>
    </row>
    <row r="1789">
      <c r="C1789" s="4">
        <f>IFERROR(__xludf.DUMMYFUNCTION("""COMPUTED_VALUE"""),41779.705555555556)</f>
        <v>41779.70556</v>
      </c>
      <c r="D1789" s="3">
        <f>IFERROR(__xludf.DUMMYFUNCTION("""COMPUTED_VALUE"""),52366.19)</f>
        <v>52366.19</v>
      </c>
    </row>
    <row r="1790">
      <c r="C1790" s="4">
        <f>IFERROR(__xludf.DUMMYFUNCTION("""COMPUTED_VALUE"""),41780.705555555556)</f>
        <v>41780.70556</v>
      </c>
      <c r="D1790" s="3">
        <f>IFERROR(__xludf.DUMMYFUNCTION("""COMPUTED_VALUE"""),52203.37)</f>
        <v>52203.37</v>
      </c>
    </row>
    <row r="1791">
      <c r="C1791" s="4">
        <f>IFERROR(__xludf.DUMMYFUNCTION("""COMPUTED_VALUE"""),41781.705555555556)</f>
        <v>41781.70556</v>
      </c>
      <c r="D1791" s="3">
        <f>IFERROR(__xludf.DUMMYFUNCTION("""COMPUTED_VALUE"""),52806.22)</f>
        <v>52806.22</v>
      </c>
    </row>
    <row r="1792">
      <c r="C1792" s="4">
        <f>IFERROR(__xludf.DUMMYFUNCTION("""COMPUTED_VALUE"""),41782.705555555556)</f>
        <v>41782.70556</v>
      </c>
      <c r="D1792" s="3">
        <f>IFERROR(__xludf.DUMMYFUNCTION("""COMPUTED_VALUE"""),52626.41)</f>
        <v>52626.41</v>
      </c>
    </row>
    <row r="1793">
      <c r="C1793" s="4">
        <f>IFERROR(__xludf.DUMMYFUNCTION("""COMPUTED_VALUE"""),41785.705555555556)</f>
        <v>41785.70556</v>
      </c>
      <c r="D1793" s="3">
        <f>IFERROR(__xludf.DUMMYFUNCTION("""COMPUTED_VALUE"""),52932.91)</f>
        <v>52932.91</v>
      </c>
    </row>
    <row r="1794">
      <c r="C1794" s="4">
        <f>IFERROR(__xludf.DUMMYFUNCTION("""COMPUTED_VALUE"""),41786.705555555556)</f>
        <v>41786.70556</v>
      </c>
      <c r="D1794" s="3">
        <f>IFERROR(__xludf.DUMMYFUNCTION("""COMPUTED_VALUE"""),52172.36)</f>
        <v>52172.36</v>
      </c>
    </row>
    <row r="1795">
      <c r="C1795" s="4">
        <f>IFERROR(__xludf.DUMMYFUNCTION("""COMPUTED_VALUE"""),41787.705555555556)</f>
        <v>41787.70556</v>
      </c>
      <c r="D1795" s="3">
        <f>IFERROR(__xludf.DUMMYFUNCTION("""COMPUTED_VALUE"""),52639.75)</f>
        <v>52639.75</v>
      </c>
    </row>
    <row r="1796">
      <c r="C1796" s="4">
        <f>IFERROR(__xludf.DUMMYFUNCTION("""COMPUTED_VALUE"""),41788.705555555556)</f>
        <v>41788.70556</v>
      </c>
      <c r="D1796" s="3">
        <f>IFERROR(__xludf.DUMMYFUNCTION("""COMPUTED_VALUE"""),52239.34)</f>
        <v>52239.34</v>
      </c>
    </row>
    <row r="1797">
      <c r="C1797" s="4">
        <f>IFERROR(__xludf.DUMMYFUNCTION("""COMPUTED_VALUE"""),41789.705555555556)</f>
        <v>41789.70556</v>
      </c>
      <c r="D1797" s="3">
        <f>IFERROR(__xludf.DUMMYFUNCTION("""COMPUTED_VALUE"""),51239.34)</f>
        <v>51239.34</v>
      </c>
    </row>
    <row r="1798">
      <c r="C1798" s="4">
        <f>IFERROR(__xludf.DUMMYFUNCTION("""COMPUTED_VALUE"""),41792.705555555556)</f>
        <v>41792.70556</v>
      </c>
      <c r="D1798" s="3">
        <f>IFERROR(__xludf.DUMMYFUNCTION("""COMPUTED_VALUE"""),51605.83)</f>
        <v>51605.83</v>
      </c>
    </row>
    <row r="1799">
      <c r="C1799" s="4">
        <f>IFERROR(__xludf.DUMMYFUNCTION("""COMPUTED_VALUE"""),41793.705555555556)</f>
        <v>41793.70556</v>
      </c>
      <c r="D1799" s="3">
        <f>IFERROR(__xludf.DUMMYFUNCTION("""COMPUTED_VALUE"""),52032.38)</f>
        <v>52032.38</v>
      </c>
    </row>
    <row r="1800">
      <c r="C1800" s="4">
        <f>IFERROR(__xludf.DUMMYFUNCTION("""COMPUTED_VALUE"""),41794.705555555556)</f>
        <v>41794.70556</v>
      </c>
      <c r="D1800" s="3">
        <f>IFERROR(__xludf.DUMMYFUNCTION("""COMPUTED_VALUE"""),51832.98)</f>
        <v>51832.98</v>
      </c>
    </row>
    <row r="1801">
      <c r="C1801" s="4">
        <f>IFERROR(__xludf.DUMMYFUNCTION("""COMPUTED_VALUE"""),41795.705555555556)</f>
        <v>41795.70556</v>
      </c>
      <c r="D1801" s="3">
        <f>IFERROR(__xludf.DUMMYFUNCTION("""COMPUTED_VALUE"""),51558.79)</f>
        <v>51558.79</v>
      </c>
    </row>
    <row r="1802">
      <c r="C1802" s="4">
        <f>IFERROR(__xludf.DUMMYFUNCTION("""COMPUTED_VALUE"""),41796.705555555556)</f>
        <v>41796.70556</v>
      </c>
      <c r="D1802" s="3">
        <f>IFERROR(__xludf.DUMMYFUNCTION("""COMPUTED_VALUE"""),53128.66)</f>
        <v>53128.66</v>
      </c>
    </row>
    <row r="1803">
      <c r="C1803" s="4">
        <f>IFERROR(__xludf.DUMMYFUNCTION("""COMPUTED_VALUE"""),41799.705555555556)</f>
        <v>41799.70556</v>
      </c>
      <c r="D1803" s="3">
        <f>IFERROR(__xludf.DUMMYFUNCTION("""COMPUTED_VALUE"""),54273.16)</f>
        <v>54273.16</v>
      </c>
    </row>
    <row r="1804">
      <c r="C1804" s="4">
        <f>IFERROR(__xludf.DUMMYFUNCTION("""COMPUTED_VALUE"""),41800.705555555556)</f>
        <v>41800.70556</v>
      </c>
      <c r="D1804" s="3">
        <f>IFERROR(__xludf.DUMMYFUNCTION("""COMPUTED_VALUE"""),54604.34)</f>
        <v>54604.34</v>
      </c>
    </row>
    <row r="1805">
      <c r="C1805" s="4">
        <f>IFERROR(__xludf.DUMMYFUNCTION("""COMPUTED_VALUE"""),41801.705555555556)</f>
        <v>41801.70556</v>
      </c>
      <c r="D1805" s="3">
        <f>IFERROR(__xludf.DUMMYFUNCTION("""COMPUTED_VALUE"""),55102.44)</f>
        <v>55102.44</v>
      </c>
    </row>
    <row r="1806">
      <c r="C1806" s="4">
        <f>IFERROR(__xludf.DUMMYFUNCTION("""COMPUTED_VALUE"""),41803.705555555556)</f>
        <v>41803.70556</v>
      </c>
      <c r="D1806" s="3">
        <f>IFERROR(__xludf.DUMMYFUNCTION("""COMPUTED_VALUE"""),54806.64)</f>
        <v>54806.64</v>
      </c>
    </row>
    <row r="1807">
      <c r="C1807" s="4">
        <f>IFERROR(__xludf.DUMMYFUNCTION("""COMPUTED_VALUE"""),41806.705555555556)</f>
        <v>41806.70556</v>
      </c>
      <c r="D1807" s="3">
        <f>IFERROR(__xludf.DUMMYFUNCTION("""COMPUTED_VALUE"""),54629.55)</f>
        <v>54629.55</v>
      </c>
    </row>
    <row r="1808">
      <c r="C1808" s="4">
        <f>IFERROR(__xludf.DUMMYFUNCTION("""COMPUTED_VALUE"""),41807.705555555556)</f>
        <v>41807.70556</v>
      </c>
      <c r="D1808" s="3">
        <f>IFERROR(__xludf.DUMMYFUNCTION("""COMPUTED_VALUE"""),54299.95)</f>
        <v>54299.95</v>
      </c>
    </row>
    <row r="1809">
      <c r="C1809" s="4">
        <f>IFERROR(__xludf.DUMMYFUNCTION("""COMPUTED_VALUE"""),41808.705555555556)</f>
        <v>41808.70556</v>
      </c>
      <c r="D1809" s="3">
        <f>IFERROR(__xludf.DUMMYFUNCTION("""COMPUTED_VALUE"""),55202.54)</f>
        <v>55202.54</v>
      </c>
    </row>
    <row r="1810">
      <c r="C1810" s="4">
        <f>IFERROR(__xludf.DUMMYFUNCTION("""COMPUTED_VALUE"""),41810.705555555556)</f>
        <v>41810.70556</v>
      </c>
      <c r="D1810" s="3">
        <f>IFERROR(__xludf.DUMMYFUNCTION("""COMPUTED_VALUE"""),54638.19)</f>
        <v>54638.19</v>
      </c>
    </row>
    <row r="1811">
      <c r="C1811" s="4">
        <f>IFERROR(__xludf.DUMMYFUNCTION("""COMPUTED_VALUE"""),41813.705555555556)</f>
        <v>41813.70556</v>
      </c>
      <c r="D1811" s="3">
        <f>IFERROR(__xludf.DUMMYFUNCTION("""COMPUTED_VALUE"""),54210.05)</f>
        <v>54210.05</v>
      </c>
    </row>
    <row r="1812">
      <c r="C1812" s="4">
        <f>IFERROR(__xludf.DUMMYFUNCTION("""COMPUTED_VALUE"""),41814.705555555556)</f>
        <v>41814.70556</v>
      </c>
      <c r="D1812" s="3">
        <f>IFERROR(__xludf.DUMMYFUNCTION("""COMPUTED_VALUE"""),54280.78)</f>
        <v>54280.78</v>
      </c>
    </row>
    <row r="1813">
      <c r="C1813" s="4">
        <f>IFERROR(__xludf.DUMMYFUNCTION("""COMPUTED_VALUE"""),41815.705555555556)</f>
        <v>41815.70556</v>
      </c>
      <c r="D1813" s="3">
        <f>IFERROR(__xludf.DUMMYFUNCTION("""COMPUTED_VALUE"""),53425.74)</f>
        <v>53425.74</v>
      </c>
    </row>
    <row r="1814">
      <c r="C1814" s="4">
        <f>IFERROR(__xludf.DUMMYFUNCTION("""COMPUTED_VALUE"""),41816.705555555556)</f>
        <v>41816.70556</v>
      </c>
      <c r="D1814" s="3">
        <f>IFERROR(__xludf.DUMMYFUNCTION("""COMPUTED_VALUE"""),53506.75)</f>
        <v>53506.75</v>
      </c>
    </row>
    <row r="1815">
      <c r="C1815" s="4">
        <f>IFERROR(__xludf.DUMMYFUNCTION("""COMPUTED_VALUE"""),41817.705555555556)</f>
        <v>41817.70556</v>
      </c>
      <c r="D1815" s="3">
        <f>IFERROR(__xludf.DUMMYFUNCTION("""COMPUTED_VALUE"""),53157.3)</f>
        <v>53157.3</v>
      </c>
    </row>
    <row r="1816">
      <c r="C1816" s="4">
        <f>IFERROR(__xludf.DUMMYFUNCTION("""COMPUTED_VALUE"""),41820.705555555556)</f>
        <v>41820.70556</v>
      </c>
      <c r="D1816" s="3">
        <f>IFERROR(__xludf.DUMMYFUNCTION("""COMPUTED_VALUE"""),53168.22)</f>
        <v>53168.22</v>
      </c>
    </row>
    <row r="1817">
      <c r="C1817" s="4">
        <f>IFERROR(__xludf.DUMMYFUNCTION("""COMPUTED_VALUE"""),41821.705555555556)</f>
        <v>41821.70556</v>
      </c>
      <c r="D1817" s="3">
        <f>IFERROR(__xludf.DUMMYFUNCTION("""COMPUTED_VALUE"""),53171.49)</f>
        <v>53171.49</v>
      </c>
    </row>
    <row r="1818">
      <c r="C1818" s="4">
        <f>IFERROR(__xludf.DUMMYFUNCTION("""COMPUTED_VALUE"""),41822.705555555556)</f>
        <v>41822.70556</v>
      </c>
      <c r="D1818" s="3">
        <f>IFERROR(__xludf.DUMMYFUNCTION("""COMPUTED_VALUE"""),53028.78)</f>
        <v>53028.78</v>
      </c>
    </row>
    <row r="1819">
      <c r="C1819" s="4">
        <f>IFERROR(__xludf.DUMMYFUNCTION("""COMPUTED_VALUE"""),41823.705555555556)</f>
        <v>41823.70556</v>
      </c>
      <c r="D1819" s="3">
        <f>IFERROR(__xludf.DUMMYFUNCTION("""COMPUTED_VALUE"""),53874.58)</f>
        <v>53874.58</v>
      </c>
    </row>
    <row r="1820">
      <c r="C1820" s="4">
        <f>IFERROR(__xludf.DUMMYFUNCTION("""COMPUTED_VALUE"""),41824.705555555556)</f>
        <v>41824.70556</v>
      </c>
      <c r="D1820" s="3">
        <f>IFERROR(__xludf.DUMMYFUNCTION("""COMPUTED_VALUE"""),54055.9)</f>
        <v>54055.9</v>
      </c>
    </row>
    <row r="1821">
      <c r="C1821" s="4">
        <f>IFERROR(__xludf.DUMMYFUNCTION("""COMPUTED_VALUE"""),41827.705555555556)</f>
        <v>41827.70556</v>
      </c>
      <c r="D1821" s="3">
        <f>IFERROR(__xludf.DUMMYFUNCTION("""COMPUTED_VALUE"""),53801.83)</f>
        <v>53801.83</v>
      </c>
    </row>
    <row r="1822">
      <c r="C1822" s="4">
        <f>IFERROR(__xludf.DUMMYFUNCTION("""COMPUTED_VALUE"""),41828.705555555556)</f>
        <v>41828.70556</v>
      </c>
      <c r="D1822" s="3">
        <f>IFERROR(__xludf.DUMMYFUNCTION("""COMPUTED_VALUE"""),53634.69)</f>
        <v>53634.69</v>
      </c>
    </row>
    <row r="1823">
      <c r="C1823" s="4">
        <f>IFERROR(__xludf.DUMMYFUNCTION("""COMPUTED_VALUE"""),41830.705555555556)</f>
        <v>41830.70556</v>
      </c>
      <c r="D1823" s="3">
        <f>IFERROR(__xludf.DUMMYFUNCTION("""COMPUTED_VALUE"""),54592.75)</f>
        <v>54592.75</v>
      </c>
    </row>
    <row r="1824">
      <c r="C1824" s="4">
        <f>IFERROR(__xludf.DUMMYFUNCTION("""COMPUTED_VALUE"""),41831.705555555556)</f>
        <v>41831.70556</v>
      </c>
      <c r="D1824" s="3">
        <f>IFERROR(__xludf.DUMMYFUNCTION("""COMPUTED_VALUE"""),54785.93)</f>
        <v>54785.93</v>
      </c>
    </row>
    <row r="1825">
      <c r="C1825" s="4">
        <f>IFERROR(__xludf.DUMMYFUNCTION("""COMPUTED_VALUE"""),41834.705555555556)</f>
        <v>41834.70556</v>
      </c>
      <c r="D1825" s="3">
        <f>IFERROR(__xludf.DUMMYFUNCTION("""COMPUTED_VALUE"""),55743.98)</f>
        <v>55743.98</v>
      </c>
    </row>
    <row r="1826">
      <c r="C1826" s="4">
        <f>IFERROR(__xludf.DUMMYFUNCTION("""COMPUTED_VALUE"""),41835.705555555556)</f>
        <v>41835.70556</v>
      </c>
      <c r="D1826" s="3">
        <f>IFERROR(__xludf.DUMMYFUNCTION("""COMPUTED_VALUE"""),55973.61)</f>
        <v>55973.61</v>
      </c>
    </row>
    <row r="1827">
      <c r="C1827" s="4">
        <f>IFERROR(__xludf.DUMMYFUNCTION("""COMPUTED_VALUE"""),41836.705555555556)</f>
        <v>41836.70556</v>
      </c>
      <c r="D1827" s="3">
        <f>IFERROR(__xludf.DUMMYFUNCTION("""COMPUTED_VALUE"""),55717.36)</f>
        <v>55717.36</v>
      </c>
    </row>
    <row r="1828">
      <c r="C1828" s="4">
        <f>IFERROR(__xludf.DUMMYFUNCTION("""COMPUTED_VALUE"""),41837.705555555556)</f>
        <v>41837.70556</v>
      </c>
      <c r="D1828" s="3">
        <f>IFERROR(__xludf.DUMMYFUNCTION("""COMPUTED_VALUE"""),55637.51)</f>
        <v>55637.51</v>
      </c>
    </row>
    <row r="1829">
      <c r="C1829" s="4">
        <f>IFERROR(__xludf.DUMMYFUNCTION("""COMPUTED_VALUE"""),41838.705555555556)</f>
        <v>41838.70556</v>
      </c>
      <c r="D1829" s="3">
        <f>IFERROR(__xludf.DUMMYFUNCTION("""COMPUTED_VALUE"""),57012.9)</f>
        <v>57012.9</v>
      </c>
    </row>
    <row r="1830">
      <c r="C1830" s="4">
        <f>IFERROR(__xludf.DUMMYFUNCTION("""COMPUTED_VALUE"""),41841.705555555556)</f>
        <v>41841.70556</v>
      </c>
      <c r="D1830" s="3">
        <f>IFERROR(__xludf.DUMMYFUNCTION("""COMPUTED_VALUE"""),57633.92)</f>
        <v>57633.92</v>
      </c>
    </row>
    <row r="1831">
      <c r="C1831" s="4">
        <f>IFERROR(__xludf.DUMMYFUNCTION("""COMPUTED_VALUE"""),41842.705555555556)</f>
        <v>41842.70556</v>
      </c>
      <c r="D1831" s="3">
        <f>IFERROR(__xludf.DUMMYFUNCTION("""COMPUTED_VALUE"""),57983.32)</f>
        <v>57983.32</v>
      </c>
    </row>
    <row r="1832">
      <c r="C1832" s="4">
        <f>IFERROR(__xludf.DUMMYFUNCTION("""COMPUTED_VALUE"""),41843.705555555556)</f>
        <v>41843.70556</v>
      </c>
      <c r="D1832" s="3">
        <f>IFERROR(__xludf.DUMMYFUNCTION("""COMPUTED_VALUE"""),57419.96)</f>
        <v>57419.96</v>
      </c>
    </row>
    <row r="1833">
      <c r="C1833" s="4">
        <f>IFERROR(__xludf.DUMMYFUNCTION("""COMPUTED_VALUE"""),41844.705555555556)</f>
        <v>41844.70556</v>
      </c>
      <c r="D1833" s="3">
        <f>IFERROR(__xludf.DUMMYFUNCTION("""COMPUTED_VALUE"""),57977.56)</f>
        <v>57977.56</v>
      </c>
    </row>
    <row r="1834">
      <c r="C1834" s="4">
        <f>IFERROR(__xludf.DUMMYFUNCTION("""COMPUTED_VALUE"""),41845.705555555556)</f>
        <v>41845.70556</v>
      </c>
      <c r="D1834" s="3">
        <f>IFERROR(__xludf.DUMMYFUNCTION("""COMPUTED_VALUE"""),57821.08)</f>
        <v>57821.08</v>
      </c>
    </row>
    <row r="1835">
      <c r="C1835" s="4">
        <f>IFERROR(__xludf.DUMMYFUNCTION("""COMPUTED_VALUE"""),41848.705555555556)</f>
        <v>41848.70556</v>
      </c>
      <c r="D1835" s="3">
        <f>IFERROR(__xludf.DUMMYFUNCTION("""COMPUTED_VALUE"""),57695.72)</f>
        <v>57695.72</v>
      </c>
    </row>
    <row r="1836">
      <c r="C1836" s="4">
        <f>IFERROR(__xludf.DUMMYFUNCTION("""COMPUTED_VALUE"""),41849.705555555556)</f>
        <v>41849.70556</v>
      </c>
      <c r="D1836" s="3">
        <f>IFERROR(__xludf.DUMMYFUNCTION("""COMPUTED_VALUE"""),57118.81)</f>
        <v>57118.81</v>
      </c>
    </row>
    <row r="1837">
      <c r="C1837" s="4">
        <f>IFERROR(__xludf.DUMMYFUNCTION("""COMPUTED_VALUE"""),41850.705555555556)</f>
        <v>41850.70556</v>
      </c>
      <c r="D1837" s="3">
        <f>IFERROR(__xludf.DUMMYFUNCTION("""COMPUTED_VALUE"""),56877.97)</f>
        <v>56877.97</v>
      </c>
    </row>
    <row r="1838">
      <c r="C1838" s="4">
        <f>IFERROR(__xludf.DUMMYFUNCTION("""COMPUTED_VALUE"""),41851.705555555556)</f>
        <v>41851.70556</v>
      </c>
      <c r="D1838" s="3">
        <f>IFERROR(__xludf.DUMMYFUNCTION("""COMPUTED_VALUE"""),55829.41)</f>
        <v>55829.41</v>
      </c>
    </row>
    <row r="1839">
      <c r="C1839" s="4">
        <f>IFERROR(__xludf.DUMMYFUNCTION("""COMPUTED_VALUE"""),41852.705555555556)</f>
        <v>41852.70556</v>
      </c>
      <c r="D1839" s="3">
        <f>IFERROR(__xludf.DUMMYFUNCTION("""COMPUTED_VALUE"""),55902.87)</f>
        <v>55902.87</v>
      </c>
    </row>
    <row r="1840">
      <c r="C1840" s="4">
        <f>IFERROR(__xludf.DUMMYFUNCTION("""COMPUTED_VALUE"""),41855.705555555556)</f>
        <v>41855.70556</v>
      </c>
      <c r="D1840" s="3">
        <f>IFERROR(__xludf.DUMMYFUNCTION("""COMPUTED_VALUE"""),56616.33)</f>
        <v>56616.33</v>
      </c>
    </row>
    <row r="1841">
      <c r="C1841" s="4">
        <f>IFERROR(__xludf.DUMMYFUNCTION("""COMPUTED_VALUE"""),41856.705555555556)</f>
        <v>41856.70556</v>
      </c>
      <c r="D1841" s="3">
        <f>IFERROR(__xludf.DUMMYFUNCTION("""COMPUTED_VALUE"""),56202.1)</f>
        <v>56202.1</v>
      </c>
    </row>
    <row r="1842">
      <c r="C1842" s="4">
        <f>IFERROR(__xludf.DUMMYFUNCTION("""COMPUTED_VALUE"""),41857.705555555556)</f>
        <v>41857.70556</v>
      </c>
      <c r="D1842" s="3">
        <f>IFERROR(__xludf.DUMMYFUNCTION("""COMPUTED_VALUE"""),56487.18)</f>
        <v>56487.18</v>
      </c>
    </row>
    <row r="1843">
      <c r="C1843" s="4">
        <f>IFERROR(__xludf.DUMMYFUNCTION("""COMPUTED_VALUE"""),41858.705555555556)</f>
        <v>41858.70556</v>
      </c>
      <c r="D1843" s="3">
        <f>IFERROR(__xludf.DUMMYFUNCTION("""COMPUTED_VALUE"""),56188.05)</f>
        <v>56188.05</v>
      </c>
    </row>
    <row r="1844">
      <c r="C1844" s="4">
        <f>IFERROR(__xludf.DUMMYFUNCTION("""COMPUTED_VALUE"""),41859.705555555556)</f>
        <v>41859.70556</v>
      </c>
      <c r="D1844" s="3">
        <f>IFERROR(__xludf.DUMMYFUNCTION("""COMPUTED_VALUE"""),55572.93)</f>
        <v>55572.93</v>
      </c>
    </row>
    <row r="1845">
      <c r="C1845" s="4">
        <f>IFERROR(__xludf.DUMMYFUNCTION("""COMPUTED_VALUE"""),41862.705555555556)</f>
        <v>41862.70556</v>
      </c>
      <c r="D1845" s="3">
        <f>IFERROR(__xludf.DUMMYFUNCTION("""COMPUTED_VALUE"""),56613.32)</f>
        <v>56613.32</v>
      </c>
    </row>
    <row r="1846">
      <c r="C1846" s="4">
        <f>IFERROR(__xludf.DUMMYFUNCTION("""COMPUTED_VALUE"""),41863.705555555556)</f>
        <v>41863.70556</v>
      </c>
      <c r="D1846" s="3">
        <f>IFERROR(__xludf.DUMMYFUNCTION("""COMPUTED_VALUE"""),56442.34)</f>
        <v>56442.34</v>
      </c>
    </row>
    <row r="1847">
      <c r="C1847" s="4">
        <f>IFERROR(__xludf.DUMMYFUNCTION("""COMPUTED_VALUE"""),41864.705555555556)</f>
        <v>41864.70556</v>
      </c>
      <c r="D1847" s="3">
        <f>IFERROR(__xludf.DUMMYFUNCTION("""COMPUTED_VALUE"""),55581.19)</f>
        <v>55581.19</v>
      </c>
    </row>
    <row r="1848">
      <c r="C1848" s="4">
        <f>IFERROR(__xludf.DUMMYFUNCTION("""COMPUTED_VALUE"""),41865.705555555556)</f>
        <v>41865.70556</v>
      </c>
      <c r="D1848" s="3">
        <f>IFERROR(__xludf.DUMMYFUNCTION("""COMPUTED_VALUE"""),55780.41)</f>
        <v>55780.41</v>
      </c>
    </row>
    <row r="1849">
      <c r="C1849" s="4">
        <f>IFERROR(__xludf.DUMMYFUNCTION("""COMPUTED_VALUE"""),41866.705555555556)</f>
        <v>41866.70556</v>
      </c>
      <c r="D1849" s="3">
        <f>IFERROR(__xludf.DUMMYFUNCTION("""COMPUTED_VALUE"""),56963.65)</f>
        <v>56963.65</v>
      </c>
    </row>
    <row r="1850">
      <c r="C1850" s="4">
        <f>IFERROR(__xludf.DUMMYFUNCTION("""COMPUTED_VALUE"""),41869.705555555556)</f>
        <v>41869.70556</v>
      </c>
      <c r="D1850" s="3">
        <f>IFERROR(__xludf.DUMMYFUNCTION("""COMPUTED_VALUE"""),57560.72)</f>
        <v>57560.72</v>
      </c>
    </row>
    <row r="1851">
      <c r="C1851" s="4">
        <f>IFERROR(__xludf.DUMMYFUNCTION("""COMPUTED_VALUE"""),41870.705555555556)</f>
        <v>41870.70556</v>
      </c>
      <c r="D1851" s="3">
        <f>IFERROR(__xludf.DUMMYFUNCTION("""COMPUTED_VALUE"""),58449.29)</f>
        <v>58449.29</v>
      </c>
    </row>
    <row r="1852">
      <c r="C1852" s="4">
        <f>IFERROR(__xludf.DUMMYFUNCTION("""COMPUTED_VALUE"""),41871.705555555556)</f>
        <v>41871.70556</v>
      </c>
      <c r="D1852" s="3">
        <f>IFERROR(__xludf.DUMMYFUNCTION("""COMPUTED_VALUE"""),58878.24)</f>
        <v>58878.24</v>
      </c>
    </row>
    <row r="1853">
      <c r="C1853" s="4">
        <f>IFERROR(__xludf.DUMMYFUNCTION("""COMPUTED_VALUE"""),41872.705555555556)</f>
        <v>41872.70556</v>
      </c>
      <c r="D1853" s="3">
        <f>IFERROR(__xludf.DUMMYFUNCTION("""COMPUTED_VALUE"""),58992.11)</f>
        <v>58992.11</v>
      </c>
    </row>
    <row r="1854">
      <c r="C1854" s="4">
        <f>IFERROR(__xludf.DUMMYFUNCTION("""COMPUTED_VALUE"""),41873.705555555556)</f>
        <v>41873.70556</v>
      </c>
      <c r="D1854" s="3">
        <f>IFERROR(__xludf.DUMMYFUNCTION("""COMPUTED_VALUE"""),58407.32)</f>
        <v>58407.32</v>
      </c>
    </row>
    <row r="1855">
      <c r="C1855" s="4">
        <f>IFERROR(__xludf.DUMMYFUNCTION("""COMPUTED_VALUE"""),41876.705555555556)</f>
        <v>41876.70556</v>
      </c>
      <c r="D1855" s="3">
        <f>IFERROR(__xludf.DUMMYFUNCTION("""COMPUTED_VALUE"""),59735.17)</f>
        <v>59735.17</v>
      </c>
    </row>
    <row r="1856">
      <c r="C1856" s="4">
        <f>IFERROR(__xludf.DUMMYFUNCTION("""COMPUTED_VALUE"""),41877.705555555556)</f>
        <v>41877.70556</v>
      </c>
      <c r="D1856" s="3">
        <f>IFERROR(__xludf.DUMMYFUNCTION("""COMPUTED_VALUE"""),59821.45)</f>
        <v>59821.45</v>
      </c>
    </row>
    <row r="1857">
      <c r="C1857" s="4">
        <f>IFERROR(__xludf.DUMMYFUNCTION("""COMPUTED_VALUE"""),41878.705555555556)</f>
        <v>41878.70556</v>
      </c>
      <c r="D1857" s="3">
        <f>IFERROR(__xludf.DUMMYFUNCTION("""COMPUTED_VALUE"""),60950.57)</f>
        <v>60950.57</v>
      </c>
    </row>
    <row r="1858">
      <c r="C1858" s="4">
        <f>IFERROR(__xludf.DUMMYFUNCTION("""COMPUTED_VALUE"""),41879.705555555556)</f>
        <v>41879.70556</v>
      </c>
      <c r="D1858" s="3">
        <f>IFERROR(__xludf.DUMMYFUNCTION("""COMPUTED_VALUE"""),60290.87)</f>
        <v>60290.87</v>
      </c>
    </row>
    <row r="1859">
      <c r="C1859" s="4">
        <f>IFERROR(__xludf.DUMMYFUNCTION("""COMPUTED_VALUE"""),41880.705555555556)</f>
        <v>41880.70556</v>
      </c>
      <c r="D1859" s="3">
        <f>IFERROR(__xludf.DUMMYFUNCTION("""COMPUTED_VALUE"""),61288.15)</f>
        <v>61288.15</v>
      </c>
    </row>
    <row r="1860">
      <c r="C1860" s="4">
        <f>IFERROR(__xludf.DUMMYFUNCTION("""COMPUTED_VALUE"""),41883.705555555556)</f>
        <v>41883.70556</v>
      </c>
      <c r="D1860" s="3">
        <f>IFERROR(__xludf.DUMMYFUNCTION("""COMPUTED_VALUE"""),61141.27)</f>
        <v>61141.27</v>
      </c>
    </row>
    <row r="1861">
      <c r="C1861" s="4">
        <f>IFERROR(__xludf.DUMMYFUNCTION("""COMPUTED_VALUE"""),41884.705555555556)</f>
        <v>41884.70556</v>
      </c>
      <c r="D1861" s="3">
        <f>IFERROR(__xludf.DUMMYFUNCTION("""COMPUTED_VALUE"""),61895.98)</f>
        <v>61895.98</v>
      </c>
    </row>
    <row r="1862">
      <c r="C1862" s="4">
        <f>IFERROR(__xludf.DUMMYFUNCTION("""COMPUTED_VALUE"""),41885.705555555556)</f>
        <v>41885.70556</v>
      </c>
      <c r="D1862" s="3">
        <f>IFERROR(__xludf.DUMMYFUNCTION("""COMPUTED_VALUE"""),61837.04)</f>
        <v>61837.04</v>
      </c>
    </row>
    <row r="1863">
      <c r="C1863" s="4">
        <f>IFERROR(__xludf.DUMMYFUNCTION("""COMPUTED_VALUE"""),41886.705555555556)</f>
        <v>41886.70556</v>
      </c>
      <c r="D1863" s="3">
        <f>IFERROR(__xludf.DUMMYFUNCTION("""COMPUTED_VALUE"""),60800.02)</f>
        <v>60800.02</v>
      </c>
    </row>
    <row r="1864">
      <c r="C1864" s="4">
        <f>IFERROR(__xludf.DUMMYFUNCTION("""COMPUTED_VALUE"""),41887.705555555556)</f>
        <v>41887.70556</v>
      </c>
      <c r="D1864" s="3">
        <f>IFERROR(__xludf.DUMMYFUNCTION("""COMPUTED_VALUE"""),60681.98)</f>
        <v>60681.98</v>
      </c>
    </row>
    <row r="1865">
      <c r="C1865" s="4">
        <f>IFERROR(__xludf.DUMMYFUNCTION("""COMPUTED_VALUE"""),41890.705555555556)</f>
        <v>41890.70556</v>
      </c>
      <c r="D1865" s="3">
        <f>IFERROR(__xludf.DUMMYFUNCTION("""COMPUTED_VALUE"""),59192.75)</f>
        <v>59192.75</v>
      </c>
    </row>
    <row r="1866">
      <c r="C1866" s="4">
        <f>IFERROR(__xludf.DUMMYFUNCTION("""COMPUTED_VALUE"""),41891.705555555556)</f>
        <v>41891.70556</v>
      </c>
      <c r="D1866" s="3">
        <f>IFERROR(__xludf.DUMMYFUNCTION("""COMPUTED_VALUE"""),58676.34)</f>
        <v>58676.34</v>
      </c>
    </row>
    <row r="1867">
      <c r="C1867" s="4">
        <f>IFERROR(__xludf.DUMMYFUNCTION("""COMPUTED_VALUE"""),41892.705555555556)</f>
        <v>41892.70556</v>
      </c>
      <c r="D1867" s="3">
        <f>IFERROR(__xludf.DUMMYFUNCTION("""COMPUTED_VALUE"""),58198.66)</f>
        <v>58198.66</v>
      </c>
    </row>
    <row r="1868">
      <c r="C1868" s="4">
        <f>IFERROR(__xludf.DUMMYFUNCTION("""COMPUTED_VALUE"""),41893.705555555556)</f>
        <v>41893.70556</v>
      </c>
      <c r="D1868" s="3">
        <f>IFERROR(__xludf.DUMMYFUNCTION("""COMPUTED_VALUE"""),58337.29)</f>
        <v>58337.29</v>
      </c>
    </row>
    <row r="1869">
      <c r="C1869" s="4">
        <f>IFERROR(__xludf.DUMMYFUNCTION("""COMPUTED_VALUE"""),41894.705555555556)</f>
        <v>41894.70556</v>
      </c>
      <c r="D1869" s="3">
        <f>IFERROR(__xludf.DUMMYFUNCTION("""COMPUTED_VALUE"""),56927.81)</f>
        <v>56927.81</v>
      </c>
    </row>
    <row r="1870">
      <c r="C1870" s="4">
        <f>IFERROR(__xludf.DUMMYFUNCTION("""COMPUTED_VALUE"""),41897.705555555556)</f>
        <v>41897.70556</v>
      </c>
      <c r="D1870" s="3">
        <f>IFERROR(__xludf.DUMMYFUNCTION("""COMPUTED_VALUE"""),57948.76)</f>
        <v>57948.76</v>
      </c>
    </row>
    <row r="1871">
      <c r="C1871" s="4">
        <f>IFERROR(__xludf.DUMMYFUNCTION("""COMPUTED_VALUE"""),41898.705555555556)</f>
        <v>41898.70556</v>
      </c>
      <c r="D1871" s="3">
        <f>IFERROR(__xludf.DUMMYFUNCTION("""COMPUTED_VALUE"""),59114.66)</f>
        <v>59114.66</v>
      </c>
    </row>
    <row r="1872">
      <c r="C1872" s="4">
        <f>IFERROR(__xludf.DUMMYFUNCTION("""COMPUTED_VALUE"""),41899.705555555556)</f>
        <v>41899.70556</v>
      </c>
      <c r="D1872" s="3">
        <f>IFERROR(__xludf.DUMMYFUNCTION("""COMPUTED_VALUE"""),59108.19)</f>
        <v>59108.19</v>
      </c>
    </row>
    <row r="1873">
      <c r="C1873" s="4">
        <f>IFERROR(__xludf.DUMMYFUNCTION("""COMPUTED_VALUE"""),41900.705555555556)</f>
        <v>41900.70556</v>
      </c>
      <c r="D1873" s="3">
        <f>IFERROR(__xludf.DUMMYFUNCTION("""COMPUTED_VALUE"""),58374.48)</f>
        <v>58374.48</v>
      </c>
    </row>
    <row r="1874">
      <c r="C1874" s="4">
        <f>IFERROR(__xludf.DUMMYFUNCTION("""COMPUTED_VALUE"""),41901.705555555556)</f>
        <v>41901.70556</v>
      </c>
      <c r="D1874" s="3">
        <f>IFERROR(__xludf.DUMMYFUNCTION("""COMPUTED_VALUE"""),57788.7)</f>
        <v>57788.7</v>
      </c>
    </row>
    <row r="1875">
      <c r="C1875" s="4">
        <f>IFERROR(__xludf.DUMMYFUNCTION("""COMPUTED_VALUE"""),41904.705555555556)</f>
        <v>41904.70556</v>
      </c>
      <c r="D1875" s="3">
        <f>IFERROR(__xludf.DUMMYFUNCTION("""COMPUTED_VALUE"""),56818.11)</f>
        <v>56818.11</v>
      </c>
    </row>
    <row r="1876">
      <c r="C1876" s="4">
        <f>IFERROR(__xludf.DUMMYFUNCTION("""COMPUTED_VALUE"""),41905.705555555556)</f>
        <v>41905.70556</v>
      </c>
      <c r="D1876" s="3">
        <f>IFERROR(__xludf.DUMMYFUNCTION("""COMPUTED_VALUE"""),56540.5)</f>
        <v>56540.5</v>
      </c>
    </row>
    <row r="1877">
      <c r="C1877" s="4">
        <f>IFERROR(__xludf.DUMMYFUNCTION("""COMPUTED_VALUE"""),41906.705555555556)</f>
        <v>41906.70556</v>
      </c>
      <c r="D1877" s="3">
        <f>IFERROR(__xludf.DUMMYFUNCTION("""COMPUTED_VALUE"""),56824.42)</f>
        <v>56824.42</v>
      </c>
    </row>
    <row r="1878">
      <c r="C1878" s="4">
        <f>IFERROR(__xludf.DUMMYFUNCTION("""COMPUTED_VALUE"""),41907.705555555556)</f>
        <v>41907.70556</v>
      </c>
      <c r="D1878" s="3">
        <f>IFERROR(__xludf.DUMMYFUNCTION("""COMPUTED_VALUE"""),55962.08)</f>
        <v>55962.08</v>
      </c>
    </row>
    <row r="1879">
      <c r="C1879" s="4">
        <f>IFERROR(__xludf.DUMMYFUNCTION("""COMPUTED_VALUE"""),41908.705555555556)</f>
        <v>41908.70556</v>
      </c>
      <c r="D1879" s="3">
        <f>IFERROR(__xludf.DUMMYFUNCTION("""COMPUTED_VALUE"""),57212.38)</f>
        <v>57212.38</v>
      </c>
    </row>
    <row r="1880">
      <c r="C1880" s="4">
        <f>IFERROR(__xludf.DUMMYFUNCTION("""COMPUTED_VALUE"""),41911.705555555556)</f>
        <v>41911.70556</v>
      </c>
      <c r="D1880" s="3">
        <f>IFERROR(__xludf.DUMMYFUNCTION("""COMPUTED_VALUE"""),54625.35)</f>
        <v>54625.35</v>
      </c>
    </row>
    <row r="1881">
      <c r="C1881" s="4">
        <f>IFERROR(__xludf.DUMMYFUNCTION("""COMPUTED_VALUE"""),41912.705555555556)</f>
        <v>41912.70556</v>
      </c>
      <c r="D1881" s="3">
        <f>IFERROR(__xludf.DUMMYFUNCTION("""COMPUTED_VALUE"""),54115.98)</f>
        <v>54115.98</v>
      </c>
    </row>
    <row r="1882">
      <c r="C1882" s="4">
        <f>IFERROR(__xludf.DUMMYFUNCTION("""COMPUTED_VALUE"""),41913.705555555556)</f>
        <v>41913.70556</v>
      </c>
      <c r="D1882" s="3">
        <f>IFERROR(__xludf.DUMMYFUNCTION("""COMPUTED_VALUE"""),52858.43)</f>
        <v>52858.43</v>
      </c>
    </row>
    <row r="1883">
      <c r="C1883" s="4">
        <f>IFERROR(__xludf.DUMMYFUNCTION("""COMPUTED_VALUE"""),41914.705555555556)</f>
        <v>41914.70556</v>
      </c>
      <c r="D1883" s="3">
        <f>IFERROR(__xludf.DUMMYFUNCTION("""COMPUTED_VALUE"""),53518.57)</f>
        <v>53518.57</v>
      </c>
    </row>
    <row r="1884">
      <c r="C1884" s="4">
        <f>IFERROR(__xludf.DUMMYFUNCTION("""COMPUTED_VALUE"""),41915.705555555556)</f>
        <v>41915.70556</v>
      </c>
      <c r="D1884" s="3">
        <f>IFERROR(__xludf.DUMMYFUNCTION("""COMPUTED_VALUE"""),54539.55)</f>
        <v>54539.55</v>
      </c>
    </row>
    <row r="1885">
      <c r="C1885" s="4">
        <f>IFERROR(__xludf.DUMMYFUNCTION("""COMPUTED_VALUE"""),41918.705555555556)</f>
        <v>41918.70556</v>
      </c>
      <c r="D1885" s="3">
        <f>IFERROR(__xludf.DUMMYFUNCTION("""COMPUTED_VALUE"""),57115.9)</f>
        <v>57115.9</v>
      </c>
    </row>
    <row r="1886">
      <c r="C1886" s="4">
        <f>IFERROR(__xludf.DUMMYFUNCTION("""COMPUTED_VALUE"""),41919.705555555556)</f>
        <v>41919.70556</v>
      </c>
      <c r="D1886" s="3">
        <f>IFERROR(__xludf.DUMMYFUNCTION("""COMPUTED_VALUE"""),57436.33)</f>
        <v>57436.33</v>
      </c>
    </row>
    <row r="1887">
      <c r="C1887" s="4">
        <f>IFERROR(__xludf.DUMMYFUNCTION("""COMPUTED_VALUE"""),41920.705555555556)</f>
        <v>41920.70556</v>
      </c>
      <c r="D1887" s="3">
        <f>IFERROR(__xludf.DUMMYFUNCTION("""COMPUTED_VALUE"""),57058.48)</f>
        <v>57058.48</v>
      </c>
    </row>
    <row r="1888">
      <c r="C1888" s="4">
        <f>IFERROR(__xludf.DUMMYFUNCTION("""COMPUTED_VALUE"""),41921.705555555556)</f>
        <v>41921.70556</v>
      </c>
      <c r="D1888" s="3">
        <f>IFERROR(__xludf.DUMMYFUNCTION("""COMPUTED_VALUE"""),57267.53)</f>
        <v>57267.53</v>
      </c>
    </row>
    <row r="1889">
      <c r="C1889" s="4">
        <f>IFERROR(__xludf.DUMMYFUNCTION("""COMPUTED_VALUE"""),41922.705555555556)</f>
        <v>41922.70556</v>
      </c>
      <c r="D1889" s="3">
        <f>IFERROR(__xludf.DUMMYFUNCTION("""COMPUTED_VALUE"""),55311.59)</f>
        <v>55311.59</v>
      </c>
    </row>
    <row r="1890">
      <c r="C1890" s="4">
        <f>IFERROR(__xludf.DUMMYFUNCTION("""COMPUTED_VALUE"""),41925.705555555556)</f>
        <v>41925.70556</v>
      </c>
      <c r="D1890" s="3">
        <f>IFERROR(__xludf.DUMMYFUNCTION("""COMPUTED_VALUE"""),57956.53)</f>
        <v>57956.53</v>
      </c>
    </row>
    <row r="1891">
      <c r="C1891" s="4">
        <f>IFERROR(__xludf.DUMMYFUNCTION("""COMPUTED_VALUE"""),41926.705555555556)</f>
        <v>41926.70556</v>
      </c>
      <c r="D1891" s="3">
        <f>IFERROR(__xludf.DUMMYFUNCTION("""COMPUTED_VALUE"""),58015.46)</f>
        <v>58015.46</v>
      </c>
    </row>
    <row r="1892">
      <c r="C1892" s="4">
        <f>IFERROR(__xludf.DUMMYFUNCTION("""COMPUTED_VALUE"""),41927.705555555556)</f>
        <v>41927.70556</v>
      </c>
      <c r="D1892" s="3">
        <f>IFERROR(__xludf.DUMMYFUNCTION("""COMPUTED_VALUE"""),56135.27)</f>
        <v>56135.27</v>
      </c>
    </row>
    <row r="1893">
      <c r="C1893" s="4">
        <f>IFERROR(__xludf.DUMMYFUNCTION("""COMPUTED_VALUE"""),41928.705555555556)</f>
        <v>41928.70556</v>
      </c>
      <c r="D1893" s="3">
        <f>IFERROR(__xludf.DUMMYFUNCTION("""COMPUTED_VALUE"""),54298.33)</f>
        <v>54298.33</v>
      </c>
    </row>
    <row r="1894">
      <c r="C1894" s="4">
        <f>IFERROR(__xludf.DUMMYFUNCTION("""COMPUTED_VALUE"""),41929.705555555556)</f>
        <v>41929.70556</v>
      </c>
      <c r="D1894" s="3">
        <f>IFERROR(__xludf.DUMMYFUNCTION("""COMPUTED_VALUE"""),55723.79)</f>
        <v>55723.79</v>
      </c>
    </row>
    <row r="1895">
      <c r="C1895" s="4">
        <f>IFERROR(__xludf.DUMMYFUNCTION("""COMPUTED_VALUE"""),41932.705555555556)</f>
        <v>41932.70556</v>
      </c>
      <c r="D1895" s="3">
        <f>IFERROR(__xludf.DUMMYFUNCTION("""COMPUTED_VALUE"""),54302.57)</f>
        <v>54302.57</v>
      </c>
    </row>
    <row r="1896">
      <c r="C1896" s="4">
        <f>IFERROR(__xludf.DUMMYFUNCTION("""COMPUTED_VALUE"""),41933.705555555556)</f>
        <v>41933.70556</v>
      </c>
      <c r="D1896" s="3">
        <f>IFERROR(__xludf.DUMMYFUNCTION("""COMPUTED_VALUE"""),52432.43)</f>
        <v>52432.43</v>
      </c>
    </row>
    <row r="1897">
      <c r="C1897" s="4">
        <f>IFERROR(__xludf.DUMMYFUNCTION("""COMPUTED_VALUE"""),41934.705555555556)</f>
        <v>41934.70556</v>
      </c>
      <c r="D1897" s="3">
        <f>IFERROR(__xludf.DUMMYFUNCTION("""COMPUTED_VALUE"""),52411.03)</f>
        <v>52411.03</v>
      </c>
    </row>
    <row r="1898">
      <c r="C1898" s="4">
        <f>IFERROR(__xludf.DUMMYFUNCTION("""COMPUTED_VALUE"""),41935.705555555556)</f>
        <v>41935.70556</v>
      </c>
      <c r="D1898" s="3">
        <f>IFERROR(__xludf.DUMMYFUNCTION("""COMPUTED_VALUE"""),50713.26)</f>
        <v>50713.26</v>
      </c>
    </row>
    <row r="1899">
      <c r="C1899" s="4">
        <f>IFERROR(__xludf.DUMMYFUNCTION("""COMPUTED_VALUE"""),41936.705555555556)</f>
        <v>41936.70556</v>
      </c>
      <c r="D1899" s="3">
        <f>IFERROR(__xludf.DUMMYFUNCTION("""COMPUTED_VALUE"""),51940.73)</f>
        <v>51940.73</v>
      </c>
    </row>
    <row r="1900">
      <c r="C1900" s="4">
        <f>IFERROR(__xludf.DUMMYFUNCTION("""COMPUTED_VALUE"""),41939.705555555556)</f>
        <v>41939.70556</v>
      </c>
      <c r="D1900" s="3">
        <f>IFERROR(__xludf.DUMMYFUNCTION("""COMPUTED_VALUE"""),50503.66)</f>
        <v>50503.66</v>
      </c>
    </row>
    <row r="1901">
      <c r="C1901" s="4">
        <f>IFERROR(__xludf.DUMMYFUNCTION("""COMPUTED_VALUE"""),41940.705555555556)</f>
        <v>41940.70556</v>
      </c>
      <c r="D1901" s="3">
        <f>IFERROR(__xludf.DUMMYFUNCTION("""COMPUTED_VALUE"""),52330.03)</f>
        <v>52330.03</v>
      </c>
    </row>
    <row r="1902">
      <c r="C1902" s="4">
        <f>IFERROR(__xludf.DUMMYFUNCTION("""COMPUTED_VALUE"""),41941.705555555556)</f>
        <v>41941.70556</v>
      </c>
      <c r="D1902" s="3">
        <f>IFERROR(__xludf.DUMMYFUNCTION("""COMPUTED_VALUE"""),51049.32)</f>
        <v>51049.32</v>
      </c>
    </row>
    <row r="1903">
      <c r="C1903" s="4">
        <f>IFERROR(__xludf.DUMMYFUNCTION("""COMPUTED_VALUE"""),41942.705555555556)</f>
        <v>41942.70556</v>
      </c>
      <c r="D1903" s="3">
        <f>IFERROR(__xludf.DUMMYFUNCTION("""COMPUTED_VALUE"""),52336.83)</f>
        <v>52336.83</v>
      </c>
    </row>
    <row r="1904">
      <c r="C1904" s="4">
        <f>IFERROR(__xludf.DUMMYFUNCTION("""COMPUTED_VALUE"""),41943.705555555556)</f>
        <v>41943.70556</v>
      </c>
      <c r="D1904" s="3">
        <f>IFERROR(__xludf.DUMMYFUNCTION("""COMPUTED_VALUE"""),54628.6)</f>
        <v>54628.6</v>
      </c>
    </row>
    <row r="1905">
      <c r="C1905" s="4">
        <f>IFERROR(__xludf.DUMMYFUNCTION("""COMPUTED_VALUE"""),41946.705555555556)</f>
        <v>41946.70556</v>
      </c>
      <c r="D1905" s="3">
        <f>IFERROR(__xludf.DUMMYFUNCTION("""COMPUTED_VALUE"""),53947.21)</f>
        <v>53947.21</v>
      </c>
    </row>
    <row r="1906">
      <c r="C1906" s="4">
        <f>IFERROR(__xludf.DUMMYFUNCTION("""COMPUTED_VALUE"""),41947.705555555556)</f>
        <v>41947.70556</v>
      </c>
      <c r="D1906" s="3">
        <f>IFERROR(__xludf.DUMMYFUNCTION("""COMPUTED_VALUE"""),54383.59)</f>
        <v>54383.59</v>
      </c>
    </row>
    <row r="1907">
      <c r="C1907" s="4">
        <f>IFERROR(__xludf.DUMMYFUNCTION("""COMPUTED_VALUE"""),41948.705555555556)</f>
        <v>41948.70556</v>
      </c>
      <c r="D1907" s="3">
        <f>IFERROR(__xludf.DUMMYFUNCTION("""COMPUTED_VALUE"""),53698.42)</f>
        <v>53698.42</v>
      </c>
    </row>
    <row r="1908">
      <c r="C1908" s="4">
        <f>IFERROR(__xludf.DUMMYFUNCTION("""COMPUTED_VALUE"""),41949.705555555556)</f>
        <v>41949.70556</v>
      </c>
      <c r="D1908" s="3">
        <f>IFERROR(__xludf.DUMMYFUNCTION("""COMPUTED_VALUE"""),52637.06)</f>
        <v>52637.06</v>
      </c>
    </row>
    <row r="1909">
      <c r="C1909" s="4">
        <f>IFERROR(__xludf.DUMMYFUNCTION("""COMPUTED_VALUE"""),41950.705555555556)</f>
        <v>41950.70556</v>
      </c>
      <c r="D1909" s="3">
        <f>IFERROR(__xludf.DUMMYFUNCTION("""COMPUTED_VALUE"""),53222.85)</f>
        <v>53222.85</v>
      </c>
    </row>
    <row r="1910">
      <c r="C1910" s="4">
        <f>IFERROR(__xludf.DUMMYFUNCTION("""COMPUTED_VALUE"""),41953.705555555556)</f>
        <v>41953.70556</v>
      </c>
      <c r="D1910" s="3">
        <f>IFERROR(__xludf.DUMMYFUNCTION("""COMPUTED_VALUE"""),52725.38)</f>
        <v>52725.38</v>
      </c>
    </row>
    <row r="1911">
      <c r="C1911" s="4">
        <f>IFERROR(__xludf.DUMMYFUNCTION("""COMPUTED_VALUE"""),41954.705555555556)</f>
        <v>41954.70556</v>
      </c>
      <c r="D1911" s="3">
        <f>IFERROR(__xludf.DUMMYFUNCTION("""COMPUTED_VALUE"""),52474.27)</f>
        <v>52474.27</v>
      </c>
    </row>
    <row r="1912">
      <c r="C1912" s="4">
        <f>IFERROR(__xludf.DUMMYFUNCTION("""COMPUTED_VALUE"""),41955.705555555556)</f>
        <v>41955.70556</v>
      </c>
      <c r="D1912" s="3">
        <f>IFERROR(__xludf.DUMMYFUNCTION("""COMPUTED_VALUE"""),52978.89)</f>
        <v>52978.89</v>
      </c>
    </row>
    <row r="1913">
      <c r="C1913" s="4">
        <f>IFERROR(__xludf.DUMMYFUNCTION("""COMPUTED_VALUE"""),41956.705555555556)</f>
        <v>41956.70556</v>
      </c>
      <c r="D1913" s="3">
        <f>IFERROR(__xludf.DUMMYFUNCTION("""COMPUTED_VALUE"""),51846.03)</f>
        <v>51846.03</v>
      </c>
    </row>
    <row r="1914">
      <c r="C1914" s="4">
        <f>IFERROR(__xludf.DUMMYFUNCTION("""COMPUTED_VALUE"""),41957.705555555556)</f>
        <v>41957.70556</v>
      </c>
      <c r="D1914" s="3">
        <f>IFERROR(__xludf.DUMMYFUNCTION("""COMPUTED_VALUE"""),51772.4)</f>
        <v>51772.4</v>
      </c>
    </row>
    <row r="1915">
      <c r="C1915" s="4">
        <f>IFERROR(__xludf.DUMMYFUNCTION("""COMPUTED_VALUE"""),41960.705555555556)</f>
        <v>41960.70556</v>
      </c>
      <c r="D1915" s="3">
        <f>IFERROR(__xludf.DUMMYFUNCTION("""COMPUTED_VALUE"""),51256.99)</f>
        <v>51256.99</v>
      </c>
    </row>
    <row r="1916">
      <c r="C1916" s="4">
        <f>IFERROR(__xludf.DUMMYFUNCTION("""COMPUTED_VALUE"""),41961.705555555556)</f>
        <v>41961.70556</v>
      </c>
      <c r="D1916" s="3">
        <f>IFERROR(__xludf.DUMMYFUNCTION("""COMPUTED_VALUE"""),52061.86)</f>
        <v>52061.86</v>
      </c>
    </row>
    <row r="1917">
      <c r="C1917" s="4">
        <f>IFERROR(__xludf.DUMMYFUNCTION("""COMPUTED_VALUE"""),41962.705555555556)</f>
        <v>41962.70556</v>
      </c>
      <c r="D1917" s="3">
        <f>IFERROR(__xludf.DUMMYFUNCTION("""COMPUTED_VALUE"""),53402.81)</f>
        <v>53402.81</v>
      </c>
    </row>
    <row r="1918">
      <c r="C1918" s="4">
        <f>IFERROR(__xludf.DUMMYFUNCTION("""COMPUTED_VALUE"""),41964.705555555556)</f>
        <v>41964.70556</v>
      </c>
      <c r="D1918" s="3">
        <f>IFERROR(__xludf.DUMMYFUNCTION("""COMPUTED_VALUE"""),56084.04)</f>
        <v>56084.04</v>
      </c>
    </row>
    <row r="1919">
      <c r="C1919" s="4">
        <f>IFERROR(__xludf.DUMMYFUNCTION("""COMPUTED_VALUE"""),41967.705555555556)</f>
        <v>41967.70556</v>
      </c>
      <c r="D1919" s="3">
        <f>IFERROR(__xludf.DUMMYFUNCTION("""COMPUTED_VALUE"""),55406.91)</f>
        <v>55406.91</v>
      </c>
    </row>
    <row r="1920">
      <c r="C1920" s="4">
        <f>IFERROR(__xludf.DUMMYFUNCTION("""COMPUTED_VALUE"""),41968.705555555556)</f>
        <v>41968.70556</v>
      </c>
      <c r="D1920" s="3">
        <f>IFERROR(__xludf.DUMMYFUNCTION("""COMPUTED_VALUE"""),55560.81)</f>
        <v>55560.81</v>
      </c>
    </row>
    <row r="1921">
      <c r="C1921" s="4">
        <f>IFERROR(__xludf.DUMMYFUNCTION("""COMPUTED_VALUE"""),41969.705555555556)</f>
        <v>41969.70556</v>
      </c>
      <c r="D1921" s="3">
        <f>IFERROR(__xludf.DUMMYFUNCTION("""COMPUTED_VALUE"""),55098.47)</f>
        <v>55098.47</v>
      </c>
    </row>
    <row r="1922">
      <c r="C1922" s="4">
        <f>IFERROR(__xludf.DUMMYFUNCTION("""COMPUTED_VALUE"""),41970.705555555556)</f>
        <v>41970.70556</v>
      </c>
      <c r="D1922" s="3">
        <f>IFERROR(__xludf.DUMMYFUNCTION("""COMPUTED_VALUE"""),54721.32)</f>
        <v>54721.32</v>
      </c>
    </row>
    <row r="1923">
      <c r="C1923" s="4">
        <f>IFERROR(__xludf.DUMMYFUNCTION("""COMPUTED_VALUE"""),41971.705555555556)</f>
        <v>41971.70556</v>
      </c>
      <c r="D1923" s="3">
        <f>IFERROR(__xludf.DUMMYFUNCTION("""COMPUTED_VALUE"""),54664.36)</f>
        <v>54664.36</v>
      </c>
    </row>
    <row r="1924">
      <c r="C1924" s="4">
        <f>IFERROR(__xludf.DUMMYFUNCTION("""COMPUTED_VALUE"""),41974.705555555556)</f>
        <v>41974.70556</v>
      </c>
      <c r="D1924" s="3">
        <f>IFERROR(__xludf.DUMMYFUNCTION("""COMPUTED_VALUE"""),52276.58)</f>
        <v>52276.58</v>
      </c>
    </row>
    <row r="1925">
      <c r="C1925" s="4">
        <f>IFERROR(__xludf.DUMMYFUNCTION("""COMPUTED_VALUE"""),41975.705555555556)</f>
        <v>41975.70556</v>
      </c>
      <c r="D1925" s="3">
        <f>IFERROR(__xludf.DUMMYFUNCTION("""COMPUTED_VALUE"""),51612.47)</f>
        <v>51612.47</v>
      </c>
    </row>
    <row r="1926">
      <c r="C1926" s="4">
        <f>IFERROR(__xludf.DUMMYFUNCTION("""COMPUTED_VALUE"""),41976.705555555556)</f>
        <v>41976.70556</v>
      </c>
      <c r="D1926" s="3">
        <f>IFERROR(__xludf.DUMMYFUNCTION("""COMPUTED_VALUE"""),52320.48)</f>
        <v>52320.48</v>
      </c>
    </row>
    <row r="1927">
      <c r="C1927" s="4">
        <f>IFERROR(__xludf.DUMMYFUNCTION("""COMPUTED_VALUE"""),41977.705555555556)</f>
        <v>41977.70556</v>
      </c>
      <c r="D1927" s="3">
        <f>IFERROR(__xludf.DUMMYFUNCTION("""COMPUTED_VALUE"""),51426.87)</f>
        <v>51426.87</v>
      </c>
    </row>
    <row r="1928">
      <c r="C1928" s="4">
        <f>IFERROR(__xludf.DUMMYFUNCTION("""COMPUTED_VALUE"""),41978.705555555556)</f>
        <v>41978.70556</v>
      </c>
      <c r="D1928" s="3">
        <f>IFERROR(__xludf.DUMMYFUNCTION("""COMPUTED_VALUE"""),51992.89)</f>
        <v>51992.89</v>
      </c>
    </row>
    <row r="1929">
      <c r="C1929" s="4">
        <f>IFERROR(__xludf.DUMMYFUNCTION("""COMPUTED_VALUE"""),41981.705555555556)</f>
        <v>41981.70556</v>
      </c>
      <c r="D1929" s="3">
        <f>IFERROR(__xludf.DUMMYFUNCTION("""COMPUTED_VALUE"""),50274.07)</f>
        <v>50274.07</v>
      </c>
    </row>
    <row r="1930">
      <c r="C1930" s="4">
        <f>IFERROR(__xludf.DUMMYFUNCTION("""COMPUTED_VALUE"""),41982.705555555556)</f>
        <v>41982.70556</v>
      </c>
      <c r="D1930" s="3">
        <f>IFERROR(__xludf.DUMMYFUNCTION("""COMPUTED_VALUE"""),50193.47)</f>
        <v>50193.47</v>
      </c>
    </row>
    <row r="1931">
      <c r="C1931" s="4">
        <f>IFERROR(__xludf.DUMMYFUNCTION("""COMPUTED_VALUE"""),41983.705555555556)</f>
        <v>41983.70556</v>
      </c>
      <c r="D1931" s="3">
        <f>IFERROR(__xludf.DUMMYFUNCTION("""COMPUTED_VALUE"""),49548.08)</f>
        <v>49548.08</v>
      </c>
    </row>
    <row r="1932">
      <c r="C1932" s="4">
        <f>IFERROR(__xludf.DUMMYFUNCTION("""COMPUTED_VALUE"""),41984.705555555556)</f>
        <v>41984.70556</v>
      </c>
      <c r="D1932" s="3">
        <f>IFERROR(__xludf.DUMMYFUNCTION("""COMPUTED_VALUE"""),49861.81)</f>
        <v>49861.81</v>
      </c>
    </row>
    <row r="1933">
      <c r="C1933" s="4">
        <f>IFERROR(__xludf.DUMMYFUNCTION("""COMPUTED_VALUE"""),41985.705555555556)</f>
        <v>41985.70556</v>
      </c>
      <c r="D1933" s="3">
        <f>IFERROR(__xludf.DUMMYFUNCTION("""COMPUTED_VALUE"""),48001.98)</f>
        <v>48001.98</v>
      </c>
    </row>
    <row r="1934">
      <c r="C1934" s="4">
        <f>IFERROR(__xludf.DUMMYFUNCTION("""COMPUTED_VALUE"""),41988.705555555556)</f>
        <v>41988.70556</v>
      </c>
      <c r="D1934" s="3">
        <f>IFERROR(__xludf.DUMMYFUNCTION("""COMPUTED_VALUE"""),47018.68)</f>
        <v>47018.68</v>
      </c>
    </row>
    <row r="1935">
      <c r="C1935" s="4">
        <f>IFERROR(__xludf.DUMMYFUNCTION("""COMPUTED_VALUE"""),41989.705555555556)</f>
        <v>41989.70556</v>
      </c>
      <c r="D1935" s="3">
        <f>IFERROR(__xludf.DUMMYFUNCTION("""COMPUTED_VALUE"""),47007.51)</f>
        <v>47007.51</v>
      </c>
    </row>
    <row r="1936">
      <c r="C1936" s="4">
        <f>IFERROR(__xludf.DUMMYFUNCTION("""COMPUTED_VALUE"""),41990.705555555556)</f>
        <v>41990.70556</v>
      </c>
      <c r="D1936" s="3">
        <f>IFERROR(__xludf.DUMMYFUNCTION("""COMPUTED_VALUE"""),48713.64)</f>
        <v>48713.64</v>
      </c>
    </row>
    <row r="1937">
      <c r="C1937" s="4">
        <f>IFERROR(__xludf.DUMMYFUNCTION("""COMPUTED_VALUE"""),41991.705555555556)</f>
        <v>41991.70556</v>
      </c>
      <c r="D1937" s="3">
        <f>IFERROR(__xludf.DUMMYFUNCTION("""COMPUTED_VALUE"""),48495.7)</f>
        <v>48495.7</v>
      </c>
    </row>
    <row r="1938">
      <c r="C1938" s="4">
        <f>IFERROR(__xludf.DUMMYFUNCTION("""COMPUTED_VALUE"""),41992.705555555556)</f>
        <v>41992.70556</v>
      </c>
      <c r="D1938" s="3">
        <f>IFERROR(__xludf.DUMMYFUNCTION("""COMPUTED_VALUE"""),49650.98)</f>
        <v>49650.98</v>
      </c>
    </row>
    <row r="1939">
      <c r="C1939" s="4">
        <f>IFERROR(__xludf.DUMMYFUNCTION("""COMPUTED_VALUE"""),41995.705555555556)</f>
        <v>41995.70556</v>
      </c>
      <c r="D1939" s="3">
        <f>IFERROR(__xludf.DUMMYFUNCTION("""COMPUTED_VALUE"""),50120.86)</f>
        <v>50120.86</v>
      </c>
    </row>
    <row r="1940">
      <c r="C1940" s="4">
        <f>IFERROR(__xludf.DUMMYFUNCTION("""COMPUTED_VALUE"""),41996.705555555556)</f>
        <v>41996.70556</v>
      </c>
      <c r="D1940" s="3">
        <f>IFERROR(__xludf.DUMMYFUNCTION("""COMPUTED_VALUE"""),50889.81)</f>
        <v>50889.81</v>
      </c>
    </row>
    <row r="1941">
      <c r="C1941" s="4">
        <f>IFERROR(__xludf.DUMMYFUNCTION("""COMPUTED_VALUE"""),41999.705555555556)</f>
        <v>41999.70556</v>
      </c>
      <c r="D1941" s="3">
        <f>IFERROR(__xludf.DUMMYFUNCTION("""COMPUTED_VALUE"""),50144.63)</f>
        <v>50144.63</v>
      </c>
    </row>
    <row r="1942">
      <c r="C1942" s="4">
        <f>IFERROR(__xludf.DUMMYFUNCTION("""COMPUTED_VALUE"""),42002.705555555556)</f>
        <v>42002.70556</v>
      </c>
      <c r="D1942" s="3">
        <f>IFERROR(__xludf.DUMMYFUNCTION("""COMPUTED_VALUE"""),50593.82)</f>
        <v>50593.82</v>
      </c>
    </row>
    <row r="1943">
      <c r="C1943" s="4">
        <f>IFERROR(__xludf.DUMMYFUNCTION("""COMPUTED_VALUE"""),42003.705555555556)</f>
        <v>42003.70556</v>
      </c>
      <c r="D1943" s="3">
        <f>IFERROR(__xludf.DUMMYFUNCTION("""COMPUTED_VALUE"""),50007.41)</f>
        <v>50007.41</v>
      </c>
    </row>
    <row r="1944">
      <c r="C1944" s="4">
        <f>IFERROR(__xludf.DUMMYFUNCTION("""COMPUTED_VALUE"""),42006.705555555556)</f>
        <v>42006.70556</v>
      </c>
      <c r="D1944" s="3">
        <f>IFERROR(__xludf.DUMMYFUNCTION("""COMPUTED_VALUE"""),48512.22)</f>
        <v>48512.22</v>
      </c>
    </row>
    <row r="1945">
      <c r="C1945" s="4">
        <f>IFERROR(__xludf.DUMMYFUNCTION("""COMPUTED_VALUE"""),42009.705555555556)</f>
        <v>42009.70556</v>
      </c>
      <c r="D1945" s="3">
        <f>IFERROR(__xludf.DUMMYFUNCTION("""COMPUTED_VALUE"""),47516.82)</f>
        <v>47516.82</v>
      </c>
    </row>
    <row r="1946">
      <c r="C1946" s="4">
        <f>IFERROR(__xludf.DUMMYFUNCTION("""COMPUTED_VALUE"""),42011.705555555556)</f>
        <v>42011.70556</v>
      </c>
      <c r="D1946" s="3">
        <f>IFERROR(__xludf.DUMMYFUNCTION("""COMPUTED_VALUE"""),48000.92)</f>
        <v>48000.92</v>
      </c>
    </row>
    <row r="1947">
      <c r="C1947" s="4">
        <f>IFERROR(__xludf.DUMMYFUNCTION("""COMPUTED_VALUE"""),42012.705555555556)</f>
        <v>42012.70556</v>
      </c>
      <c r="D1947" s="3">
        <f>IFERROR(__xludf.DUMMYFUNCTION("""COMPUTED_VALUE"""),49943.3)</f>
        <v>49943.3</v>
      </c>
    </row>
    <row r="1948">
      <c r="C1948" s="4">
        <f>IFERROR(__xludf.DUMMYFUNCTION("""COMPUTED_VALUE"""),42013.705555555556)</f>
        <v>42013.70556</v>
      </c>
      <c r="D1948" s="3">
        <f>IFERROR(__xludf.DUMMYFUNCTION("""COMPUTED_VALUE"""),48840.25)</f>
        <v>48840.25</v>
      </c>
    </row>
    <row r="1949">
      <c r="C1949" s="4">
        <f>IFERROR(__xludf.DUMMYFUNCTION("""COMPUTED_VALUE"""),42016.705555555556)</f>
        <v>42016.70556</v>
      </c>
      <c r="D1949" s="3">
        <f>IFERROR(__xludf.DUMMYFUNCTION("""COMPUTED_VALUE"""),48139.74)</f>
        <v>48139.74</v>
      </c>
    </row>
    <row r="1950">
      <c r="C1950" s="4">
        <f>IFERROR(__xludf.DUMMYFUNCTION("""COMPUTED_VALUE"""),42017.705555555556)</f>
        <v>42017.70556</v>
      </c>
      <c r="D1950" s="3">
        <f>IFERROR(__xludf.DUMMYFUNCTION("""COMPUTED_VALUE"""),48041.67)</f>
        <v>48041.67</v>
      </c>
    </row>
    <row r="1951">
      <c r="C1951" s="4">
        <f>IFERROR(__xludf.DUMMYFUNCTION("""COMPUTED_VALUE"""),42018.705555555556)</f>
        <v>42018.70556</v>
      </c>
      <c r="D1951" s="3">
        <f>IFERROR(__xludf.DUMMYFUNCTION("""COMPUTED_VALUE"""),47645.87)</f>
        <v>47645.87</v>
      </c>
    </row>
    <row r="1952">
      <c r="C1952" s="4">
        <f>IFERROR(__xludf.DUMMYFUNCTION("""COMPUTED_VALUE"""),42019.705555555556)</f>
        <v>42019.70556</v>
      </c>
      <c r="D1952" s="3">
        <f>IFERROR(__xludf.DUMMYFUNCTION("""COMPUTED_VALUE"""),48026.31)</f>
        <v>48026.31</v>
      </c>
    </row>
    <row r="1953">
      <c r="C1953" s="4">
        <f>IFERROR(__xludf.DUMMYFUNCTION("""COMPUTED_VALUE"""),42020.705555555556)</f>
        <v>42020.70556</v>
      </c>
      <c r="D1953" s="3">
        <f>IFERROR(__xludf.DUMMYFUNCTION("""COMPUTED_VALUE"""),49016.52)</f>
        <v>49016.52</v>
      </c>
    </row>
    <row r="1954">
      <c r="C1954" s="4">
        <f>IFERROR(__xludf.DUMMYFUNCTION("""COMPUTED_VALUE"""),42023.705555555556)</f>
        <v>42023.70556</v>
      </c>
      <c r="D1954" s="3">
        <f>IFERROR(__xludf.DUMMYFUNCTION("""COMPUTED_VALUE"""),47758.01)</f>
        <v>47758.01</v>
      </c>
    </row>
    <row r="1955">
      <c r="C1955" s="4">
        <f>IFERROR(__xludf.DUMMYFUNCTION("""COMPUTED_VALUE"""),42024.705555555556)</f>
        <v>42024.70556</v>
      </c>
      <c r="D1955" s="3">
        <f>IFERROR(__xludf.DUMMYFUNCTION("""COMPUTED_VALUE"""),47876.66)</f>
        <v>47876.66</v>
      </c>
    </row>
    <row r="1956">
      <c r="C1956" s="4">
        <f>IFERROR(__xludf.DUMMYFUNCTION("""COMPUTED_VALUE"""),42025.705555555556)</f>
        <v>42025.70556</v>
      </c>
      <c r="D1956" s="3">
        <f>IFERROR(__xludf.DUMMYFUNCTION("""COMPUTED_VALUE"""),49224.08)</f>
        <v>49224.08</v>
      </c>
    </row>
    <row r="1957">
      <c r="C1957" s="4">
        <f>IFERROR(__xludf.DUMMYFUNCTION("""COMPUTED_VALUE"""),42027.705555555556)</f>
        <v>42027.70556</v>
      </c>
      <c r="D1957" s="3">
        <f>IFERROR(__xludf.DUMMYFUNCTION("""COMPUTED_VALUE"""),48775.3)</f>
        <v>48775.3</v>
      </c>
    </row>
    <row r="1958">
      <c r="C1958" s="4">
        <f>IFERROR(__xludf.DUMMYFUNCTION("""COMPUTED_VALUE"""),42030.705555555556)</f>
        <v>42030.70556</v>
      </c>
      <c r="D1958" s="3">
        <f>IFERROR(__xludf.DUMMYFUNCTION("""COMPUTED_VALUE"""),48576.55)</f>
        <v>48576.55</v>
      </c>
    </row>
    <row r="1959">
      <c r="C1959" s="4">
        <f>IFERROR(__xludf.DUMMYFUNCTION("""COMPUTED_VALUE"""),42031.705555555556)</f>
        <v>42031.70556</v>
      </c>
      <c r="D1959" s="3">
        <f>IFERROR(__xludf.DUMMYFUNCTION("""COMPUTED_VALUE"""),48591.23)</f>
        <v>48591.23</v>
      </c>
    </row>
    <row r="1960">
      <c r="C1960" s="4">
        <f>IFERROR(__xludf.DUMMYFUNCTION("""COMPUTED_VALUE"""),42032.705555555556)</f>
        <v>42032.70556</v>
      </c>
      <c r="D1960" s="3">
        <f>IFERROR(__xludf.DUMMYFUNCTION("""COMPUTED_VALUE"""),47694.54)</f>
        <v>47694.54</v>
      </c>
    </row>
    <row r="1961">
      <c r="C1961" s="4">
        <f>IFERROR(__xludf.DUMMYFUNCTION("""COMPUTED_VALUE"""),42033.705555555556)</f>
        <v>42033.70556</v>
      </c>
      <c r="D1961" s="3">
        <f>IFERROR(__xludf.DUMMYFUNCTION("""COMPUTED_VALUE"""),47762.24)</f>
        <v>47762.24</v>
      </c>
    </row>
    <row r="1962">
      <c r="C1962" s="4">
        <f>IFERROR(__xludf.DUMMYFUNCTION("""COMPUTED_VALUE"""),42034.705555555556)</f>
        <v>42034.70556</v>
      </c>
      <c r="D1962" s="3">
        <f>IFERROR(__xludf.DUMMYFUNCTION("""COMPUTED_VALUE"""),46907.68)</f>
        <v>46907.68</v>
      </c>
    </row>
    <row r="1963">
      <c r="C1963" s="4">
        <f>IFERROR(__xludf.DUMMYFUNCTION("""COMPUTED_VALUE"""),42037.705555555556)</f>
        <v>42037.70556</v>
      </c>
      <c r="D1963" s="3">
        <f>IFERROR(__xludf.DUMMYFUNCTION("""COMPUTED_VALUE"""),47650.73)</f>
        <v>47650.73</v>
      </c>
    </row>
    <row r="1964">
      <c r="C1964" s="4">
        <f>IFERROR(__xludf.DUMMYFUNCTION("""COMPUTED_VALUE"""),42038.705555555556)</f>
        <v>42038.70556</v>
      </c>
      <c r="D1964" s="3">
        <f>IFERROR(__xludf.DUMMYFUNCTION("""COMPUTED_VALUE"""),48963.66)</f>
        <v>48963.66</v>
      </c>
    </row>
    <row r="1965">
      <c r="C1965" s="4">
        <f>IFERROR(__xludf.DUMMYFUNCTION("""COMPUTED_VALUE"""),42039.705555555556)</f>
        <v>42039.70556</v>
      </c>
      <c r="D1965" s="3">
        <f>IFERROR(__xludf.DUMMYFUNCTION("""COMPUTED_VALUE"""),49301.05)</f>
        <v>49301.05</v>
      </c>
    </row>
    <row r="1966">
      <c r="C1966" s="4">
        <f>IFERROR(__xludf.DUMMYFUNCTION("""COMPUTED_VALUE"""),42040.705555555556)</f>
        <v>42040.70556</v>
      </c>
      <c r="D1966" s="3">
        <f>IFERROR(__xludf.DUMMYFUNCTION("""COMPUTED_VALUE"""),49233.85)</f>
        <v>49233.85</v>
      </c>
    </row>
    <row r="1967">
      <c r="C1967" s="4">
        <f>IFERROR(__xludf.DUMMYFUNCTION("""COMPUTED_VALUE"""),42041.705555555556)</f>
        <v>42041.70556</v>
      </c>
      <c r="D1967" s="3">
        <f>IFERROR(__xludf.DUMMYFUNCTION("""COMPUTED_VALUE"""),48792.27)</f>
        <v>48792.27</v>
      </c>
    </row>
    <row r="1968">
      <c r="C1968" s="4">
        <f>IFERROR(__xludf.DUMMYFUNCTION("""COMPUTED_VALUE"""),42044.705555555556)</f>
        <v>42044.70556</v>
      </c>
      <c r="D1968" s="3">
        <f>IFERROR(__xludf.DUMMYFUNCTION("""COMPUTED_VALUE"""),49382.58)</f>
        <v>49382.58</v>
      </c>
    </row>
    <row r="1969">
      <c r="C1969" s="4">
        <f>IFERROR(__xludf.DUMMYFUNCTION("""COMPUTED_VALUE"""),42045.705555555556)</f>
        <v>42045.70556</v>
      </c>
      <c r="D1969" s="3">
        <f>IFERROR(__xludf.DUMMYFUNCTION("""COMPUTED_VALUE"""),48510.28)</f>
        <v>48510.28</v>
      </c>
    </row>
    <row r="1970">
      <c r="C1970" s="4">
        <f>IFERROR(__xludf.DUMMYFUNCTION("""COMPUTED_VALUE"""),42046.705555555556)</f>
        <v>42046.70556</v>
      </c>
      <c r="D1970" s="3">
        <f>IFERROR(__xludf.DUMMYFUNCTION("""COMPUTED_VALUE"""),48239.67)</f>
        <v>48239.67</v>
      </c>
    </row>
    <row r="1971">
      <c r="C1971" s="4">
        <f>IFERROR(__xludf.DUMMYFUNCTION("""COMPUTED_VALUE"""),42047.705555555556)</f>
        <v>42047.70556</v>
      </c>
      <c r="D1971" s="3">
        <f>IFERROR(__xludf.DUMMYFUNCTION("""COMPUTED_VALUE"""),49532.72)</f>
        <v>49532.72</v>
      </c>
    </row>
    <row r="1972">
      <c r="C1972" s="4">
        <f>IFERROR(__xludf.DUMMYFUNCTION("""COMPUTED_VALUE"""),42048.705555555556)</f>
        <v>42048.70556</v>
      </c>
      <c r="D1972" s="3">
        <f>IFERROR(__xludf.DUMMYFUNCTION("""COMPUTED_VALUE"""),50635.92)</f>
        <v>50635.92</v>
      </c>
    </row>
    <row r="1973">
      <c r="C1973" s="4">
        <f>IFERROR(__xludf.DUMMYFUNCTION("""COMPUTED_VALUE"""),42053.705555555556)</f>
        <v>42053.70556</v>
      </c>
      <c r="D1973" s="3">
        <f>IFERROR(__xludf.DUMMYFUNCTION("""COMPUTED_VALUE"""),51280.36)</f>
        <v>51280.36</v>
      </c>
    </row>
    <row r="1974">
      <c r="C1974" s="4">
        <f>IFERROR(__xludf.DUMMYFUNCTION("""COMPUTED_VALUE"""),42054.705555555556)</f>
        <v>42054.70556</v>
      </c>
      <c r="D1974" s="3">
        <f>IFERROR(__xludf.DUMMYFUNCTION("""COMPUTED_VALUE"""),51294.03)</f>
        <v>51294.03</v>
      </c>
    </row>
    <row r="1975">
      <c r="C1975" s="4">
        <f>IFERROR(__xludf.DUMMYFUNCTION("""COMPUTED_VALUE"""),42055.705555555556)</f>
        <v>42055.70556</v>
      </c>
      <c r="D1975" s="3">
        <f>IFERROR(__xludf.DUMMYFUNCTION("""COMPUTED_VALUE"""),51237.7)</f>
        <v>51237.7</v>
      </c>
    </row>
    <row r="1976">
      <c r="C1976" s="4">
        <f>IFERROR(__xludf.DUMMYFUNCTION("""COMPUTED_VALUE"""),42058.705555555556)</f>
        <v>42058.70556</v>
      </c>
      <c r="D1976" s="3">
        <f>IFERROR(__xludf.DUMMYFUNCTION("""COMPUTED_VALUE"""),51280.64)</f>
        <v>51280.64</v>
      </c>
    </row>
    <row r="1977">
      <c r="C1977" s="4">
        <f>IFERROR(__xludf.DUMMYFUNCTION("""COMPUTED_VALUE"""),42059.705555555556)</f>
        <v>42059.70556</v>
      </c>
      <c r="D1977" s="3">
        <f>IFERROR(__xludf.DUMMYFUNCTION("""COMPUTED_VALUE"""),51874.17)</f>
        <v>51874.17</v>
      </c>
    </row>
    <row r="1978">
      <c r="C1978" s="4">
        <f>IFERROR(__xludf.DUMMYFUNCTION("""COMPUTED_VALUE"""),42060.705555555556)</f>
        <v>42060.70556</v>
      </c>
      <c r="D1978" s="3">
        <f>IFERROR(__xludf.DUMMYFUNCTION("""COMPUTED_VALUE"""),51811.02)</f>
        <v>51811.02</v>
      </c>
    </row>
    <row r="1979">
      <c r="C1979" s="4">
        <f>IFERROR(__xludf.DUMMYFUNCTION("""COMPUTED_VALUE"""),42061.705555555556)</f>
        <v>42061.70556</v>
      </c>
      <c r="D1979" s="3">
        <f>IFERROR(__xludf.DUMMYFUNCTION("""COMPUTED_VALUE"""),51760.54)</f>
        <v>51760.54</v>
      </c>
    </row>
    <row r="1980">
      <c r="C1980" s="4">
        <f>IFERROR(__xludf.DUMMYFUNCTION("""COMPUTED_VALUE"""),42062.705555555556)</f>
        <v>42062.70556</v>
      </c>
      <c r="D1980" s="3">
        <f>IFERROR(__xludf.DUMMYFUNCTION("""COMPUTED_VALUE"""),51583.09)</f>
        <v>51583.09</v>
      </c>
    </row>
    <row r="1981">
      <c r="C1981" s="4">
        <f>IFERROR(__xludf.DUMMYFUNCTION("""COMPUTED_VALUE"""),42065.705555555556)</f>
        <v>42065.70556</v>
      </c>
      <c r="D1981" s="3">
        <f>IFERROR(__xludf.DUMMYFUNCTION("""COMPUTED_VALUE"""),51020.81)</f>
        <v>51020.81</v>
      </c>
    </row>
    <row r="1982">
      <c r="C1982" s="4">
        <f>IFERROR(__xludf.DUMMYFUNCTION("""COMPUTED_VALUE"""),42066.705555555556)</f>
        <v>42066.70556</v>
      </c>
      <c r="D1982" s="3">
        <f>IFERROR(__xludf.DUMMYFUNCTION("""COMPUTED_VALUE"""),51304.1)</f>
        <v>51304.1</v>
      </c>
    </row>
    <row r="1983">
      <c r="C1983" s="4">
        <f>IFERROR(__xludf.DUMMYFUNCTION("""COMPUTED_VALUE"""),42067.705555555556)</f>
        <v>42067.70556</v>
      </c>
      <c r="D1983" s="3">
        <f>IFERROR(__xludf.DUMMYFUNCTION("""COMPUTED_VALUE"""),50468.05)</f>
        <v>50468.05</v>
      </c>
    </row>
    <row r="1984">
      <c r="C1984" s="4">
        <f>IFERROR(__xludf.DUMMYFUNCTION("""COMPUTED_VALUE"""),42068.705555555556)</f>
        <v>42068.70556</v>
      </c>
      <c r="D1984" s="3">
        <f>IFERROR(__xludf.DUMMYFUNCTION("""COMPUTED_VALUE"""),50365.2)</f>
        <v>50365.2</v>
      </c>
    </row>
    <row r="1985">
      <c r="C1985" s="4">
        <f>IFERROR(__xludf.DUMMYFUNCTION("""COMPUTED_VALUE"""),42069.705555555556)</f>
        <v>42069.70556</v>
      </c>
      <c r="D1985" s="3">
        <f>IFERROR(__xludf.DUMMYFUNCTION("""COMPUTED_VALUE"""),49981.19)</f>
        <v>49981.19</v>
      </c>
    </row>
    <row r="1986">
      <c r="C1986" s="4">
        <f>IFERROR(__xludf.DUMMYFUNCTION("""COMPUTED_VALUE"""),42072.705555555556)</f>
        <v>42072.70556</v>
      </c>
      <c r="D1986" s="3">
        <f>IFERROR(__xludf.DUMMYFUNCTION("""COMPUTED_VALUE"""),49181.01)</f>
        <v>49181.01</v>
      </c>
    </row>
    <row r="1987">
      <c r="C1987" s="4">
        <f>IFERROR(__xludf.DUMMYFUNCTION("""COMPUTED_VALUE"""),42073.705555555556)</f>
        <v>42073.70556</v>
      </c>
      <c r="D1987" s="3">
        <f>IFERROR(__xludf.DUMMYFUNCTION("""COMPUTED_VALUE"""),48293.4)</f>
        <v>48293.4</v>
      </c>
    </row>
    <row r="1988">
      <c r="C1988" s="4">
        <f>IFERROR(__xludf.DUMMYFUNCTION("""COMPUTED_VALUE"""),42074.705555555556)</f>
        <v>42074.70556</v>
      </c>
      <c r="D1988" s="3">
        <f>IFERROR(__xludf.DUMMYFUNCTION("""COMPUTED_VALUE"""),48905.58)</f>
        <v>48905.58</v>
      </c>
    </row>
    <row r="1989">
      <c r="C1989" s="4">
        <f>IFERROR(__xludf.DUMMYFUNCTION("""COMPUTED_VALUE"""),42075.705555555556)</f>
        <v>42075.70556</v>
      </c>
      <c r="D1989" s="3">
        <f>IFERROR(__xludf.DUMMYFUNCTION("""COMPUTED_VALUE"""),48880.4)</f>
        <v>48880.4</v>
      </c>
    </row>
    <row r="1990">
      <c r="C1990" s="4">
        <f>IFERROR(__xludf.DUMMYFUNCTION("""COMPUTED_VALUE"""),42076.705555555556)</f>
        <v>42076.70556</v>
      </c>
      <c r="D1990" s="3">
        <f>IFERROR(__xludf.DUMMYFUNCTION("""COMPUTED_VALUE"""),48595.81)</f>
        <v>48595.81</v>
      </c>
    </row>
    <row r="1991">
      <c r="C1991" s="4">
        <f>IFERROR(__xludf.DUMMYFUNCTION("""COMPUTED_VALUE"""),42079.705555555556)</f>
        <v>42079.70556</v>
      </c>
      <c r="D1991" s="3">
        <f>IFERROR(__xludf.DUMMYFUNCTION("""COMPUTED_VALUE"""),48848.21)</f>
        <v>48848.21</v>
      </c>
    </row>
    <row r="1992">
      <c r="C1992" s="4">
        <f>IFERROR(__xludf.DUMMYFUNCTION("""COMPUTED_VALUE"""),42080.705555555556)</f>
        <v>42080.70556</v>
      </c>
      <c r="D1992" s="3">
        <f>IFERROR(__xludf.DUMMYFUNCTION("""COMPUTED_VALUE"""),50285.12)</f>
        <v>50285.12</v>
      </c>
    </row>
    <row r="1993">
      <c r="C1993" s="4">
        <f>IFERROR(__xludf.DUMMYFUNCTION("""COMPUTED_VALUE"""),42081.705555555556)</f>
        <v>42081.70556</v>
      </c>
      <c r="D1993" s="3">
        <f>IFERROR(__xludf.DUMMYFUNCTION("""COMPUTED_VALUE"""),51526.19)</f>
        <v>51526.19</v>
      </c>
    </row>
    <row r="1994">
      <c r="C1994" s="4">
        <f>IFERROR(__xludf.DUMMYFUNCTION("""COMPUTED_VALUE"""),42082.705555555556)</f>
        <v>42082.70556</v>
      </c>
      <c r="D1994" s="3">
        <f>IFERROR(__xludf.DUMMYFUNCTION("""COMPUTED_VALUE"""),50953.53)</f>
        <v>50953.53</v>
      </c>
    </row>
    <row r="1995">
      <c r="C1995" s="4">
        <f>IFERROR(__xludf.DUMMYFUNCTION("""COMPUTED_VALUE"""),42083.705555555556)</f>
        <v>42083.70556</v>
      </c>
      <c r="D1995" s="3">
        <f>IFERROR(__xludf.DUMMYFUNCTION("""COMPUTED_VALUE"""),51966.58)</f>
        <v>51966.58</v>
      </c>
    </row>
    <row r="1996">
      <c r="C1996" s="4">
        <f>IFERROR(__xludf.DUMMYFUNCTION("""COMPUTED_VALUE"""),42086.705555555556)</f>
        <v>42086.70556</v>
      </c>
      <c r="D1996" s="3">
        <f>IFERROR(__xludf.DUMMYFUNCTION("""COMPUTED_VALUE"""),51908.46)</f>
        <v>51908.46</v>
      </c>
    </row>
    <row r="1997">
      <c r="C1997" s="4">
        <f>IFERROR(__xludf.DUMMYFUNCTION("""COMPUTED_VALUE"""),42087.705555555556)</f>
        <v>42087.70556</v>
      </c>
      <c r="D1997" s="3">
        <f>IFERROR(__xludf.DUMMYFUNCTION("""COMPUTED_VALUE"""),51506.07)</f>
        <v>51506.07</v>
      </c>
    </row>
    <row r="1998">
      <c r="C1998" s="4">
        <f>IFERROR(__xludf.DUMMYFUNCTION("""COMPUTED_VALUE"""),42088.705555555556)</f>
        <v>42088.70556</v>
      </c>
      <c r="D1998" s="3">
        <f>IFERROR(__xludf.DUMMYFUNCTION("""COMPUTED_VALUE"""),51858.3)</f>
        <v>51858.3</v>
      </c>
    </row>
    <row r="1999">
      <c r="C1999" s="4">
        <f>IFERROR(__xludf.DUMMYFUNCTION("""COMPUTED_VALUE"""),42089.705555555556)</f>
        <v>42089.70556</v>
      </c>
      <c r="D1999" s="3">
        <f>IFERROR(__xludf.DUMMYFUNCTION("""COMPUTED_VALUE"""),50579.85)</f>
        <v>50579.85</v>
      </c>
    </row>
    <row r="2000">
      <c r="C2000" s="4">
        <f>IFERROR(__xludf.DUMMYFUNCTION("""COMPUTED_VALUE"""),42090.705555555556)</f>
        <v>42090.70556</v>
      </c>
      <c r="D2000" s="3">
        <f>IFERROR(__xludf.DUMMYFUNCTION("""COMPUTED_VALUE"""),50094.66)</f>
        <v>50094.66</v>
      </c>
    </row>
    <row r="2001">
      <c r="C2001" s="4">
        <f>IFERROR(__xludf.DUMMYFUNCTION("""COMPUTED_VALUE"""),42093.705555555556)</f>
        <v>42093.70556</v>
      </c>
      <c r="D2001" s="3">
        <f>IFERROR(__xludf.DUMMYFUNCTION("""COMPUTED_VALUE"""),51243.45)</f>
        <v>51243.45</v>
      </c>
    </row>
    <row r="2002">
      <c r="C2002" s="4">
        <f>IFERROR(__xludf.DUMMYFUNCTION("""COMPUTED_VALUE"""),42094.705555555556)</f>
        <v>42094.70556</v>
      </c>
      <c r="D2002" s="3">
        <f>IFERROR(__xludf.DUMMYFUNCTION("""COMPUTED_VALUE"""),51150.16)</f>
        <v>51150.16</v>
      </c>
    </row>
    <row r="2003">
      <c r="C2003" s="4">
        <f>IFERROR(__xludf.DUMMYFUNCTION("""COMPUTED_VALUE"""),42095.705555555556)</f>
        <v>42095.70556</v>
      </c>
      <c r="D2003" s="3">
        <f>IFERROR(__xludf.DUMMYFUNCTION("""COMPUTED_VALUE"""),52321.76)</f>
        <v>52321.76</v>
      </c>
    </row>
    <row r="2004">
      <c r="C2004" s="4">
        <f>IFERROR(__xludf.DUMMYFUNCTION("""COMPUTED_VALUE"""),42096.705555555556)</f>
        <v>42096.70556</v>
      </c>
      <c r="D2004" s="3">
        <f>IFERROR(__xludf.DUMMYFUNCTION("""COMPUTED_VALUE"""),53123.02)</f>
        <v>53123.02</v>
      </c>
    </row>
    <row r="2005">
      <c r="C2005" s="4">
        <f>IFERROR(__xludf.DUMMYFUNCTION("""COMPUTED_VALUE"""),42100.705555555556)</f>
        <v>42100.70556</v>
      </c>
      <c r="D2005" s="3">
        <f>IFERROR(__xludf.DUMMYFUNCTION("""COMPUTED_VALUE"""),53737.26)</f>
        <v>53737.26</v>
      </c>
    </row>
    <row r="2006">
      <c r="C2006" s="4">
        <f>IFERROR(__xludf.DUMMYFUNCTION("""COMPUTED_VALUE"""),42101.705555555556)</f>
        <v>42101.70556</v>
      </c>
      <c r="D2006" s="3">
        <f>IFERROR(__xludf.DUMMYFUNCTION("""COMPUTED_VALUE"""),53729.16)</f>
        <v>53729.16</v>
      </c>
    </row>
    <row r="2007">
      <c r="C2007" s="4">
        <f>IFERROR(__xludf.DUMMYFUNCTION("""COMPUTED_VALUE"""),42102.705555555556)</f>
        <v>42102.70556</v>
      </c>
      <c r="D2007" s="3">
        <f>IFERROR(__xludf.DUMMYFUNCTION("""COMPUTED_VALUE"""),53661.11)</f>
        <v>53661.11</v>
      </c>
    </row>
    <row r="2008">
      <c r="C2008" s="4">
        <f>IFERROR(__xludf.DUMMYFUNCTION("""COMPUTED_VALUE"""),42103.705555555556)</f>
        <v>42103.70556</v>
      </c>
      <c r="D2008" s="3">
        <f>IFERROR(__xludf.DUMMYFUNCTION("""COMPUTED_VALUE"""),53802.66)</f>
        <v>53802.66</v>
      </c>
    </row>
    <row r="2009">
      <c r="C2009" s="4">
        <f>IFERROR(__xludf.DUMMYFUNCTION("""COMPUTED_VALUE"""),42104.705555555556)</f>
        <v>42104.70556</v>
      </c>
      <c r="D2009" s="3">
        <f>IFERROR(__xludf.DUMMYFUNCTION("""COMPUTED_VALUE"""),54214.11)</f>
        <v>54214.11</v>
      </c>
    </row>
    <row r="2010">
      <c r="C2010" s="4">
        <f>IFERROR(__xludf.DUMMYFUNCTION("""COMPUTED_VALUE"""),42107.705555555556)</f>
        <v>42107.70556</v>
      </c>
      <c r="D2010" s="3">
        <f>IFERROR(__xludf.DUMMYFUNCTION("""COMPUTED_VALUE"""),54239.77)</f>
        <v>54239.77</v>
      </c>
    </row>
    <row r="2011">
      <c r="C2011" s="4">
        <f>IFERROR(__xludf.DUMMYFUNCTION("""COMPUTED_VALUE"""),42108.705555555556)</f>
        <v>42108.70556</v>
      </c>
      <c r="D2011" s="3">
        <f>IFERROR(__xludf.DUMMYFUNCTION("""COMPUTED_VALUE"""),53981.92)</f>
        <v>53981.92</v>
      </c>
    </row>
    <row r="2012">
      <c r="C2012" s="4">
        <f>IFERROR(__xludf.DUMMYFUNCTION("""COMPUTED_VALUE"""),42109.705555555556)</f>
        <v>42109.70556</v>
      </c>
      <c r="D2012" s="3">
        <f>IFERROR(__xludf.DUMMYFUNCTION("""COMPUTED_VALUE"""),54918.74)</f>
        <v>54918.74</v>
      </c>
    </row>
    <row r="2013">
      <c r="C2013" s="4">
        <f>IFERROR(__xludf.DUMMYFUNCTION("""COMPUTED_VALUE"""),42110.705555555556)</f>
        <v>42110.70556</v>
      </c>
      <c r="D2013" s="3">
        <f>IFERROR(__xludf.DUMMYFUNCTION("""COMPUTED_VALUE"""),54674.21)</f>
        <v>54674.21</v>
      </c>
    </row>
    <row r="2014">
      <c r="C2014" s="4">
        <f>IFERROR(__xludf.DUMMYFUNCTION("""COMPUTED_VALUE"""),42111.705555555556)</f>
        <v>42111.70556</v>
      </c>
      <c r="D2014" s="3">
        <f>IFERROR(__xludf.DUMMYFUNCTION("""COMPUTED_VALUE"""),53954.79)</f>
        <v>53954.79</v>
      </c>
    </row>
    <row r="2015">
      <c r="C2015" s="4">
        <f>IFERROR(__xludf.DUMMYFUNCTION("""COMPUTED_VALUE"""),42114.705555555556)</f>
        <v>42114.70556</v>
      </c>
      <c r="D2015" s="3">
        <f>IFERROR(__xludf.DUMMYFUNCTION("""COMPUTED_VALUE"""),53761.27)</f>
        <v>53761.27</v>
      </c>
    </row>
    <row r="2016">
      <c r="C2016" s="4">
        <f>IFERROR(__xludf.DUMMYFUNCTION("""COMPUTED_VALUE"""),42116.705555555556)</f>
        <v>42116.70556</v>
      </c>
      <c r="D2016" s="3">
        <f>IFERROR(__xludf.DUMMYFUNCTION("""COMPUTED_VALUE"""),54617.36)</f>
        <v>54617.36</v>
      </c>
    </row>
    <row r="2017">
      <c r="C2017" s="4">
        <f>IFERROR(__xludf.DUMMYFUNCTION("""COMPUTED_VALUE"""),42117.705555555556)</f>
        <v>42117.70556</v>
      </c>
      <c r="D2017" s="3">
        <f>IFERROR(__xludf.DUMMYFUNCTION("""COMPUTED_VALUE"""),55684.85)</f>
        <v>55684.85</v>
      </c>
    </row>
    <row r="2018">
      <c r="C2018" s="4">
        <f>IFERROR(__xludf.DUMMYFUNCTION("""COMPUTED_VALUE"""),42118.705555555556)</f>
        <v>42118.70556</v>
      </c>
      <c r="D2018" s="3">
        <f>IFERROR(__xludf.DUMMYFUNCTION("""COMPUTED_VALUE"""),56594.22)</f>
        <v>56594.22</v>
      </c>
    </row>
    <row r="2019">
      <c r="C2019" s="4">
        <f>IFERROR(__xludf.DUMMYFUNCTION("""COMPUTED_VALUE"""),42121.705555555556)</f>
        <v>42121.70556</v>
      </c>
      <c r="D2019" s="3">
        <f>IFERROR(__xludf.DUMMYFUNCTION("""COMPUTED_VALUE"""),55534.5)</f>
        <v>55534.5</v>
      </c>
    </row>
    <row r="2020">
      <c r="C2020" s="4">
        <f>IFERROR(__xludf.DUMMYFUNCTION("""COMPUTED_VALUE"""),42122.705555555556)</f>
        <v>42122.70556</v>
      </c>
      <c r="D2020" s="3">
        <f>IFERROR(__xludf.DUMMYFUNCTION("""COMPUTED_VALUE"""),55812.03)</f>
        <v>55812.03</v>
      </c>
    </row>
    <row r="2021">
      <c r="C2021" s="4">
        <f>IFERROR(__xludf.DUMMYFUNCTION("""COMPUTED_VALUE"""),42123.705555555556)</f>
        <v>42123.70556</v>
      </c>
      <c r="D2021" s="3">
        <f>IFERROR(__xludf.DUMMYFUNCTION("""COMPUTED_VALUE"""),55325.29)</f>
        <v>55325.29</v>
      </c>
    </row>
    <row r="2022">
      <c r="C2022" s="4">
        <f>IFERROR(__xludf.DUMMYFUNCTION("""COMPUTED_VALUE"""),42124.705555555556)</f>
        <v>42124.70556</v>
      </c>
      <c r="D2022" s="3">
        <f>IFERROR(__xludf.DUMMYFUNCTION("""COMPUTED_VALUE"""),56229.38)</f>
        <v>56229.38</v>
      </c>
    </row>
    <row r="2023">
      <c r="C2023" s="4">
        <f>IFERROR(__xludf.DUMMYFUNCTION("""COMPUTED_VALUE"""),42128.705555555556)</f>
        <v>42128.70556</v>
      </c>
      <c r="D2023" s="3">
        <f>IFERROR(__xludf.DUMMYFUNCTION("""COMPUTED_VALUE"""),57353.98)</f>
        <v>57353.98</v>
      </c>
    </row>
    <row r="2024">
      <c r="C2024" s="4">
        <f>IFERROR(__xludf.DUMMYFUNCTION("""COMPUTED_VALUE"""),42129.705555555556)</f>
        <v>42129.70556</v>
      </c>
      <c r="D2024" s="3">
        <f>IFERROR(__xludf.DUMMYFUNCTION("""COMPUTED_VALUE"""),58051.61)</f>
        <v>58051.61</v>
      </c>
    </row>
    <row r="2025">
      <c r="C2025" s="4">
        <f>IFERROR(__xludf.DUMMYFUNCTION("""COMPUTED_VALUE"""),42130.705555555556)</f>
        <v>42130.70556</v>
      </c>
      <c r="D2025" s="3">
        <f>IFERROR(__xludf.DUMMYFUNCTION("""COMPUTED_VALUE"""),57103.14)</f>
        <v>57103.14</v>
      </c>
    </row>
    <row r="2026">
      <c r="C2026" s="4">
        <f>IFERROR(__xludf.DUMMYFUNCTION("""COMPUTED_VALUE"""),42131.705555555556)</f>
        <v>42131.70556</v>
      </c>
      <c r="D2026" s="3">
        <f>IFERROR(__xludf.DUMMYFUNCTION("""COMPUTED_VALUE"""),56921.39)</f>
        <v>56921.39</v>
      </c>
    </row>
    <row r="2027">
      <c r="C2027" s="4">
        <f>IFERROR(__xludf.DUMMYFUNCTION("""COMPUTED_VALUE"""),42132.705555555556)</f>
        <v>42132.70556</v>
      </c>
      <c r="D2027" s="3">
        <f>IFERROR(__xludf.DUMMYFUNCTION("""COMPUTED_VALUE"""),57149.33)</f>
        <v>57149.33</v>
      </c>
    </row>
    <row r="2028">
      <c r="C2028" s="4">
        <f>IFERROR(__xludf.DUMMYFUNCTION("""COMPUTED_VALUE"""),42135.705555555556)</f>
        <v>42135.70556</v>
      </c>
      <c r="D2028" s="3">
        <f>IFERROR(__xludf.DUMMYFUNCTION("""COMPUTED_VALUE"""),57197.1)</f>
        <v>57197.1</v>
      </c>
    </row>
    <row r="2029">
      <c r="C2029" s="4">
        <f>IFERROR(__xludf.DUMMYFUNCTION("""COMPUTED_VALUE"""),42136.705555555556)</f>
        <v>42136.70556</v>
      </c>
      <c r="D2029" s="3">
        <f>IFERROR(__xludf.DUMMYFUNCTION("""COMPUTED_VALUE"""),56792.05)</f>
        <v>56792.05</v>
      </c>
    </row>
    <row r="2030">
      <c r="C2030" s="4">
        <f>IFERROR(__xludf.DUMMYFUNCTION("""COMPUTED_VALUE"""),42137.705555555556)</f>
        <v>42137.70556</v>
      </c>
      <c r="D2030" s="3">
        <f>IFERROR(__xludf.DUMMYFUNCTION("""COMPUTED_VALUE"""),56372.04)</f>
        <v>56372.04</v>
      </c>
    </row>
    <row r="2031">
      <c r="C2031" s="4">
        <f>IFERROR(__xludf.DUMMYFUNCTION("""COMPUTED_VALUE"""),42138.705555555556)</f>
        <v>42138.70556</v>
      </c>
      <c r="D2031" s="3">
        <f>IFERROR(__xludf.DUMMYFUNCTION("""COMPUTED_VALUE"""),56656.57)</f>
        <v>56656.57</v>
      </c>
    </row>
    <row r="2032">
      <c r="C2032" s="4">
        <f>IFERROR(__xludf.DUMMYFUNCTION("""COMPUTED_VALUE"""),42139.705555555556)</f>
        <v>42139.70556</v>
      </c>
      <c r="D2032" s="3">
        <f>IFERROR(__xludf.DUMMYFUNCTION("""COMPUTED_VALUE"""),57248.63)</f>
        <v>57248.63</v>
      </c>
    </row>
    <row r="2033">
      <c r="C2033" s="4">
        <f>IFERROR(__xludf.DUMMYFUNCTION("""COMPUTED_VALUE"""),42142.705555555556)</f>
        <v>42142.70556</v>
      </c>
      <c r="D2033" s="3">
        <f>IFERROR(__xludf.DUMMYFUNCTION("""COMPUTED_VALUE"""),56204.23)</f>
        <v>56204.23</v>
      </c>
    </row>
    <row r="2034">
      <c r="C2034" s="4">
        <f>IFERROR(__xludf.DUMMYFUNCTION("""COMPUTED_VALUE"""),42143.705555555556)</f>
        <v>42143.70556</v>
      </c>
      <c r="D2034" s="3">
        <f>IFERROR(__xludf.DUMMYFUNCTION("""COMPUTED_VALUE"""),55498.82)</f>
        <v>55498.82</v>
      </c>
    </row>
    <row r="2035">
      <c r="C2035" s="4">
        <f>IFERROR(__xludf.DUMMYFUNCTION("""COMPUTED_VALUE"""),42144.705555555556)</f>
        <v>42144.70556</v>
      </c>
      <c r="D2035" s="3">
        <f>IFERROR(__xludf.DUMMYFUNCTION("""COMPUTED_VALUE"""),54901.02)</f>
        <v>54901.02</v>
      </c>
    </row>
    <row r="2036">
      <c r="C2036" s="4">
        <f>IFERROR(__xludf.DUMMYFUNCTION("""COMPUTED_VALUE"""),42145.705555555556)</f>
        <v>42145.70556</v>
      </c>
      <c r="D2036" s="3">
        <f>IFERROR(__xludf.DUMMYFUNCTION("""COMPUTED_VALUE"""),55112.05)</f>
        <v>55112.05</v>
      </c>
    </row>
    <row r="2037">
      <c r="C2037" s="4">
        <f>IFERROR(__xludf.DUMMYFUNCTION("""COMPUTED_VALUE"""),42146.705555555556)</f>
        <v>42146.70556</v>
      </c>
      <c r="D2037" s="3">
        <f>IFERROR(__xludf.DUMMYFUNCTION("""COMPUTED_VALUE"""),54377.29)</f>
        <v>54377.29</v>
      </c>
    </row>
    <row r="2038">
      <c r="C2038" s="4">
        <f>IFERROR(__xludf.DUMMYFUNCTION("""COMPUTED_VALUE"""),42149.705555555556)</f>
        <v>42149.70556</v>
      </c>
      <c r="D2038" s="3">
        <f>IFERROR(__xludf.DUMMYFUNCTION("""COMPUTED_VALUE"""),54609.26)</f>
        <v>54609.26</v>
      </c>
    </row>
    <row r="2039">
      <c r="C2039" s="4">
        <f>IFERROR(__xludf.DUMMYFUNCTION("""COMPUTED_VALUE"""),42150.705555555556)</f>
        <v>42150.70556</v>
      </c>
      <c r="D2039" s="3">
        <f>IFERROR(__xludf.DUMMYFUNCTION("""COMPUTED_VALUE"""),53629.78)</f>
        <v>53629.78</v>
      </c>
    </row>
    <row r="2040">
      <c r="C2040" s="4">
        <f>IFERROR(__xludf.DUMMYFUNCTION("""COMPUTED_VALUE"""),42151.705555555556)</f>
        <v>42151.70556</v>
      </c>
      <c r="D2040" s="3">
        <f>IFERROR(__xludf.DUMMYFUNCTION("""COMPUTED_VALUE"""),54236.25)</f>
        <v>54236.25</v>
      </c>
    </row>
    <row r="2041">
      <c r="C2041" s="4">
        <f>IFERROR(__xludf.DUMMYFUNCTION("""COMPUTED_VALUE"""),42152.705555555556)</f>
        <v>42152.70556</v>
      </c>
      <c r="D2041" s="3">
        <f>IFERROR(__xludf.DUMMYFUNCTION("""COMPUTED_VALUE"""),53976.28)</f>
        <v>53976.28</v>
      </c>
    </row>
    <row r="2042">
      <c r="C2042" s="4">
        <f>IFERROR(__xludf.DUMMYFUNCTION("""COMPUTED_VALUE"""),42153.705555555556)</f>
        <v>42153.70556</v>
      </c>
      <c r="D2042" s="3">
        <f>IFERROR(__xludf.DUMMYFUNCTION("""COMPUTED_VALUE"""),52760.48)</f>
        <v>52760.48</v>
      </c>
    </row>
    <row r="2043">
      <c r="C2043" s="4">
        <f>IFERROR(__xludf.DUMMYFUNCTION("""COMPUTED_VALUE"""),42156.705555555556)</f>
        <v>42156.70556</v>
      </c>
      <c r="D2043" s="3">
        <f>IFERROR(__xludf.DUMMYFUNCTION("""COMPUTED_VALUE"""),53031.32)</f>
        <v>53031.32</v>
      </c>
    </row>
    <row r="2044">
      <c r="C2044" s="4">
        <f>IFERROR(__xludf.DUMMYFUNCTION("""COMPUTED_VALUE"""),42157.705555555556)</f>
        <v>42157.70556</v>
      </c>
      <c r="D2044" s="3">
        <f>IFERROR(__xludf.DUMMYFUNCTION("""COMPUTED_VALUE"""),54236.44)</f>
        <v>54236.44</v>
      </c>
    </row>
    <row r="2045">
      <c r="C2045" s="4">
        <f>IFERROR(__xludf.DUMMYFUNCTION("""COMPUTED_VALUE"""),42158.705555555556)</f>
        <v>42158.70556</v>
      </c>
      <c r="D2045" s="3">
        <f>IFERROR(__xludf.DUMMYFUNCTION("""COMPUTED_VALUE"""),53522.91)</f>
        <v>53522.91</v>
      </c>
    </row>
    <row r="2046">
      <c r="C2046" s="4">
        <f>IFERROR(__xludf.DUMMYFUNCTION("""COMPUTED_VALUE"""),42160.705555555556)</f>
        <v>42160.70556</v>
      </c>
      <c r="D2046" s="3">
        <f>IFERROR(__xludf.DUMMYFUNCTION("""COMPUTED_VALUE"""),52973.38)</f>
        <v>52973.38</v>
      </c>
    </row>
    <row r="2047">
      <c r="C2047" s="4">
        <f>IFERROR(__xludf.DUMMYFUNCTION("""COMPUTED_VALUE"""),42163.705555555556)</f>
        <v>42163.70556</v>
      </c>
      <c r="D2047" s="3">
        <f>IFERROR(__xludf.DUMMYFUNCTION("""COMPUTED_VALUE"""),52809.64)</f>
        <v>52809.64</v>
      </c>
    </row>
    <row r="2048">
      <c r="C2048" s="4">
        <f>IFERROR(__xludf.DUMMYFUNCTION("""COMPUTED_VALUE"""),42164.705555555556)</f>
        <v>42164.70556</v>
      </c>
      <c r="D2048" s="3">
        <f>IFERROR(__xludf.DUMMYFUNCTION("""COMPUTED_VALUE"""),52815.99)</f>
        <v>52815.99</v>
      </c>
    </row>
    <row r="2049">
      <c r="C2049" s="4">
        <f>IFERROR(__xludf.DUMMYFUNCTION("""COMPUTED_VALUE"""),42165.705555555556)</f>
        <v>42165.70556</v>
      </c>
      <c r="D2049" s="3">
        <f>IFERROR(__xludf.DUMMYFUNCTION("""COMPUTED_VALUE"""),53876.45)</f>
        <v>53876.45</v>
      </c>
    </row>
    <row r="2050">
      <c r="C2050" s="4">
        <f>IFERROR(__xludf.DUMMYFUNCTION("""COMPUTED_VALUE"""),42166.705555555556)</f>
        <v>42166.70556</v>
      </c>
      <c r="D2050" s="3">
        <f>IFERROR(__xludf.DUMMYFUNCTION("""COMPUTED_VALUE"""),53688.52)</f>
        <v>53688.52</v>
      </c>
    </row>
    <row r="2051">
      <c r="C2051" s="4">
        <f>IFERROR(__xludf.DUMMYFUNCTION("""COMPUTED_VALUE"""),42167.705555555556)</f>
        <v>42167.70556</v>
      </c>
      <c r="D2051" s="3">
        <f>IFERROR(__xludf.DUMMYFUNCTION("""COMPUTED_VALUE"""),53347.53)</f>
        <v>53347.53</v>
      </c>
    </row>
    <row r="2052">
      <c r="C2052" s="4">
        <f>IFERROR(__xludf.DUMMYFUNCTION("""COMPUTED_VALUE"""),42170.705555555556)</f>
        <v>42170.70556</v>
      </c>
      <c r="D2052" s="3">
        <f>IFERROR(__xludf.DUMMYFUNCTION("""COMPUTED_VALUE"""),53137.53)</f>
        <v>53137.53</v>
      </c>
    </row>
    <row r="2053">
      <c r="C2053" s="4">
        <f>IFERROR(__xludf.DUMMYFUNCTION("""COMPUTED_VALUE"""),42171.705555555556)</f>
        <v>42171.70556</v>
      </c>
      <c r="D2053" s="3">
        <f>IFERROR(__xludf.DUMMYFUNCTION("""COMPUTED_VALUE"""),53702.15)</f>
        <v>53702.15</v>
      </c>
    </row>
    <row r="2054">
      <c r="C2054" s="4">
        <f>IFERROR(__xludf.DUMMYFUNCTION("""COMPUTED_VALUE"""),42172.705555555556)</f>
        <v>42172.70556</v>
      </c>
      <c r="D2054" s="3">
        <f>IFERROR(__xludf.DUMMYFUNCTION("""COMPUTED_VALUE"""),53248.54)</f>
        <v>53248.54</v>
      </c>
    </row>
    <row r="2055">
      <c r="C2055" s="4">
        <f>IFERROR(__xludf.DUMMYFUNCTION("""COMPUTED_VALUE"""),42173.705555555556)</f>
        <v>42173.70556</v>
      </c>
      <c r="D2055" s="3">
        <f>IFERROR(__xludf.DUMMYFUNCTION("""COMPUTED_VALUE"""),54238.59)</f>
        <v>54238.59</v>
      </c>
    </row>
    <row r="2056">
      <c r="C2056" s="4">
        <f>IFERROR(__xludf.DUMMYFUNCTION("""COMPUTED_VALUE"""),42174.705555555556)</f>
        <v>42174.70556</v>
      </c>
      <c r="D2056" s="3">
        <f>IFERROR(__xludf.DUMMYFUNCTION("""COMPUTED_VALUE"""),53749.42)</f>
        <v>53749.42</v>
      </c>
    </row>
    <row r="2057">
      <c r="C2057" s="4">
        <f>IFERROR(__xludf.DUMMYFUNCTION("""COMPUTED_VALUE"""),42177.705555555556)</f>
        <v>42177.70556</v>
      </c>
      <c r="D2057" s="3">
        <f>IFERROR(__xludf.DUMMYFUNCTION("""COMPUTED_VALUE"""),53863.68)</f>
        <v>53863.68</v>
      </c>
    </row>
    <row r="2058">
      <c r="C2058" s="4">
        <f>IFERROR(__xludf.DUMMYFUNCTION("""COMPUTED_VALUE"""),42178.705555555556)</f>
        <v>42178.70556</v>
      </c>
      <c r="D2058" s="3">
        <f>IFERROR(__xludf.DUMMYFUNCTION("""COMPUTED_VALUE"""),53772.43)</f>
        <v>53772.43</v>
      </c>
    </row>
    <row r="2059">
      <c r="C2059" s="4">
        <f>IFERROR(__xludf.DUMMYFUNCTION("""COMPUTED_VALUE"""),42179.705555555556)</f>
        <v>42179.70556</v>
      </c>
      <c r="D2059" s="3">
        <f>IFERROR(__xludf.DUMMYFUNCTION("""COMPUTED_VALUE"""),53842.53)</f>
        <v>53842.53</v>
      </c>
    </row>
    <row r="2060">
      <c r="C2060" s="4">
        <f>IFERROR(__xludf.DUMMYFUNCTION("""COMPUTED_VALUE"""),42180.705555555556)</f>
        <v>42180.70556</v>
      </c>
      <c r="D2060" s="3">
        <f>IFERROR(__xludf.DUMMYFUNCTION("""COMPUTED_VALUE"""),53175.67)</f>
        <v>53175.67</v>
      </c>
    </row>
    <row r="2061">
      <c r="C2061" s="4">
        <f>IFERROR(__xludf.DUMMYFUNCTION("""COMPUTED_VALUE"""),42181.705555555556)</f>
        <v>42181.70556</v>
      </c>
      <c r="D2061" s="3">
        <f>IFERROR(__xludf.DUMMYFUNCTION("""COMPUTED_VALUE"""),54016.97)</f>
        <v>54016.97</v>
      </c>
    </row>
    <row r="2062">
      <c r="C2062" s="4">
        <f>IFERROR(__xludf.DUMMYFUNCTION("""COMPUTED_VALUE"""),42184.705555555556)</f>
        <v>42184.70556</v>
      </c>
      <c r="D2062" s="3">
        <f>IFERROR(__xludf.DUMMYFUNCTION("""COMPUTED_VALUE"""),53014.21)</f>
        <v>53014.21</v>
      </c>
    </row>
    <row r="2063">
      <c r="C2063" s="4">
        <f>IFERROR(__xludf.DUMMYFUNCTION("""COMPUTED_VALUE"""),42185.705555555556)</f>
        <v>42185.70556</v>
      </c>
      <c r="D2063" s="3">
        <f>IFERROR(__xludf.DUMMYFUNCTION("""COMPUTED_VALUE"""),53080.88)</f>
        <v>53080.88</v>
      </c>
    </row>
    <row r="2064">
      <c r="C2064" s="4">
        <f>IFERROR(__xludf.DUMMYFUNCTION("""COMPUTED_VALUE"""),42186.705555555556)</f>
        <v>42186.70556</v>
      </c>
      <c r="D2064" s="3">
        <f>IFERROR(__xludf.DUMMYFUNCTION("""COMPUTED_VALUE"""),52757.54)</f>
        <v>52757.54</v>
      </c>
    </row>
    <row r="2065">
      <c r="C2065" s="4">
        <f>IFERROR(__xludf.DUMMYFUNCTION("""COMPUTED_VALUE"""),42187.705555555556)</f>
        <v>42187.70556</v>
      </c>
      <c r="D2065" s="3">
        <f>IFERROR(__xludf.DUMMYFUNCTION("""COMPUTED_VALUE"""),53106.19)</f>
        <v>53106.19</v>
      </c>
    </row>
    <row r="2066">
      <c r="C2066" s="4">
        <f>IFERROR(__xludf.DUMMYFUNCTION("""COMPUTED_VALUE"""),42188.705555555556)</f>
        <v>42188.70556</v>
      </c>
      <c r="D2066" s="3">
        <f>IFERROR(__xludf.DUMMYFUNCTION("""COMPUTED_VALUE"""),52519.41)</f>
        <v>52519.41</v>
      </c>
    </row>
    <row r="2067">
      <c r="C2067" s="4">
        <f>IFERROR(__xludf.DUMMYFUNCTION("""COMPUTED_VALUE"""),42191.705555555556)</f>
        <v>42191.70556</v>
      </c>
      <c r="D2067" s="3">
        <f>IFERROR(__xludf.DUMMYFUNCTION("""COMPUTED_VALUE"""),52149.37)</f>
        <v>52149.37</v>
      </c>
    </row>
    <row r="2068">
      <c r="C2068" s="4">
        <f>IFERROR(__xludf.DUMMYFUNCTION("""COMPUTED_VALUE"""),42192.705555555556)</f>
        <v>42192.70556</v>
      </c>
      <c r="D2068" s="3">
        <f>IFERROR(__xludf.DUMMYFUNCTION("""COMPUTED_VALUE"""),52343.72)</f>
        <v>52343.72</v>
      </c>
    </row>
    <row r="2069">
      <c r="C2069" s="4">
        <f>IFERROR(__xludf.DUMMYFUNCTION("""COMPUTED_VALUE"""),42193.705555555556)</f>
        <v>42193.70556</v>
      </c>
      <c r="D2069" s="3">
        <f>IFERROR(__xludf.DUMMYFUNCTION("""COMPUTED_VALUE"""),51781.75)</f>
        <v>51781.75</v>
      </c>
    </row>
    <row r="2070">
      <c r="C2070" s="4">
        <f>IFERROR(__xludf.DUMMYFUNCTION("""COMPUTED_VALUE"""),42195.705555555556)</f>
        <v>42195.70556</v>
      </c>
      <c r="D2070" s="3">
        <f>IFERROR(__xludf.DUMMYFUNCTION("""COMPUTED_VALUE"""),52590.72)</f>
        <v>52590.72</v>
      </c>
    </row>
    <row r="2071">
      <c r="C2071" s="4">
        <f>IFERROR(__xludf.DUMMYFUNCTION("""COMPUTED_VALUE"""),42198.705555555556)</f>
        <v>42198.70556</v>
      </c>
      <c r="D2071" s="3">
        <f>IFERROR(__xludf.DUMMYFUNCTION("""COMPUTED_VALUE"""),53119.47)</f>
        <v>53119.47</v>
      </c>
    </row>
    <row r="2072">
      <c r="C2072" s="4">
        <f>IFERROR(__xludf.DUMMYFUNCTION("""COMPUTED_VALUE"""),42199.705555555556)</f>
        <v>42199.70556</v>
      </c>
      <c r="D2072" s="3">
        <f>IFERROR(__xludf.DUMMYFUNCTION("""COMPUTED_VALUE"""),53239.18)</f>
        <v>53239.18</v>
      </c>
    </row>
    <row r="2073">
      <c r="C2073" s="4">
        <f>IFERROR(__xludf.DUMMYFUNCTION("""COMPUTED_VALUE"""),42200.705555555556)</f>
        <v>42200.70556</v>
      </c>
      <c r="D2073" s="3">
        <f>IFERROR(__xludf.DUMMYFUNCTION("""COMPUTED_VALUE"""),52902.28)</f>
        <v>52902.28</v>
      </c>
    </row>
    <row r="2074">
      <c r="C2074" s="4">
        <f>IFERROR(__xludf.DUMMYFUNCTION("""COMPUTED_VALUE"""),42201.705555555556)</f>
        <v>42201.70556</v>
      </c>
      <c r="D2074" s="3">
        <f>IFERROR(__xludf.DUMMYFUNCTION("""COMPUTED_VALUE"""),53069.75)</f>
        <v>53069.75</v>
      </c>
    </row>
    <row r="2075">
      <c r="C2075" s="4">
        <f>IFERROR(__xludf.DUMMYFUNCTION("""COMPUTED_VALUE"""),42202.705555555556)</f>
        <v>42202.70556</v>
      </c>
      <c r="D2075" s="3">
        <f>IFERROR(__xludf.DUMMYFUNCTION("""COMPUTED_VALUE"""),52341.8)</f>
        <v>52341.8</v>
      </c>
    </row>
    <row r="2076">
      <c r="C2076" s="4">
        <f>IFERROR(__xludf.DUMMYFUNCTION("""COMPUTED_VALUE"""),42205.705555555556)</f>
        <v>42205.70556</v>
      </c>
      <c r="D2076" s="3">
        <f>IFERROR(__xludf.DUMMYFUNCTION("""COMPUTED_VALUE"""),51600.08)</f>
        <v>51600.08</v>
      </c>
    </row>
    <row r="2077">
      <c r="C2077" s="4">
        <f>IFERROR(__xludf.DUMMYFUNCTION("""COMPUTED_VALUE"""),42206.705555555556)</f>
        <v>42206.70556</v>
      </c>
      <c r="D2077" s="3">
        <f>IFERROR(__xludf.DUMMYFUNCTION("""COMPUTED_VALUE"""),51474.28)</f>
        <v>51474.28</v>
      </c>
    </row>
    <row r="2078">
      <c r="C2078" s="4">
        <f>IFERROR(__xludf.DUMMYFUNCTION("""COMPUTED_VALUE"""),42207.705555555556)</f>
        <v>42207.70556</v>
      </c>
      <c r="D2078" s="3">
        <f>IFERROR(__xludf.DUMMYFUNCTION("""COMPUTED_VALUE"""),50915.79)</f>
        <v>50915.79</v>
      </c>
    </row>
    <row r="2079">
      <c r="C2079" s="4">
        <f>IFERROR(__xludf.DUMMYFUNCTION("""COMPUTED_VALUE"""),42208.705555555556)</f>
        <v>42208.70556</v>
      </c>
      <c r="D2079" s="3">
        <f>IFERROR(__xludf.DUMMYFUNCTION("""COMPUTED_VALUE"""),49806.63)</f>
        <v>49806.63</v>
      </c>
    </row>
    <row r="2080">
      <c r="C2080" s="4">
        <f>IFERROR(__xludf.DUMMYFUNCTION("""COMPUTED_VALUE"""),42209.705555555556)</f>
        <v>42209.70556</v>
      </c>
      <c r="D2080" s="3">
        <f>IFERROR(__xludf.DUMMYFUNCTION("""COMPUTED_VALUE"""),49245.85)</f>
        <v>49245.85</v>
      </c>
    </row>
    <row r="2081">
      <c r="C2081" s="4">
        <f>IFERROR(__xludf.DUMMYFUNCTION("""COMPUTED_VALUE"""),42212.705555555556)</f>
        <v>42212.70556</v>
      </c>
      <c r="D2081" s="3">
        <f>IFERROR(__xludf.DUMMYFUNCTION("""COMPUTED_VALUE"""),48735.54)</f>
        <v>48735.54</v>
      </c>
    </row>
    <row r="2082">
      <c r="C2082" s="4">
        <f>IFERROR(__xludf.DUMMYFUNCTION("""COMPUTED_VALUE"""),42213.705555555556)</f>
        <v>42213.70556</v>
      </c>
      <c r="D2082" s="3">
        <f>IFERROR(__xludf.DUMMYFUNCTION("""COMPUTED_VALUE"""),49601.6)</f>
        <v>49601.6</v>
      </c>
    </row>
    <row r="2083">
      <c r="C2083" s="4">
        <f>IFERROR(__xludf.DUMMYFUNCTION("""COMPUTED_VALUE"""),42214.705555555556)</f>
        <v>42214.70556</v>
      </c>
      <c r="D2083" s="3">
        <f>IFERROR(__xludf.DUMMYFUNCTION("""COMPUTED_VALUE"""),50245.15)</f>
        <v>50245.15</v>
      </c>
    </row>
    <row r="2084">
      <c r="C2084" s="4">
        <f>IFERROR(__xludf.DUMMYFUNCTION("""COMPUTED_VALUE"""),42215.705555555556)</f>
        <v>42215.70556</v>
      </c>
      <c r="D2084" s="3">
        <f>IFERROR(__xludf.DUMMYFUNCTION("""COMPUTED_VALUE"""),49897.4)</f>
        <v>49897.4</v>
      </c>
    </row>
    <row r="2085">
      <c r="C2085" s="4">
        <f>IFERROR(__xludf.DUMMYFUNCTION("""COMPUTED_VALUE"""),42216.705555555556)</f>
        <v>42216.70556</v>
      </c>
      <c r="D2085" s="3">
        <f>IFERROR(__xludf.DUMMYFUNCTION("""COMPUTED_VALUE"""),50864.77)</f>
        <v>50864.77</v>
      </c>
    </row>
    <row r="2086">
      <c r="C2086" s="4">
        <f>IFERROR(__xludf.DUMMYFUNCTION("""COMPUTED_VALUE"""),42219.705555555556)</f>
        <v>42219.70556</v>
      </c>
      <c r="D2086" s="3">
        <f>IFERROR(__xludf.DUMMYFUNCTION("""COMPUTED_VALUE"""),50138.05)</f>
        <v>50138.05</v>
      </c>
    </row>
    <row r="2087">
      <c r="C2087" s="4">
        <f>IFERROR(__xludf.DUMMYFUNCTION("""COMPUTED_VALUE"""),42220.705555555556)</f>
        <v>42220.70556</v>
      </c>
      <c r="D2087" s="3">
        <f>IFERROR(__xludf.DUMMYFUNCTION("""COMPUTED_VALUE"""),50058.49)</f>
        <v>50058.49</v>
      </c>
    </row>
    <row r="2088">
      <c r="C2088" s="4">
        <f>IFERROR(__xludf.DUMMYFUNCTION("""COMPUTED_VALUE"""),42221.705555555556)</f>
        <v>42221.70556</v>
      </c>
      <c r="D2088" s="3">
        <f>IFERROR(__xludf.DUMMYFUNCTION("""COMPUTED_VALUE"""),50287.27)</f>
        <v>50287.27</v>
      </c>
    </row>
    <row r="2089">
      <c r="C2089" s="4">
        <f>IFERROR(__xludf.DUMMYFUNCTION("""COMPUTED_VALUE"""),42222.705555555556)</f>
        <v>42222.70556</v>
      </c>
      <c r="D2089" s="3">
        <f>IFERROR(__xludf.DUMMYFUNCTION("""COMPUTED_VALUE"""),50011.32)</f>
        <v>50011.32</v>
      </c>
    </row>
    <row r="2090">
      <c r="C2090" s="4">
        <f>IFERROR(__xludf.DUMMYFUNCTION("""COMPUTED_VALUE"""),42223.705555555556)</f>
        <v>42223.70556</v>
      </c>
      <c r="D2090" s="3">
        <f>IFERROR(__xludf.DUMMYFUNCTION("""COMPUTED_VALUE"""),48577.32)</f>
        <v>48577.32</v>
      </c>
    </row>
    <row r="2091">
      <c r="C2091" s="4">
        <f>IFERROR(__xludf.DUMMYFUNCTION("""COMPUTED_VALUE"""),42226.705555555556)</f>
        <v>42226.70556</v>
      </c>
      <c r="D2091" s="3">
        <f>IFERROR(__xludf.DUMMYFUNCTION("""COMPUTED_VALUE"""),49353.0)</f>
        <v>49353</v>
      </c>
    </row>
    <row r="2092">
      <c r="C2092" s="4">
        <f>IFERROR(__xludf.DUMMYFUNCTION("""COMPUTED_VALUE"""),42227.705555555556)</f>
        <v>42227.70556</v>
      </c>
      <c r="D2092" s="3">
        <f>IFERROR(__xludf.DUMMYFUNCTION("""COMPUTED_VALUE"""),49072.34)</f>
        <v>49072.34</v>
      </c>
    </row>
    <row r="2093">
      <c r="C2093" s="4">
        <f>IFERROR(__xludf.DUMMYFUNCTION("""COMPUTED_VALUE"""),42228.705555555556)</f>
        <v>42228.70556</v>
      </c>
      <c r="D2093" s="3">
        <f>IFERROR(__xludf.DUMMYFUNCTION("""COMPUTED_VALUE"""),48388.05)</f>
        <v>48388.05</v>
      </c>
    </row>
    <row r="2094">
      <c r="C2094" s="4">
        <f>IFERROR(__xludf.DUMMYFUNCTION("""COMPUTED_VALUE"""),42229.705555555556)</f>
        <v>42229.70556</v>
      </c>
      <c r="D2094" s="3">
        <f>IFERROR(__xludf.DUMMYFUNCTION("""COMPUTED_VALUE"""),48009.57)</f>
        <v>48009.57</v>
      </c>
    </row>
    <row r="2095">
      <c r="C2095" s="4">
        <f>IFERROR(__xludf.DUMMYFUNCTION("""COMPUTED_VALUE"""),42230.705555555556)</f>
        <v>42230.70556</v>
      </c>
      <c r="D2095" s="3">
        <f>IFERROR(__xludf.DUMMYFUNCTION("""COMPUTED_VALUE"""),47508.41)</f>
        <v>47508.41</v>
      </c>
    </row>
    <row r="2096">
      <c r="C2096" s="4">
        <f>IFERROR(__xludf.DUMMYFUNCTION("""COMPUTED_VALUE"""),42233.705555555556)</f>
        <v>42233.70556</v>
      </c>
      <c r="D2096" s="3">
        <f>IFERROR(__xludf.DUMMYFUNCTION("""COMPUTED_VALUE"""),47217.43)</f>
        <v>47217.43</v>
      </c>
    </row>
    <row r="2097">
      <c r="C2097" s="4">
        <f>IFERROR(__xludf.DUMMYFUNCTION("""COMPUTED_VALUE"""),42234.705555555556)</f>
        <v>42234.70556</v>
      </c>
      <c r="D2097" s="3">
        <f>IFERROR(__xludf.DUMMYFUNCTION("""COMPUTED_VALUE"""),47450.58)</f>
        <v>47450.58</v>
      </c>
    </row>
    <row r="2098">
      <c r="C2098" s="4">
        <f>IFERROR(__xludf.DUMMYFUNCTION("""COMPUTED_VALUE"""),42235.705555555556)</f>
        <v>42235.70556</v>
      </c>
      <c r="D2098" s="3">
        <f>IFERROR(__xludf.DUMMYFUNCTION("""COMPUTED_VALUE"""),46588.39)</f>
        <v>46588.39</v>
      </c>
    </row>
    <row r="2099">
      <c r="C2099" s="4">
        <f>IFERROR(__xludf.DUMMYFUNCTION("""COMPUTED_VALUE"""),42236.705555555556)</f>
        <v>42236.70556</v>
      </c>
      <c r="D2099" s="3">
        <f>IFERROR(__xludf.DUMMYFUNCTION("""COMPUTED_VALUE"""),46649.23)</f>
        <v>46649.23</v>
      </c>
    </row>
    <row r="2100">
      <c r="C2100" s="4">
        <f>IFERROR(__xludf.DUMMYFUNCTION("""COMPUTED_VALUE"""),42237.705555555556)</f>
        <v>42237.70556</v>
      </c>
      <c r="D2100" s="3">
        <f>IFERROR(__xludf.DUMMYFUNCTION("""COMPUTED_VALUE"""),45719.64)</f>
        <v>45719.64</v>
      </c>
    </row>
    <row r="2101">
      <c r="C2101" s="4">
        <f>IFERROR(__xludf.DUMMYFUNCTION("""COMPUTED_VALUE"""),42240.705555555556)</f>
        <v>42240.70556</v>
      </c>
      <c r="D2101" s="3">
        <f>IFERROR(__xludf.DUMMYFUNCTION("""COMPUTED_VALUE"""),44336.47)</f>
        <v>44336.47</v>
      </c>
    </row>
    <row r="2102">
      <c r="C2102" s="4">
        <f>IFERROR(__xludf.DUMMYFUNCTION("""COMPUTED_VALUE"""),42241.705555555556)</f>
        <v>42241.70556</v>
      </c>
      <c r="D2102" s="3">
        <f>IFERROR(__xludf.DUMMYFUNCTION("""COMPUTED_VALUE"""),44544.85)</f>
        <v>44544.85</v>
      </c>
    </row>
    <row r="2103">
      <c r="C2103" s="4">
        <f>IFERROR(__xludf.DUMMYFUNCTION("""COMPUTED_VALUE"""),42242.705555555556)</f>
        <v>42242.70556</v>
      </c>
      <c r="D2103" s="3">
        <f>IFERROR(__xludf.DUMMYFUNCTION("""COMPUTED_VALUE"""),46038.08)</f>
        <v>46038.08</v>
      </c>
    </row>
    <row r="2104">
      <c r="C2104" s="4">
        <f>IFERROR(__xludf.DUMMYFUNCTION("""COMPUTED_VALUE"""),42243.705555555556)</f>
        <v>42243.70556</v>
      </c>
      <c r="D2104" s="3">
        <f>IFERROR(__xludf.DUMMYFUNCTION("""COMPUTED_VALUE"""),47715.27)</f>
        <v>47715.27</v>
      </c>
    </row>
    <row r="2105">
      <c r="C2105" s="4">
        <f>IFERROR(__xludf.DUMMYFUNCTION("""COMPUTED_VALUE"""),42244.705555555556)</f>
        <v>42244.70556</v>
      </c>
      <c r="D2105" s="3">
        <f>IFERROR(__xludf.DUMMYFUNCTION("""COMPUTED_VALUE"""),47153.87)</f>
        <v>47153.87</v>
      </c>
    </row>
    <row r="2106">
      <c r="C2106" s="4">
        <f>IFERROR(__xludf.DUMMYFUNCTION("""COMPUTED_VALUE"""),42247.705555555556)</f>
        <v>42247.70556</v>
      </c>
      <c r="D2106" s="3">
        <f>IFERROR(__xludf.DUMMYFUNCTION("""COMPUTED_VALUE"""),46625.52)</f>
        <v>46625.52</v>
      </c>
    </row>
    <row r="2107">
      <c r="C2107" s="4">
        <f>IFERROR(__xludf.DUMMYFUNCTION("""COMPUTED_VALUE"""),42248.705555555556)</f>
        <v>42248.70556</v>
      </c>
      <c r="D2107" s="3">
        <f>IFERROR(__xludf.DUMMYFUNCTION("""COMPUTED_VALUE"""),45477.06)</f>
        <v>45477.06</v>
      </c>
    </row>
    <row r="2108">
      <c r="C2108" s="4">
        <f>IFERROR(__xludf.DUMMYFUNCTION("""COMPUTED_VALUE"""),42249.705555555556)</f>
        <v>42249.70556</v>
      </c>
      <c r="D2108" s="3">
        <f>IFERROR(__xludf.DUMMYFUNCTION("""COMPUTED_VALUE"""),46463.96)</f>
        <v>46463.96</v>
      </c>
    </row>
    <row r="2109">
      <c r="C2109" s="4">
        <f>IFERROR(__xludf.DUMMYFUNCTION("""COMPUTED_VALUE"""),42250.705555555556)</f>
        <v>42250.70556</v>
      </c>
      <c r="D2109" s="3">
        <f>IFERROR(__xludf.DUMMYFUNCTION("""COMPUTED_VALUE"""),47365.87)</f>
        <v>47365.87</v>
      </c>
    </row>
    <row r="2110">
      <c r="C2110" s="4">
        <f>IFERROR(__xludf.DUMMYFUNCTION("""COMPUTED_VALUE"""),42251.705555555556)</f>
        <v>42251.70556</v>
      </c>
      <c r="D2110" s="3">
        <f>IFERROR(__xludf.DUMMYFUNCTION("""COMPUTED_VALUE"""),46497.72)</f>
        <v>46497.72</v>
      </c>
    </row>
    <row r="2111">
      <c r="C2111" s="4">
        <f>IFERROR(__xludf.DUMMYFUNCTION("""COMPUTED_VALUE"""),42255.705555555556)</f>
        <v>42255.70556</v>
      </c>
      <c r="D2111" s="3">
        <f>IFERROR(__xludf.DUMMYFUNCTION("""COMPUTED_VALUE"""),46762.07)</f>
        <v>46762.07</v>
      </c>
    </row>
    <row r="2112">
      <c r="C2112" s="4">
        <f>IFERROR(__xludf.DUMMYFUNCTION("""COMPUTED_VALUE"""),42256.705555555556)</f>
        <v>42256.70556</v>
      </c>
      <c r="D2112" s="3">
        <f>IFERROR(__xludf.DUMMYFUNCTION("""COMPUTED_VALUE"""),46657.1)</f>
        <v>46657.1</v>
      </c>
    </row>
    <row r="2113">
      <c r="C2113" s="4">
        <f>IFERROR(__xludf.DUMMYFUNCTION("""COMPUTED_VALUE"""),42257.705555555556)</f>
        <v>42257.70556</v>
      </c>
      <c r="D2113" s="3">
        <f>IFERROR(__xludf.DUMMYFUNCTION("""COMPUTED_VALUE"""),46503.99)</f>
        <v>46503.99</v>
      </c>
    </row>
    <row r="2114">
      <c r="C2114" s="4">
        <f>IFERROR(__xludf.DUMMYFUNCTION("""COMPUTED_VALUE"""),42258.705555555556)</f>
        <v>42258.70556</v>
      </c>
      <c r="D2114" s="3">
        <f>IFERROR(__xludf.DUMMYFUNCTION("""COMPUTED_VALUE"""),46400.51)</f>
        <v>46400.51</v>
      </c>
    </row>
    <row r="2115">
      <c r="C2115" s="4">
        <f>IFERROR(__xludf.DUMMYFUNCTION("""COMPUTED_VALUE"""),42261.705555555556)</f>
        <v>42261.70556</v>
      </c>
      <c r="D2115" s="3">
        <f>IFERROR(__xludf.DUMMYFUNCTION("""COMPUTED_VALUE"""),47281.52)</f>
        <v>47281.52</v>
      </c>
    </row>
    <row r="2116">
      <c r="C2116" s="4">
        <f>IFERROR(__xludf.DUMMYFUNCTION("""COMPUTED_VALUE"""),42262.705555555556)</f>
        <v>42262.70556</v>
      </c>
      <c r="D2116" s="3">
        <f>IFERROR(__xludf.DUMMYFUNCTION("""COMPUTED_VALUE"""),47364.07)</f>
        <v>47364.07</v>
      </c>
    </row>
    <row r="2117">
      <c r="C2117" s="4">
        <f>IFERROR(__xludf.DUMMYFUNCTION("""COMPUTED_VALUE"""),42263.705555555556)</f>
        <v>42263.70556</v>
      </c>
      <c r="D2117" s="3">
        <f>IFERROR(__xludf.DUMMYFUNCTION("""COMPUTED_VALUE"""),48553.1)</f>
        <v>48553.1</v>
      </c>
    </row>
    <row r="2118">
      <c r="C2118" s="4">
        <f>IFERROR(__xludf.DUMMYFUNCTION("""COMPUTED_VALUE"""),42264.705555555556)</f>
        <v>42264.70556</v>
      </c>
      <c r="D2118" s="3">
        <f>IFERROR(__xludf.DUMMYFUNCTION("""COMPUTED_VALUE"""),48551.08)</f>
        <v>48551.08</v>
      </c>
    </row>
    <row r="2119">
      <c r="C2119" s="4">
        <f>IFERROR(__xludf.DUMMYFUNCTION("""COMPUTED_VALUE"""),42265.705555555556)</f>
        <v>42265.70556</v>
      </c>
      <c r="D2119" s="3">
        <f>IFERROR(__xludf.DUMMYFUNCTION("""COMPUTED_VALUE"""),47264.08)</f>
        <v>47264.08</v>
      </c>
    </row>
    <row r="2120">
      <c r="C2120" s="4">
        <f>IFERROR(__xludf.DUMMYFUNCTION("""COMPUTED_VALUE"""),42268.705555555556)</f>
        <v>42268.70556</v>
      </c>
      <c r="D2120" s="3">
        <f>IFERROR(__xludf.DUMMYFUNCTION("""COMPUTED_VALUE"""),46590.2)</f>
        <v>46590.2</v>
      </c>
    </row>
    <row r="2121">
      <c r="C2121" s="4">
        <f>IFERROR(__xludf.DUMMYFUNCTION("""COMPUTED_VALUE"""),42269.705555555556)</f>
        <v>42269.70556</v>
      </c>
      <c r="D2121" s="3">
        <f>IFERROR(__xludf.DUMMYFUNCTION("""COMPUTED_VALUE"""),46264.61)</f>
        <v>46264.61</v>
      </c>
    </row>
    <row r="2122">
      <c r="C2122" s="4">
        <f>IFERROR(__xludf.DUMMYFUNCTION("""COMPUTED_VALUE"""),42270.705555555556)</f>
        <v>42270.70556</v>
      </c>
      <c r="D2122" s="3">
        <f>IFERROR(__xludf.DUMMYFUNCTION("""COMPUTED_VALUE"""),45340.11)</f>
        <v>45340.11</v>
      </c>
    </row>
    <row r="2123">
      <c r="C2123" s="4">
        <f>IFERROR(__xludf.DUMMYFUNCTION("""COMPUTED_VALUE"""),42271.705555555556)</f>
        <v>42271.70556</v>
      </c>
      <c r="D2123" s="3">
        <f>IFERROR(__xludf.DUMMYFUNCTION("""COMPUTED_VALUE"""),45291.97)</f>
        <v>45291.97</v>
      </c>
    </row>
    <row r="2124">
      <c r="C2124" s="4">
        <f>IFERROR(__xludf.DUMMYFUNCTION("""COMPUTED_VALUE"""),42272.705555555556)</f>
        <v>42272.70556</v>
      </c>
      <c r="D2124" s="3">
        <f>IFERROR(__xludf.DUMMYFUNCTION("""COMPUTED_VALUE"""),44831.46)</f>
        <v>44831.46</v>
      </c>
    </row>
    <row r="2125">
      <c r="C2125" s="4">
        <f>IFERROR(__xludf.DUMMYFUNCTION("""COMPUTED_VALUE"""),42275.705555555556)</f>
        <v>42275.70556</v>
      </c>
      <c r="D2125" s="3">
        <f>IFERROR(__xludf.DUMMYFUNCTION("""COMPUTED_VALUE"""),43956.63)</f>
        <v>43956.63</v>
      </c>
    </row>
    <row r="2126">
      <c r="C2126" s="4">
        <f>IFERROR(__xludf.DUMMYFUNCTION("""COMPUTED_VALUE"""),42276.705555555556)</f>
        <v>42276.70556</v>
      </c>
      <c r="D2126" s="3">
        <f>IFERROR(__xludf.DUMMYFUNCTION("""COMPUTED_VALUE"""),44131.82)</f>
        <v>44131.82</v>
      </c>
    </row>
    <row r="2127">
      <c r="C2127" s="4">
        <f>IFERROR(__xludf.DUMMYFUNCTION("""COMPUTED_VALUE"""),42277.705555555556)</f>
        <v>42277.70556</v>
      </c>
      <c r="D2127" s="3">
        <f>IFERROR(__xludf.DUMMYFUNCTION("""COMPUTED_VALUE"""),45059.35)</f>
        <v>45059.35</v>
      </c>
    </row>
    <row r="2128">
      <c r="C2128" s="4">
        <f>IFERROR(__xludf.DUMMYFUNCTION("""COMPUTED_VALUE"""),42278.705555555556)</f>
        <v>42278.70556</v>
      </c>
      <c r="D2128" s="3">
        <f>IFERROR(__xludf.DUMMYFUNCTION("""COMPUTED_VALUE"""),45313.27)</f>
        <v>45313.27</v>
      </c>
    </row>
    <row r="2129">
      <c r="C2129" s="4">
        <f>IFERROR(__xludf.DUMMYFUNCTION("""COMPUTED_VALUE"""),42279.705555555556)</f>
        <v>42279.70556</v>
      </c>
      <c r="D2129" s="3">
        <f>IFERROR(__xludf.DUMMYFUNCTION("""COMPUTED_VALUE"""),47033.46)</f>
        <v>47033.46</v>
      </c>
    </row>
    <row r="2130">
      <c r="C2130" s="4">
        <f>IFERROR(__xludf.DUMMYFUNCTION("""COMPUTED_VALUE"""),42282.705555555556)</f>
        <v>42282.70556</v>
      </c>
      <c r="D2130" s="3">
        <f>IFERROR(__xludf.DUMMYFUNCTION("""COMPUTED_VALUE"""),47598.07)</f>
        <v>47598.07</v>
      </c>
    </row>
    <row r="2131">
      <c r="C2131" s="4">
        <f>IFERROR(__xludf.DUMMYFUNCTION("""COMPUTED_VALUE"""),42283.705555555556)</f>
        <v>42283.70556</v>
      </c>
      <c r="D2131" s="3">
        <f>IFERROR(__xludf.DUMMYFUNCTION("""COMPUTED_VALUE"""),47735.11)</f>
        <v>47735.11</v>
      </c>
    </row>
    <row r="2132">
      <c r="C2132" s="4">
        <f>IFERROR(__xludf.DUMMYFUNCTION("""COMPUTED_VALUE"""),42284.705555555556)</f>
        <v>42284.70556</v>
      </c>
      <c r="D2132" s="3">
        <f>IFERROR(__xludf.DUMMYFUNCTION("""COMPUTED_VALUE"""),48914.32)</f>
        <v>48914.32</v>
      </c>
    </row>
    <row r="2133">
      <c r="C2133" s="4">
        <f>IFERROR(__xludf.DUMMYFUNCTION("""COMPUTED_VALUE"""),42285.705555555556)</f>
        <v>42285.70556</v>
      </c>
      <c r="D2133" s="3">
        <f>IFERROR(__xludf.DUMMYFUNCTION("""COMPUTED_VALUE"""),49106.56)</f>
        <v>49106.56</v>
      </c>
    </row>
    <row r="2134">
      <c r="C2134" s="4">
        <f>IFERROR(__xludf.DUMMYFUNCTION("""COMPUTED_VALUE"""),42286.705555555556)</f>
        <v>42286.70556</v>
      </c>
      <c r="D2134" s="3">
        <f>IFERROR(__xludf.DUMMYFUNCTION("""COMPUTED_VALUE"""),49338.41)</f>
        <v>49338.41</v>
      </c>
    </row>
    <row r="2135">
      <c r="C2135" s="4">
        <f>IFERROR(__xludf.DUMMYFUNCTION("""COMPUTED_VALUE"""),42290.705555555556)</f>
        <v>42290.70556</v>
      </c>
      <c r="D2135" s="3">
        <f>IFERROR(__xludf.DUMMYFUNCTION("""COMPUTED_VALUE"""),47362.64)</f>
        <v>47362.64</v>
      </c>
    </row>
    <row r="2136">
      <c r="C2136" s="4">
        <f>IFERROR(__xludf.DUMMYFUNCTION("""COMPUTED_VALUE"""),42291.705555555556)</f>
        <v>42291.70556</v>
      </c>
      <c r="D2136" s="3">
        <f>IFERROR(__xludf.DUMMYFUNCTION("""COMPUTED_VALUE"""),46710.44)</f>
        <v>46710.44</v>
      </c>
    </row>
    <row r="2137">
      <c r="C2137" s="4">
        <f>IFERROR(__xludf.DUMMYFUNCTION("""COMPUTED_VALUE"""),42292.705555555556)</f>
        <v>42292.70556</v>
      </c>
      <c r="D2137" s="3">
        <f>IFERROR(__xludf.DUMMYFUNCTION("""COMPUTED_VALUE"""),47161.15)</f>
        <v>47161.15</v>
      </c>
    </row>
    <row r="2138">
      <c r="C2138" s="4">
        <f>IFERROR(__xludf.DUMMYFUNCTION("""COMPUTED_VALUE"""),42293.705555555556)</f>
        <v>42293.70556</v>
      </c>
      <c r="D2138" s="3">
        <f>IFERROR(__xludf.DUMMYFUNCTION("""COMPUTED_VALUE"""),47236.1)</f>
        <v>47236.1</v>
      </c>
    </row>
    <row r="2139">
      <c r="C2139" s="4">
        <f>IFERROR(__xludf.DUMMYFUNCTION("""COMPUTED_VALUE"""),42296.705555555556)</f>
        <v>42296.70556</v>
      </c>
      <c r="D2139" s="3">
        <f>IFERROR(__xludf.DUMMYFUNCTION("""COMPUTED_VALUE"""),47447.31)</f>
        <v>47447.31</v>
      </c>
    </row>
    <row r="2140">
      <c r="C2140" s="4">
        <f>IFERROR(__xludf.DUMMYFUNCTION("""COMPUTED_VALUE"""),42297.705555555556)</f>
        <v>42297.70556</v>
      </c>
      <c r="D2140" s="3">
        <f>IFERROR(__xludf.DUMMYFUNCTION("""COMPUTED_VALUE"""),47076.55)</f>
        <v>47076.55</v>
      </c>
    </row>
    <row r="2141">
      <c r="C2141" s="4">
        <f>IFERROR(__xludf.DUMMYFUNCTION("""COMPUTED_VALUE"""),42298.705555555556)</f>
        <v>42298.70556</v>
      </c>
      <c r="D2141" s="3">
        <f>IFERROR(__xludf.DUMMYFUNCTION("""COMPUTED_VALUE"""),47025.87)</f>
        <v>47025.87</v>
      </c>
    </row>
    <row r="2142">
      <c r="C2142" s="4">
        <f>IFERROR(__xludf.DUMMYFUNCTION("""COMPUTED_VALUE"""),42299.705555555556)</f>
        <v>42299.70556</v>
      </c>
      <c r="D2142" s="3">
        <f>IFERROR(__xludf.DUMMYFUNCTION("""COMPUTED_VALUE"""),47772.14)</f>
        <v>47772.14</v>
      </c>
    </row>
    <row r="2143">
      <c r="C2143" s="4">
        <f>IFERROR(__xludf.DUMMYFUNCTION("""COMPUTED_VALUE"""),42300.705555555556)</f>
        <v>42300.70556</v>
      </c>
      <c r="D2143" s="3">
        <f>IFERROR(__xludf.DUMMYFUNCTION("""COMPUTED_VALUE"""),47596.59)</f>
        <v>47596.59</v>
      </c>
    </row>
    <row r="2144">
      <c r="C2144" s="4">
        <f>IFERROR(__xludf.DUMMYFUNCTION("""COMPUTED_VALUE"""),42303.705555555556)</f>
        <v>42303.70556</v>
      </c>
      <c r="D2144" s="3">
        <f>IFERROR(__xludf.DUMMYFUNCTION("""COMPUTED_VALUE"""),47209.32)</f>
        <v>47209.32</v>
      </c>
    </row>
    <row r="2145">
      <c r="C2145" s="4">
        <f>IFERROR(__xludf.DUMMYFUNCTION("""COMPUTED_VALUE"""),42304.705555555556)</f>
        <v>42304.70556</v>
      </c>
      <c r="D2145" s="3">
        <f>IFERROR(__xludf.DUMMYFUNCTION("""COMPUTED_VALUE"""),47042.95)</f>
        <v>47042.95</v>
      </c>
    </row>
    <row r="2146">
      <c r="C2146" s="4">
        <f>IFERROR(__xludf.DUMMYFUNCTION("""COMPUTED_VALUE"""),42305.705555555556)</f>
        <v>42305.70556</v>
      </c>
      <c r="D2146" s="3">
        <f>IFERROR(__xludf.DUMMYFUNCTION("""COMPUTED_VALUE"""),46740.85)</f>
        <v>46740.85</v>
      </c>
    </row>
    <row r="2147">
      <c r="C2147" s="4">
        <f>IFERROR(__xludf.DUMMYFUNCTION("""COMPUTED_VALUE"""),42306.705555555556)</f>
        <v>42306.70556</v>
      </c>
      <c r="D2147" s="3">
        <f>IFERROR(__xludf.DUMMYFUNCTION("""COMPUTED_VALUE"""),45628.35)</f>
        <v>45628.35</v>
      </c>
    </row>
    <row r="2148">
      <c r="C2148" s="4">
        <f>IFERROR(__xludf.DUMMYFUNCTION("""COMPUTED_VALUE"""),42307.705555555556)</f>
        <v>42307.70556</v>
      </c>
      <c r="D2148" s="3">
        <f>IFERROR(__xludf.DUMMYFUNCTION("""COMPUTED_VALUE"""),45868.82)</f>
        <v>45868.82</v>
      </c>
    </row>
    <row r="2149">
      <c r="C2149" s="4">
        <f>IFERROR(__xludf.DUMMYFUNCTION("""COMPUTED_VALUE"""),42311.705555555556)</f>
        <v>42311.70556</v>
      </c>
      <c r="D2149" s="3">
        <f>IFERROR(__xludf.DUMMYFUNCTION("""COMPUTED_VALUE"""),48053.67)</f>
        <v>48053.67</v>
      </c>
    </row>
    <row r="2150">
      <c r="C2150" s="4">
        <f>IFERROR(__xludf.DUMMYFUNCTION("""COMPUTED_VALUE"""),42312.705555555556)</f>
        <v>42312.70556</v>
      </c>
      <c r="D2150" s="3">
        <f>IFERROR(__xludf.DUMMYFUNCTION("""COMPUTED_VALUE"""),47710.1)</f>
        <v>47710.1</v>
      </c>
    </row>
    <row r="2151">
      <c r="C2151" s="4">
        <f>IFERROR(__xludf.DUMMYFUNCTION("""COMPUTED_VALUE"""),42313.705555555556)</f>
        <v>42313.70556</v>
      </c>
      <c r="D2151" s="3">
        <f>IFERROR(__xludf.DUMMYFUNCTION("""COMPUTED_VALUE"""),48046.76)</f>
        <v>48046.76</v>
      </c>
    </row>
    <row r="2152">
      <c r="C2152" s="4">
        <f>IFERROR(__xludf.DUMMYFUNCTION("""COMPUTED_VALUE"""),42314.705555555556)</f>
        <v>42314.70556</v>
      </c>
      <c r="D2152" s="3">
        <f>IFERROR(__xludf.DUMMYFUNCTION("""COMPUTED_VALUE"""),46918.52)</f>
        <v>46918.52</v>
      </c>
    </row>
    <row r="2153">
      <c r="C2153" s="4">
        <f>IFERROR(__xludf.DUMMYFUNCTION("""COMPUTED_VALUE"""),42317.705555555556)</f>
        <v>42317.70556</v>
      </c>
      <c r="D2153" s="3">
        <f>IFERROR(__xludf.DUMMYFUNCTION("""COMPUTED_VALUE"""),46194.92)</f>
        <v>46194.92</v>
      </c>
    </row>
    <row r="2154">
      <c r="C2154" s="4">
        <f>IFERROR(__xludf.DUMMYFUNCTION("""COMPUTED_VALUE"""),42318.705555555556)</f>
        <v>42318.70556</v>
      </c>
      <c r="D2154" s="3">
        <f>IFERROR(__xludf.DUMMYFUNCTION("""COMPUTED_VALUE"""),46206.57)</f>
        <v>46206.57</v>
      </c>
    </row>
    <row r="2155">
      <c r="C2155" s="4">
        <f>IFERROR(__xludf.DUMMYFUNCTION("""COMPUTED_VALUE"""),42319.705555555556)</f>
        <v>42319.70556</v>
      </c>
      <c r="D2155" s="3">
        <f>IFERROR(__xludf.DUMMYFUNCTION("""COMPUTED_VALUE"""),47065.01)</f>
        <v>47065.01</v>
      </c>
    </row>
    <row r="2156">
      <c r="C2156" s="4">
        <f>IFERROR(__xludf.DUMMYFUNCTION("""COMPUTED_VALUE"""),42320.705555555556)</f>
        <v>42320.70556</v>
      </c>
      <c r="D2156" s="3">
        <f>IFERROR(__xludf.DUMMYFUNCTION("""COMPUTED_VALUE"""),46883.58)</f>
        <v>46883.58</v>
      </c>
    </row>
    <row r="2157">
      <c r="C2157" s="4">
        <f>IFERROR(__xludf.DUMMYFUNCTION("""COMPUTED_VALUE"""),42321.705555555556)</f>
        <v>42321.70556</v>
      </c>
      <c r="D2157" s="3">
        <f>IFERROR(__xludf.DUMMYFUNCTION("""COMPUTED_VALUE"""),46517.04)</f>
        <v>46517.04</v>
      </c>
    </row>
    <row r="2158">
      <c r="C2158" s="4">
        <f>IFERROR(__xludf.DUMMYFUNCTION("""COMPUTED_VALUE"""),42324.705555555556)</f>
        <v>42324.70556</v>
      </c>
      <c r="D2158" s="3">
        <f>IFERROR(__xludf.DUMMYFUNCTION("""COMPUTED_VALUE"""),46846.87)</f>
        <v>46846.87</v>
      </c>
    </row>
    <row r="2159">
      <c r="C2159" s="4">
        <f>IFERROR(__xludf.DUMMYFUNCTION("""COMPUTED_VALUE"""),42325.705555555556)</f>
        <v>42325.70556</v>
      </c>
      <c r="D2159" s="3">
        <f>IFERROR(__xludf.DUMMYFUNCTION("""COMPUTED_VALUE"""),47247.8)</f>
        <v>47247.8</v>
      </c>
    </row>
    <row r="2160">
      <c r="C2160" s="4">
        <f>IFERROR(__xludf.DUMMYFUNCTION("""COMPUTED_VALUE"""),42326.705555555556)</f>
        <v>42326.70556</v>
      </c>
      <c r="D2160" s="3">
        <f>IFERROR(__xludf.DUMMYFUNCTION("""COMPUTED_VALUE"""),47435.58)</f>
        <v>47435.58</v>
      </c>
    </row>
    <row r="2161">
      <c r="C2161" s="4">
        <f>IFERROR(__xludf.DUMMYFUNCTION("""COMPUTED_VALUE"""),42327.705555555556)</f>
        <v>42327.70556</v>
      </c>
      <c r="D2161" s="3">
        <f>IFERROR(__xludf.DUMMYFUNCTION("""COMPUTED_VALUE"""),48138.89)</f>
        <v>48138.89</v>
      </c>
    </row>
    <row r="2162">
      <c r="C2162" s="4">
        <f>IFERROR(__xludf.DUMMYFUNCTION("""COMPUTED_VALUE"""),42331.705555555556)</f>
        <v>42331.70556</v>
      </c>
      <c r="D2162" s="3">
        <f>IFERROR(__xludf.DUMMYFUNCTION("""COMPUTED_VALUE"""),48150.27)</f>
        <v>48150.27</v>
      </c>
    </row>
    <row r="2163">
      <c r="C2163" s="4">
        <f>IFERROR(__xludf.DUMMYFUNCTION("""COMPUTED_VALUE"""),42332.705555555556)</f>
        <v>42332.70556</v>
      </c>
      <c r="D2163" s="3">
        <f>IFERROR(__xludf.DUMMYFUNCTION("""COMPUTED_VALUE"""),48284.19)</f>
        <v>48284.19</v>
      </c>
    </row>
    <row r="2164">
      <c r="C2164" s="4">
        <f>IFERROR(__xludf.DUMMYFUNCTION("""COMPUTED_VALUE"""),42333.705555555556)</f>
        <v>42333.70556</v>
      </c>
      <c r="D2164" s="3">
        <f>IFERROR(__xludf.DUMMYFUNCTION("""COMPUTED_VALUE"""),46866.64)</f>
        <v>46866.64</v>
      </c>
    </row>
    <row r="2165">
      <c r="C2165" s="4">
        <f>IFERROR(__xludf.DUMMYFUNCTION("""COMPUTED_VALUE"""),42334.705555555556)</f>
        <v>42334.70556</v>
      </c>
      <c r="D2165" s="3">
        <f>IFERROR(__xludf.DUMMYFUNCTION("""COMPUTED_VALUE"""),47145.63)</f>
        <v>47145.63</v>
      </c>
    </row>
    <row r="2166">
      <c r="C2166" s="4">
        <f>IFERROR(__xludf.DUMMYFUNCTION("""COMPUTED_VALUE"""),42335.705555555556)</f>
        <v>42335.70556</v>
      </c>
      <c r="D2166" s="3">
        <f>IFERROR(__xludf.DUMMYFUNCTION("""COMPUTED_VALUE"""),45872.92)</f>
        <v>45872.92</v>
      </c>
    </row>
    <row r="2167">
      <c r="C2167" s="4">
        <f>IFERROR(__xludf.DUMMYFUNCTION("""COMPUTED_VALUE"""),42338.705555555556)</f>
        <v>42338.70556</v>
      </c>
      <c r="D2167" s="3">
        <f>IFERROR(__xludf.DUMMYFUNCTION("""COMPUTED_VALUE"""),45120.36)</f>
        <v>45120.36</v>
      </c>
    </row>
    <row r="2168">
      <c r="C2168" s="4">
        <f>IFERROR(__xludf.DUMMYFUNCTION("""COMPUTED_VALUE"""),42339.705555555556)</f>
        <v>42339.70556</v>
      </c>
      <c r="D2168" s="3">
        <f>IFERROR(__xludf.DUMMYFUNCTION("""COMPUTED_VALUE"""),45046.75)</f>
        <v>45046.75</v>
      </c>
    </row>
    <row r="2169">
      <c r="C2169" s="4">
        <f>IFERROR(__xludf.DUMMYFUNCTION("""COMPUTED_VALUE"""),42340.705555555556)</f>
        <v>42340.70556</v>
      </c>
      <c r="D2169" s="3">
        <f>IFERROR(__xludf.DUMMYFUNCTION("""COMPUTED_VALUE"""),44914.53)</f>
        <v>44914.53</v>
      </c>
    </row>
    <row r="2170">
      <c r="C2170" s="4">
        <f>IFERROR(__xludf.DUMMYFUNCTION("""COMPUTED_VALUE"""),42341.705555555556)</f>
        <v>42341.70556</v>
      </c>
      <c r="D2170" s="3">
        <f>IFERROR(__xludf.DUMMYFUNCTION("""COMPUTED_VALUE"""),46393.26)</f>
        <v>46393.26</v>
      </c>
    </row>
    <row r="2171">
      <c r="C2171" s="4">
        <f>IFERROR(__xludf.DUMMYFUNCTION("""COMPUTED_VALUE"""),42342.705555555556)</f>
        <v>42342.70556</v>
      </c>
      <c r="D2171" s="3">
        <f>IFERROR(__xludf.DUMMYFUNCTION("""COMPUTED_VALUE"""),45360.76)</f>
        <v>45360.76</v>
      </c>
    </row>
    <row r="2172">
      <c r="C2172" s="4">
        <f>IFERROR(__xludf.DUMMYFUNCTION("""COMPUTED_VALUE"""),42345.705555555556)</f>
        <v>42345.70556</v>
      </c>
      <c r="D2172" s="3">
        <f>IFERROR(__xludf.DUMMYFUNCTION("""COMPUTED_VALUE"""),45222.7)</f>
        <v>45222.7</v>
      </c>
    </row>
    <row r="2173">
      <c r="C2173" s="4">
        <f>IFERROR(__xludf.DUMMYFUNCTION("""COMPUTED_VALUE"""),42346.705555555556)</f>
        <v>42346.70556</v>
      </c>
      <c r="D2173" s="3">
        <f>IFERROR(__xludf.DUMMYFUNCTION("""COMPUTED_VALUE"""),44443.26)</f>
        <v>44443.26</v>
      </c>
    </row>
    <row r="2174">
      <c r="C2174" s="4">
        <f>IFERROR(__xludf.DUMMYFUNCTION("""COMPUTED_VALUE"""),42347.705555555556)</f>
        <v>42347.70556</v>
      </c>
      <c r="D2174" s="3">
        <f>IFERROR(__xludf.DUMMYFUNCTION("""COMPUTED_VALUE"""),46108.03)</f>
        <v>46108.03</v>
      </c>
    </row>
    <row r="2175">
      <c r="C2175" s="4">
        <f>IFERROR(__xludf.DUMMYFUNCTION("""COMPUTED_VALUE"""),42348.705555555556)</f>
        <v>42348.70556</v>
      </c>
      <c r="D2175" s="3">
        <f>IFERROR(__xludf.DUMMYFUNCTION("""COMPUTED_VALUE"""),45630.71)</f>
        <v>45630.71</v>
      </c>
    </row>
    <row r="2176">
      <c r="C2176" s="4">
        <f>IFERROR(__xludf.DUMMYFUNCTION("""COMPUTED_VALUE"""),42349.705555555556)</f>
        <v>42349.70556</v>
      </c>
      <c r="D2176" s="3">
        <f>IFERROR(__xludf.DUMMYFUNCTION("""COMPUTED_VALUE"""),45262.72)</f>
        <v>45262.72</v>
      </c>
    </row>
    <row r="2177">
      <c r="C2177" s="4">
        <f>IFERROR(__xludf.DUMMYFUNCTION("""COMPUTED_VALUE"""),42352.705555555556)</f>
        <v>42352.70556</v>
      </c>
      <c r="D2177" s="3">
        <f>IFERROR(__xludf.DUMMYFUNCTION("""COMPUTED_VALUE"""),44747.31)</f>
        <v>44747.31</v>
      </c>
    </row>
    <row r="2178">
      <c r="C2178" s="4">
        <f>IFERROR(__xludf.DUMMYFUNCTION("""COMPUTED_VALUE"""),42353.705555555556)</f>
        <v>42353.70556</v>
      </c>
      <c r="D2178" s="3">
        <f>IFERROR(__xludf.DUMMYFUNCTION("""COMPUTED_VALUE"""),44872.47)</f>
        <v>44872.47</v>
      </c>
    </row>
    <row r="2179">
      <c r="C2179" s="4">
        <f>IFERROR(__xludf.DUMMYFUNCTION("""COMPUTED_VALUE"""),42354.705555555556)</f>
        <v>42354.70556</v>
      </c>
      <c r="D2179" s="3">
        <f>IFERROR(__xludf.DUMMYFUNCTION("""COMPUTED_VALUE"""),45015.85)</f>
        <v>45015.85</v>
      </c>
    </row>
    <row r="2180">
      <c r="C2180" s="4">
        <f>IFERROR(__xludf.DUMMYFUNCTION("""COMPUTED_VALUE"""),42355.705555555556)</f>
        <v>42355.70556</v>
      </c>
      <c r="D2180" s="3">
        <f>IFERROR(__xludf.DUMMYFUNCTION("""COMPUTED_VALUE"""),45261.48)</f>
        <v>45261.48</v>
      </c>
    </row>
    <row r="2181">
      <c r="C2181" s="4">
        <f>IFERROR(__xludf.DUMMYFUNCTION("""COMPUTED_VALUE"""),42356.705555555556)</f>
        <v>42356.70556</v>
      </c>
      <c r="D2181" s="3">
        <f>IFERROR(__xludf.DUMMYFUNCTION("""COMPUTED_VALUE"""),43910.6)</f>
        <v>43910.6</v>
      </c>
    </row>
    <row r="2182">
      <c r="C2182" s="4">
        <f>IFERROR(__xludf.DUMMYFUNCTION("""COMPUTED_VALUE"""),42359.705555555556)</f>
        <v>42359.70556</v>
      </c>
      <c r="D2182" s="3">
        <f>IFERROR(__xludf.DUMMYFUNCTION("""COMPUTED_VALUE"""),43199.95)</f>
        <v>43199.95</v>
      </c>
    </row>
    <row r="2183">
      <c r="C2183" s="4">
        <f>IFERROR(__xludf.DUMMYFUNCTION("""COMPUTED_VALUE"""),42360.705555555556)</f>
        <v>42360.70556</v>
      </c>
      <c r="D2183" s="3">
        <f>IFERROR(__xludf.DUMMYFUNCTION("""COMPUTED_VALUE"""),43469.52)</f>
        <v>43469.52</v>
      </c>
    </row>
    <row r="2184">
      <c r="C2184" s="4">
        <f>IFERROR(__xludf.DUMMYFUNCTION("""COMPUTED_VALUE"""),42361.705555555556)</f>
        <v>42361.70556</v>
      </c>
      <c r="D2184" s="3">
        <f>IFERROR(__xludf.DUMMYFUNCTION("""COMPUTED_VALUE"""),44014.93)</f>
        <v>44014.93</v>
      </c>
    </row>
    <row r="2185">
      <c r="C2185" s="4">
        <f>IFERROR(__xludf.DUMMYFUNCTION("""COMPUTED_VALUE"""),42366.705555555556)</f>
        <v>42366.70556</v>
      </c>
      <c r="D2185" s="3">
        <f>IFERROR(__xludf.DUMMYFUNCTION("""COMPUTED_VALUE"""),43764.34)</f>
        <v>43764.34</v>
      </c>
    </row>
    <row r="2186">
      <c r="C2186" s="4">
        <f>IFERROR(__xludf.DUMMYFUNCTION("""COMPUTED_VALUE"""),42367.705555555556)</f>
        <v>42367.70556</v>
      </c>
      <c r="D2186" s="3">
        <f>IFERROR(__xludf.DUMMYFUNCTION("""COMPUTED_VALUE"""),43653.97)</f>
        <v>43653.97</v>
      </c>
    </row>
    <row r="2187">
      <c r="C2187" s="4">
        <f>IFERROR(__xludf.DUMMYFUNCTION("""COMPUTED_VALUE"""),42368.705555555556)</f>
        <v>42368.70556</v>
      </c>
      <c r="D2187" s="3">
        <f>IFERROR(__xludf.DUMMYFUNCTION("""COMPUTED_VALUE"""),43349.96)</f>
        <v>43349.96</v>
      </c>
    </row>
    <row r="2188">
      <c r="C2188" s="4">
        <f>IFERROR(__xludf.DUMMYFUNCTION("""COMPUTED_VALUE"""),42373.705555555556)</f>
        <v>42373.70556</v>
      </c>
      <c r="D2188" s="3">
        <f>IFERROR(__xludf.DUMMYFUNCTION("""COMPUTED_VALUE"""),42141.04)</f>
        <v>42141.04</v>
      </c>
    </row>
    <row r="2189">
      <c r="C2189" s="4">
        <f>IFERROR(__xludf.DUMMYFUNCTION("""COMPUTED_VALUE"""),42374.705555555556)</f>
        <v>42374.70556</v>
      </c>
      <c r="D2189" s="3">
        <f>IFERROR(__xludf.DUMMYFUNCTION("""COMPUTED_VALUE"""),42419.32)</f>
        <v>42419.32</v>
      </c>
    </row>
    <row r="2190">
      <c r="C2190" s="4">
        <f>IFERROR(__xludf.DUMMYFUNCTION("""COMPUTED_VALUE"""),42375.705555555556)</f>
        <v>42375.70556</v>
      </c>
      <c r="D2190" s="3">
        <f>IFERROR(__xludf.DUMMYFUNCTION("""COMPUTED_VALUE"""),41773.14)</f>
        <v>41773.14</v>
      </c>
    </row>
    <row r="2191">
      <c r="C2191" s="4">
        <f>IFERROR(__xludf.DUMMYFUNCTION("""COMPUTED_VALUE"""),42376.705555555556)</f>
        <v>42376.70556</v>
      </c>
      <c r="D2191" s="3">
        <f>IFERROR(__xludf.DUMMYFUNCTION("""COMPUTED_VALUE"""),40694.72)</f>
        <v>40694.72</v>
      </c>
    </row>
    <row r="2192">
      <c r="C2192" s="4">
        <f>IFERROR(__xludf.DUMMYFUNCTION("""COMPUTED_VALUE"""),42377.705555555556)</f>
        <v>42377.70556</v>
      </c>
      <c r="D2192" s="3">
        <f>IFERROR(__xludf.DUMMYFUNCTION("""COMPUTED_VALUE"""),40612.21)</f>
        <v>40612.21</v>
      </c>
    </row>
    <row r="2193">
      <c r="C2193" s="4">
        <f>IFERROR(__xludf.DUMMYFUNCTION("""COMPUTED_VALUE"""),42380.705555555556)</f>
        <v>42380.70556</v>
      </c>
      <c r="D2193" s="3">
        <f>IFERROR(__xludf.DUMMYFUNCTION("""COMPUTED_VALUE"""),39950.49)</f>
        <v>39950.49</v>
      </c>
    </row>
    <row r="2194">
      <c r="C2194" s="4">
        <f>IFERROR(__xludf.DUMMYFUNCTION("""COMPUTED_VALUE"""),42381.705555555556)</f>
        <v>42381.70556</v>
      </c>
      <c r="D2194" s="3">
        <f>IFERROR(__xludf.DUMMYFUNCTION("""COMPUTED_VALUE"""),39513.83)</f>
        <v>39513.83</v>
      </c>
    </row>
    <row r="2195">
      <c r="C2195" s="4">
        <f>IFERROR(__xludf.DUMMYFUNCTION("""COMPUTED_VALUE"""),42382.705555555556)</f>
        <v>42382.70556</v>
      </c>
      <c r="D2195" s="3">
        <f>IFERROR(__xludf.DUMMYFUNCTION("""COMPUTED_VALUE"""),38944.44)</f>
        <v>38944.44</v>
      </c>
    </row>
    <row r="2196">
      <c r="C2196" s="4">
        <f>IFERROR(__xludf.DUMMYFUNCTION("""COMPUTED_VALUE"""),42383.705555555556)</f>
        <v>42383.70556</v>
      </c>
      <c r="D2196" s="3">
        <f>IFERROR(__xludf.DUMMYFUNCTION("""COMPUTED_VALUE"""),39500.11)</f>
        <v>39500.11</v>
      </c>
    </row>
    <row r="2197">
      <c r="C2197" s="4">
        <f>IFERROR(__xludf.DUMMYFUNCTION("""COMPUTED_VALUE"""),42384.705555555556)</f>
        <v>42384.70556</v>
      </c>
      <c r="D2197" s="3">
        <f>IFERROR(__xludf.DUMMYFUNCTION("""COMPUTED_VALUE"""),38569.13)</f>
        <v>38569.13</v>
      </c>
    </row>
    <row r="2198">
      <c r="C2198" s="4">
        <f>IFERROR(__xludf.DUMMYFUNCTION("""COMPUTED_VALUE"""),42387.705555555556)</f>
        <v>42387.70556</v>
      </c>
      <c r="D2198" s="3">
        <f>IFERROR(__xludf.DUMMYFUNCTION("""COMPUTED_VALUE"""),37937.27)</f>
        <v>37937.27</v>
      </c>
    </row>
    <row r="2199">
      <c r="C2199" s="4">
        <f>IFERROR(__xludf.DUMMYFUNCTION("""COMPUTED_VALUE"""),42388.705555555556)</f>
        <v>42388.70556</v>
      </c>
      <c r="D2199" s="3">
        <f>IFERROR(__xludf.DUMMYFUNCTION("""COMPUTED_VALUE"""),38057.01)</f>
        <v>38057.01</v>
      </c>
    </row>
    <row r="2200">
      <c r="C2200" s="4">
        <f>IFERROR(__xludf.DUMMYFUNCTION("""COMPUTED_VALUE"""),42389.705555555556)</f>
        <v>42389.70556</v>
      </c>
      <c r="D2200" s="3">
        <f>IFERROR(__xludf.DUMMYFUNCTION("""COMPUTED_VALUE"""),37645.48)</f>
        <v>37645.48</v>
      </c>
    </row>
    <row r="2201">
      <c r="C2201" s="4">
        <f>IFERROR(__xludf.DUMMYFUNCTION("""COMPUTED_VALUE"""),42390.705555555556)</f>
        <v>42390.70556</v>
      </c>
      <c r="D2201" s="3">
        <f>IFERROR(__xludf.DUMMYFUNCTION("""COMPUTED_VALUE"""),37717.11)</f>
        <v>37717.11</v>
      </c>
    </row>
    <row r="2202">
      <c r="C2202" s="4">
        <f>IFERROR(__xludf.DUMMYFUNCTION("""COMPUTED_VALUE"""),42391.705555555556)</f>
        <v>42391.70556</v>
      </c>
      <c r="D2202" s="3">
        <f>IFERROR(__xludf.DUMMYFUNCTION("""COMPUTED_VALUE"""),38031.22)</f>
        <v>38031.22</v>
      </c>
    </row>
    <row r="2203">
      <c r="C2203" s="4">
        <f>IFERROR(__xludf.DUMMYFUNCTION("""COMPUTED_VALUE"""),42395.705555555556)</f>
        <v>42395.70556</v>
      </c>
      <c r="D2203" s="3">
        <f>IFERROR(__xludf.DUMMYFUNCTION("""COMPUTED_VALUE"""),37497.48)</f>
        <v>37497.48</v>
      </c>
    </row>
    <row r="2204">
      <c r="C2204" s="4">
        <f>IFERROR(__xludf.DUMMYFUNCTION("""COMPUTED_VALUE"""),42396.705555555556)</f>
        <v>42396.70556</v>
      </c>
      <c r="D2204" s="3">
        <f>IFERROR(__xludf.DUMMYFUNCTION("""COMPUTED_VALUE"""),38376.37)</f>
        <v>38376.37</v>
      </c>
    </row>
    <row r="2205">
      <c r="C2205" s="4">
        <f>IFERROR(__xludf.DUMMYFUNCTION("""COMPUTED_VALUE"""),42397.705555555556)</f>
        <v>42397.70556</v>
      </c>
      <c r="D2205" s="3">
        <f>IFERROR(__xludf.DUMMYFUNCTION("""COMPUTED_VALUE"""),38630.19)</f>
        <v>38630.19</v>
      </c>
    </row>
    <row r="2206">
      <c r="C2206" s="4">
        <f>IFERROR(__xludf.DUMMYFUNCTION("""COMPUTED_VALUE"""),42398.705555555556)</f>
        <v>42398.70556</v>
      </c>
      <c r="D2206" s="3">
        <f>IFERROR(__xludf.DUMMYFUNCTION("""COMPUTED_VALUE"""),40405.99)</f>
        <v>40405.99</v>
      </c>
    </row>
    <row r="2207">
      <c r="C2207" s="4">
        <f>IFERROR(__xludf.DUMMYFUNCTION("""COMPUTED_VALUE"""),42401.705555555556)</f>
        <v>42401.70556</v>
      </c>
      <c r="D2207" s="3">
        <f>IFERROR(__xludf.DUMMYFUNCTION("""COMPUTED_VALUE"""),40570.04)</f>
        <v>40570.04</v>
      </c>
    </row>
    <row r="2208">
      <c r="C2208" s="4">
        <f>IFERROR(__xludf.DUMMYFUNCTION("""COMPUTED_VALUE"""),42402.705555555556)</f>
        <v>42402.70556</v>
      </c>
      <c r="D2208" s="3">
        <f>IFERROR(__xludf.DUMMYFUNCTION("""COMPUTED_VALUE"""),38596.17)</f>
        <v>38596.17</v>
      </c>
    </row>
    <row r="2209">
      <c r="C2209" s="4">
        <f>IFERROR(__xludf.DUMMYFUNCTION("""COMPUTED_VALUE"""),42403.705555555556)</f>
        <v>42403.70556</v>
      </c>
      <c r="D2209" s="3">
        <f>IFERROR(__xludf.DUMMYFUNCTION("""COMPUTED_VALUE"""),39588.82)</f>
        <v>39588.82</v>
      </c>
    </row>
    <row r="2210">
      <c r="C2210" s="4">
        <f>IFERROR(__xludf.DUMMYFUNCTION("""COMPUTED_VALUE"""),42404.705555555556)</f>
        <v>42404.70556</v>
      </c>
      <c r="D2210" s="3">
        <f>IFERROR(__xludf.DUMMYFUNCTION("""COMPUTED_VALUE"""),40821.74)</f>
        <v>40821.74</v>
      </c>
    </row>
    <row r="2211">
      <c r="C2211" s="4">
        <f>IFERROR(__xludf.DUMMYFUNCTION("""COMPUTED_VALUE"""),42405.705555555556)</f>
        <v>42405.70556</v>
      </c>
      <c r="D2211" s="3">
        <f>IFERROR(__xludf.DUMMYFUNCTION("""COMPUTED_VALUE"""),40592.09)</f>
        <v>40592.09</v>
      </c>
    </row>
    <row r="2212">
      <c r="C2212" s="4">
        <f>IFERROR(__xludf.DUMMYFUNCTION("""COMPUTED_VALUE"""),42410.705555555556)</f>
        <v>42410.70556</v>
      </c>
      <c r="D2212" s="3">
        <f>IFERROR(__xludf.DUMMYFUNCTION("""COMPUTED_VALUE"""),40376.58)</f>
        <v>40376.58</v>
      </c>
    </row>
    <row r="2213">
      <c r="C2213" s="4">
        <f>IFERROR(__xludf.DUMMYFUNCTION("""COMPUTED_VALUE"""),42411.705555555556)</f>
        <v>42411.70556</v>
      </c>
      <c r="D2213" s="3">
        <f>IFERROR(__xludf.DUMMYFUNCTION("""COMPUTED_VALUE"""),39318.3)</f>
        <v>39318.3</v>
      </c>
    </row>
    <row r="2214">
      <c r="C2214" s="4">
        <f>IFERROR(__xludf.DUMMYFUNCTION("""COMPUTED_VALUE"""),42412.705555555556)</f>
        <v>42412.70556</v>
      </c>
      <c r="D2214" s="3">
        <f>IFERROR(__xludf.DUMMYFUNCTION("""COMPUTED_VALUE"""),39808.05)</f>
        <v>39808.05</v>
      </c>
    </row>
    <row r="2215">
      <c r="C2215" s="4">
        <f>IFERROR(__xludf.DUMMYFUNCTION("""COMPUTED_VALUE"""),42415.705555555556)</f>
        <v>42415.70556</v>
      </c>
      <c r="D2215" s="3">
        <f>IFERROR(__xludf.DUMMYFUNCTION("""COMPUTED_VALUE"""),40092.89)</f>
        <v>40092.89</v>
      </c>
    </row>
    <row r="2216">
      <c r="C2216" s="4">
        <f>IFERROR(__xludf.DUMMYFUNCTION("""COMPUTED_VALUE"""),42416.705555555556)</f>
        <v>42416.70556</v>
      </c>
      <c r="D2216" s="3">
        <f>IFERROR(__xludf.DUMMYFUNCTION("""COMPUTED_VALUE"""),40947.7)</f>
        <v>40947.7</v>
      </c>
    </row>
    <row r="2217">
      <c r="C2217" s="4">
        <f>IFERROR(__xludf.DUMMYFUNCTION("""COMPUTED_VALUE"""),42417.705555555556)</f>
        <v>42417.70556</v>
      </c>
      <c r="D2217" s="3">
        <f>IFERROR(__xludf.DUMMYFUNCTION("""COMPUTED_VALUE"""),41630.82)</f>
        <v>41630.82</v>
      </c>
    </row>
    <row r="2218">
      <c r="C2218" s="4">
        <f>IFERROR(__xludf.DUMMYFUNCTION("""COMPUTED_VALUE"""),42418.705555555556)</f>
        <v>42418.70556</v>
      </c>
      <c r="D2218" s="3">
        <f>IFERROR(__xludf.DUMMYFUNCTION("""COMPUTED_VALUE"""),41477.63)</f>
        <v>41477.63</v>
      </c>
    </row>
    <row r="2219">
      <c r="C2219" s="4">
        <f>IFERROR(__xludf.DUMMYFUNCTION("""COMPUTED_VALUE"""),42419.705555555556)</f>
        <v>42419.70556</v>
      </c>
      <c r="D2219" s="3">
        <f>IFERROR(__xludf.DUMMYFUNCTION("""COMPUTED_VALUE"""),41543.41)</f>
        <v>41543.41</v>
      </c>
    </row>
    <row r="2220">
      <c r="C2220" s="4">
        <f>IFERROR(__xludf.DUMMYFUNCTION("""COMPUTED_VALUE"""),42422.705555555556)</f>
        <v>42422.70556</v>
      </c>
      <c r="D2220" s="3">
        <f>IFERROR(__xludf.DUMMYFUNCTION("""COMPUTED_VALUE"""),43234.85)</f>
        <v>43234.85</v>
      </c>
    </row>
    <row r="2221">
      <c r="C2221" s="4">
        <f>IFERROR(__xludf.DUMMYFUNCTION("""COMPUTED_VALUE"""),42423.705555555556)</f>
        <v>42423.70556</v>
      </c>
      <c r="D2221" s="3">
        <f>IFERROR(__xludf.DUMMYFUNCTION("""COMPUTED_VALUE"""),42437.26)</f>
        <v>42437.26</v>
      </c>
    </row>
    <row r="2222">
      <c r="C2222" s="4">
        <f>IFERROR(__xludf.DUMMYFUNCTION("""COMPUTED_VALUE"""),42424.705555555556)</f>
        <v>42424.70556</v>
      </c>
      <c r="D2222" s="3">
        <f>IFERROR(__xludf.DUMMYFUNCTION("""COMPUTED_VALUE"""),42084.56)</f>
        <v>42084.56</v>
      </c>
    </row>
    <row r="2223">
      <c r="C2223" s="4">
        <f>IFERROR(__xludf.DUMMYFUNCTION("""COMPUTED_VALUE"""),42425.705555555556)</f>
        <v>42425.70556</v>
      </c>
      <c r="D2223" s="3">
        <f>IFERROR(__xludf.DUMMYFUNCTION("""COMPUTED_VALUE"""),41887.9)</f>
        <v>41887.9</v>
      </c>
    </row>
    <row r="2224">
      <c r="C2224" s="4">
        <f>IFERROR(__xludf.DUMMYFUNCTION("""COMPUTED_VALUE"""),42426.705555555556)</f>
        <v>42426.70556</v>
      </c>
      <c r="D2224" s="3">
        <f>IFERROR(__xludf.DUMMYFUNCTION("""COMPUTED_VALUE"""),41593.08)</f>
        <v>41593.08</v>
      </c>
    </row>
    <row r="2225">
      <c r="C2225" s="4">
        <f>IFERROR(__xludf.DUMMYFUNCTION("""COMPUTED_VALUE"""),42429.705555555556)</f>
        <v>42429.70556</v>
      </c>
      <c r="D2225" s="3">
        <f>IFERROR(__xludf.DUMMYFUNCTION("""COMPUTED_VALUE"""),42793.86)</f>
        <v>42793.86</v>
      </c>
    </row>
    <row r="2226">
      <c r="C2226" s="4">
        <f>IFERROR(__xludf.DUMMYFUNCTION("""COMPUTED_VALUE"""),42430.705555555556)</f>
        <v>42430.70556</v>
      </c>
      <c r="D2226" s="3">
        <f>IFERROR(__xludf.DUMMYFUNCTION("""COMPUTED_VALUE"""),44121.79)</f>
        <v>44121.79</v>
      </c>
    </row>
    <row r="2227">
      <c r="C2227" s="4">
        <f>IFERROR(__xludf.DUMMYFUNCTION("""COMPUTED_VALUE"""),42431.705555555556)</f>
        <v>42431.70556</v>
      </c>
      <c r="D2227" s="3">
        <f>IFERROR(__xludf.DUMMYFUNCTION("""COMPUTED_VALUE"""),44893.48)</f>
        <v>44893.48</v>
      </c>
    </row>
    <row r="2228">
      <c r="C2228" s="4">
        <f>IFERROR(__xludf.DUMMYFUNCTION("""COMPUTED_VALUE"""),42432.705555555556)</f>
        <v>42432.70556</v>
      </c>
      <c r="D2228" s="3">
        <f>IFERROR(__xludf.DUMMYFUNCTION("""COMPUTED_VALUE"""),47193.39)</f>
        <v>47193.39</v>
      </c>
    </row>
    <row r="2229">
      <c r="C2229" s="4">
        <f>IFERROR(__xludf.DUMMYFUNCTION("""COMPUTED_VALUE"""),42433.705555555556)</f>
        <v>42433.70556</v>
      </c>
      <c r="D2229" s="3">
        <f>IFERROR(__xludf.DUMMYFUNCTION("""COMPUTED_VALUE"""),49084.87)</f>
        <v>49084.87</v>
      </c>
    </row>
    <row r="2230">
      <c r="C2230" s="4">
        <f>IFERROR(__xludf.DUMMYFUNCTION("""COMPUTED_VALUE"""),42436.705555555556)</f>
        <v>42436.70556</v>
      </c>
      <c r="D2230" s="3">
        <f>IFERROR(__xludf.DUMMYFUNCTION("""COMPUTED_VALUE"""),49246.1)</f>
        <v>49246.1</v>
      </c>
    </row>
    <row r="2231">
      <c r="C2231" s="4">
        <f>IFERROR(__xludf.DUMMYFUNCTION("""COMPUTED_VALUE"""),42437.705555555556)</f>
        <v>42437.70556</v>
      </c>
      <c r="D2231" s="3">
        <f>IFERROR(__xludf.DUMMYFUNCTION("""COMPUTED_VALUE"""),49102.14)</f>
        <v>49102.14</v>
      </c>
    </row>
    <row r="2232">
      <c r="C2232" s="4">
        <f>IFERROR(__xludf.DUMMYFUNCTION("""COMPUTED_VALUE"""),42438.705555555556)</f>
        <v>42438.70556</v>
      </c>
      <c r="D2232" s="3">
        <f>IFERROR(__xludf.DUMMYFUNCTION("""COMPUTED_VALUE"""),48665.09)</f>
        <v>48665.09</v>
      </c>
    </row>
    <row r="2233">
      <c r="C2233" s="4">
        <f>IFERROR(__xludf.DUMMYFUNCTION("""COMPUTED_VALUE"""),42439.705555555556)</f>
        <v>42439.70556</v>
      </c>
      <c r="D2233" s="3">
        <f>IFERROR(__xludf.DUMMYFUNCTION("""COMPUTED_VALUE"""),49571.11)</f>
        <v>49571.11</v>
      </c>
    </row>
    <row r="2234">
      <c r="C2234" s="4">
        <f>IFERROR(__xludf.DUMMYFUNCTION("""COMPUTED_VALUE"""),42440.705555555556)</f>
        <v>42440.70556</v>
      </c>
      <c r="D2234" s="3">
        <f>IFERROR(__xludf.DUMMYFUNCTION("""COMPUTED_VALUE"""),49638.68)</f>
        <v>49638.68</v>
      </c>
    </row>
    <row r="2235">
      <c r="C2235" s="4">
        <f>IFERROR(__xludf.DUMMYFUNCTION("""COMPUTED_VALUE"""),42443.705555555556)</f>
        <v>42443.70556</v>
      </c>
      <c r="D2235" s="3">
        <f>IFERROR(__xludf.DUMMYFUNCTION("""COMPUTED_VALUE"""),48867.33)</f>
        <v>48867.33</v>
      </c>
    </row>
    <row r="2236">
      <c r="C2236" s="4">
        <f>IFERROR(__xludf.DUMMYFUNCTION("""COMPUTED_VALUE"""),42444.705555555556)</f>
        <v>42444.70556</v>
      </c>
      <c r="D2236" s="3">
        <f>IFERROR(__xludf.DUMMYFUNCTION("""COMPUTED_VALUE"""),47130.02)</f>
        <v>47130.02</v>
      </c>
    </row>
    <row r="2237">
      <c r="C2237" s="4">
        <f>IFERROR(__xludf.DUMMYFUNCTION("""COMPUTED_VALUE"""),42445.705555555556)</f>
        <v>42445.70556</v>
      </c>
      <c r="D2237" s="3">
        <f>IFERROR(__xludf.DUMMYFUNCTION("""COMPUTED_VALUE"""),47763.43)</f>
        <v>47763.43</v>
      </c>
    </row>
    <row r="2238">
      <c r="C2238" s="4">
        <f>IFERROR(__xludf.DUMMYFUNCTION("""COMPUTED_VALUE"""),42446.705555555556)</f>
        <v>42446.70556</v>
      </c>
      <c r="D2238" s="3">
        <f>IFERROR(__xludf.DUMMYFUNCTION("""COMPUTED_VALUE"""),50913.79)</f>
        <v>50913.79</v>
      </c>
    </row>
    <row r="2239">
      <c r="C2239" s="4">
        <f>IFERROR(__xludf.DUMMYFUNCTION("""COMPUTED_VALUE"""),42447.705555555556)</f>
        <v>42447.70556</v>
      </c>
      <c r="D2239" s="3">
        <f>IFERROR(__xludf.DUMMYFUNCTION("""COMPUTED_VALUE"""),50814.66)</f>
        <v>50814.66</v>
      </c>
    </row>
    <row r="2240">
      <c r="C2240" s="4">
        <f>IFERROR(__xludf.DUMMYFUNCTION("""COMPUTED_VALUE"""),42450.705555555556)</f>
        <v>42450.70556</v>
      </c>
      <c r="D2240" s="3">
        <f>IFERROR(__xludf.DUMMYFUNCTION("""COMPUTED_VALUE"""),51171.55)</f>
        <v>51171.55</v>
      </c>
    </row>
    <row r="2241">
      <c r="C2241" s="4">
        <f>IFERROR(__xludf.DUMMYFUNCTION("""COMPUTED_VALUE"""),42451.705555555556)</f>
        <v>42451.70556</v>
      </c>
      <c r="D2241" s="3">
        <f>IFERROR(__xludf.DUMMYFUNCTION("""COMPUTED_VALUE"""),51010.19)</f>
        <v>51010.19</v>
      </c>
    </row>
    <row r="2242">
      <c r="C2242" s="4">
        <f>IFERROR(__xludf.DUMMYFUNCTION("""COMPUTED_VALUE"""),42452.705555555556)</f>
        <v>42452.70556</v>
      </c>
      <c r="D2242" s="3">
        <f>IFERROR(__xludf.DUMMYFUNCTION("""COMPUTED_VALUE"""),49690.05)</f>
        <v>49690.05</v>
      </c>
    </row>
    <row r="2243">
      <c r="C2243" s="4">
        <f>IFERROR(__xludf.DUMMYFUNCTION("""COMPUTED_VALUE"""),42453.705555555556)</f>
        <v>42453.70556</v>
      </c>
      <c r="D2243" s="3">
        <f>IFERROR(__xludf.DUMMYFUNCTION("""COMPUTED_VALUE"""),49657.39)</f>
        <v>49657.39</v>
      </c>
    </row>
    <row r="2244">
      <c r="C2244" s="4">
        <f>IFERROR(__xludf.DUMMYFUNCTION("""COMPUTED_VALUE"""),42457.705555555556)</f>
        <v>42457.70556</v>
      </c>
      <c r="D2244" s="3">
        <f>IFERROR(__xludf.DUMMYFUNCTION("""COMPUTED_VALUE"""),50838.23)</f>
        <v>50838.23</v>
      </c>
    </row>
    <row r="2245">
      <c r="C2245" s="4">
        <f>IFERROR(__xludf.DUMMYFUNCTION("""COMPUTED_VALUE"""),42458.705555555556)</f>
        <v>42458.70556</v>
      </c>
      <c r="D2245" s="3">
        <f>IFERROR(__xludf.DUMMYFUNCTION("""COMPUTED_VALUE"""),51154.99)</f>
        <v>51154.99</v>
      </c>
    </row>
    <row r="2246">
      <c r="C2246" s="4">
        <f>IFERROR(__xludf.DUMMYFUNCTION("""COMPUTED_VALUE"""),42459.705555555556)</f>
        <v>42459.70556</v>
      </c>
      <c r="D2246" s="3">
        <f>IFERROR(__xludf.DUMMYFUNCTION("""COMPUTED_VALUE"""),51248.92)</f>
        <v>51248.92</v>
      </c>
    </row>
    <row r="2247">
      <c r="C2247" s="4">
        <f>IFERROR(__xludf.DUMMYFUNCTION("""COMPUTED_VALUE"""),42460.705555555556)</f>
        <v>42460.70556</v>
      </c>
      <c r="D2247" s="3">
        <f>IFERROR(__xludf.DUMMYFUNCTION("""COMPUTED_VALUE"""),50055.27)</f>
        <v>50055.27</v>
      </c>
    </row>
    <row r="2248">
      <c r="C2248" s="4">
        <f>IFERROR(__xludf.DUMMYFUNCTION("""COMPUTED_VALUE"""),42461.705555555556)</f>
        <v>42461.70556</v>
      </c>
      <c r="D2248" s="3">
        <f>IFERROR(__xludf.DUMMYFUNCTION("""COMPUTED_VALUE"""),50561.53)</f>
        <v>50561.53</v>
      </c>
    </row>
    <row r="2249">
      <c r="C2249" s="4">
        <f>IFERROR(__xludf.DUMMYFUNCTION("""COMPUTED_VALUE"""),42464.705555555556)</f>
        <v>42464.70556</v>
      </c>
      <c r="D2249" s="3">
        <f>IFERROR(__xludf.DUMMYFUNCTION("""COMPUTED_VALUE"""),48779.99)</f>
        <v>48779.99</v>
      </c>
    </row>
    <row r="2250">
      <c r="C2250" s="4">
        <f>IFERROR(__xludf.DUMMYFUNCTION("""COMPUTED_VALUE"""),42465.705555555556)</f>
        <v>42465.70556</v>
      </c>
      <c r="D2250" s="3">
        <f>IFERROR(__xludf.DUMMYFUNCTION("""COMPUTED_VALUE"""),49053.62)</f>
        <v>49053.62</v>
      </c>
    </row>
    <row r="2251">
      <c r="C2251" s="4">
        <f>IFERROR(__xludf.DUMMYFUNCTION("""COMPUTED_VALUE"""),42466.705555555556)</f>
        <v>42466.70556</v>
      </c>
      <c r="D2251" s="3">
        <f>IFERROR(__xludf.DUMMYFUNCTION("""COMPUTED_VALUE"""),48096.24)</f>
        <v>48096.24</v>
      </c>
    </row>
    <row r="2252">
      <c r="C2252" s="4">
        <f>IFERROR(__xludf.DUMMYFUNCTION("""COMPUTED_VALUE"""),42467.705555555556)</f>
        <v>42467.70556</v>
      </c>
      <c r="D2252" s="3">
        <f>IFERROR(__xludf.DUMMYFUNCTION("""COMPUTED_VALUE"""),48513.1)</f>
        <v>48513.1</v>
      </c>
    </row>
    <row r="2253">
      <c r="C2253" s="4">
        <f>IFERROR(__xludf.DUMMYFUNCTION("""COMPUTED_VALUE"""),42471.705555555556)</f>
        <v>42471.70556</v>
      </c>
      <c r="D2253" s="3">
        <f>IFERROR(__xludf.DUMMYFUNCTION("""COMPUTED_VALUE"""),50165.48)</f>
        <v>50165.48</v>
      </c>
    </row>
    <row r="2254">
      <c r="C2254" s="4">
        <f>IFERROR(__xludf.DUMMYFUNCTION("""COMPUTED_VALUE"""),42472.705555555556)</f>
        <v>42472.70556</v>
      </c>
      <c r="D2254" s="3">
        <f>IFERROR(__xludf.DUMMYFUNCTION("""COMPUTED_VALUE"""),52001.86)</f>
        <v>52001.86</v>
      </c>
    </row>
    <row r="2255">
      <c r="C2255" s="4">
        <f>IFERROR(__xludf.DUMMYFUNCTION("""COMPUTED_VALUE"""),42473.705555555556)</f>
        <v>42473.70556</v>
      </c>
      <c r="D2255" s="3">
        <f>IFERROR(__xludf.DUMMYFUNCTION("""COMPUTED_VALUE"""),53149.84)</f>
        <v>53149.84</v>
      </c>
    </row>
    <row r="2256">
      <c r="C2256" s="4">
        <f>IFERROR(__xludf.DUMMYFUNCTION("""COMPUTED_VALUE"""),42474.705555555556)</f>
        <v>42474.70556</v>
      </c>
      <c r="D2256" s="3">
        <f>IFERROR(__xludf.DUMMYFUNCTION("""COMPUTED_VALUE"""),52411.02)</f>
        <v>52411.02</v>
      </c>
    </row>
    <row r="2257">
      <c r="C2257" s="4">
        <f>IFERROR(__xludf.DUMMYFUNCTION("""COMPUTED_VALUE"""),42475.705555555556)</f>
        <v>42475.70556</v>
      </c>
      <c r="D2257" s="3">
        <f>IFERROR(__xludf.DUMMYFUNCTION("""COMPUTED_VALUE"""),53227.74)</f>
        <v>53227.74</v>
      </c>
    </row>
    <row r="2258">
      <c r="C2258" s="4">
        <f>IFERROR(__xludf.DUMMYFUNCTION("""COMPUTED_VALUE"""),42478.705555555556)</f>
        <v>42478.70556</v>
      </c>
      <c r="D2258" s="3">
        <f>IFERROR(__xludf.DUMMYFUNCTION("""COMPUTED_VALUE"""),52894.08)</f>
        <v>52894.08</v>
      </c>
    </row>
    <row r="2259">
      <c r="C2259" s="4">
        <f>IFERROR(__xludf.DUMMYFUNCTION("""COMPUTED_VALUE"""),42479.705555555556)</f>
        <v>42479.70556</v>
      </c>
      <c r="D2259" s="3">
        <f>IFERROR(__xludf.DUMMYFUNCTION("""COMPUTED_VALUE"""),53710.05)</f>
        <v>53710.05</v>
      </c>
    </row>
    <row r="2260">
      <c r="C2260" s="4">
        <f>IFERROR(__xludf.DUMMYFUNCTION("""COMPUTED_VALUE"""),42480.705555555556)</f>
        <v>42480.70556</v>
      </c>
      <c r="D2260" s="3">
        <f>IFERROR(__xludf.DUMMYFUNCTION("""COMPUTED_VALUE"""),53630.93)</f>
        <v>53630.93</v>
      </c>
    </row>
    <row r="2261">
      <c r="C2261" s="4">
        <f>IFERROR(__xludf.DUMMYFUNCTION("""COMPUTED_VALUE"""),42482.705555555556)</f>
        <v>42482.70556</v>
      </c>
      <c r="D2261" s="3">
        <f>IFERROR(__xludf.DUMMYFUNCTION("""COMPUTED_VALUE"""),52907.88)</f>
        <v>52907.88</v>
      </c>
    </row>
    <row r="2262">
      <c r="C2262" s="4">
        <f>IFERROR(__xludf.DUMMYFUNCTION("""COMPUTED_VALUE"""),42485.705555555556)</f>
        <v>42485.70556</v>
      </c>
      <c r="D2262" s="3">
        <f>IFERROR(__xludf.DUMMYFUNCTION("""COMPUTED_VALUE"""),51861.71)</f>
        <v>51861.71</v>
      </c>
    </row>
    <row r="2263">
      <c r="C2263" s="4">
        <f>IFERROR(__xludf.DUMMYFUNCTION("""COMPUTED_VALUE"""),42486.705555555556)</f>
        <v>42486.70556</v>
      </c>
      <c r="D2263" s="3">
        <f>IFERROR(__xludf.DUMMYFUNCTION("""COMPUTED_VALUE"""),53082.5)</f>
        <v>53082.5</v>
      </c>
    </row>
    <row r="2264">
      <c r="C2264" s="4">
        <f>IFERROR(__xludf.DUMMYFUNCTION("""COMPUTED_VALUE"""),42487.705555555556)</f>
        <v>42487.70556</v>
      </c>
      <c r="D2264" s="3">
        <f>IFERROR(__xludf.DUMMYFUNCTION("""COMPUTED_VALUE"""),54477.78)</f>
        <v>54477.78</v>
      </c>
    </row>
    <row r="2265">
      <c r="C2265" s="4">
        <f>IFERROR(__xludf.DUMMYFUNCTION("""COMPUTED_VALUE"""),42488.705555555556)</f>
        <v>42488.70556</v>
      </c>
      <c r="D2265" s="3">
        <f>IFERROR(__xludf.DUMMYFUNCTION("""COMPUTED_VALUE"""),54311.97)</f>
        <v>54311.97</v>
      </c>
    </row>
    <row r="2266">
      <c r="C2266" s="4">
        <f>IFERROR(__xludf.DUMMYFUNCTION("""COMPUTED_VALUE"""),42489.705555555556)</f>
        <v>42489.70556</v>
      </c>
      <c r="D2266" s="3">
        <f>IFERROR(__xludf.DUMMYFUNCTION("""COMPUTED_VALUE"""),53910.51)</f>
        <v>53910.51</v>
      </c>
    </row>
    <row r="2267">
      <c r="C2267" s="4">
        <f>IFERROR(__xludf.DUMMYFUNCTION("""COMPUTED_VALUE"""),42492.705555555556)</f>
        <v>42492.70556</v>
      </c>
      <c r="D2267" s="3">
        <f>IFERROR(__xludf.DUMMYFUNCTION("""COMPUTED_VALUE"""),53561.53)</f>
        <v>53561.53</v>
      </c>
    </row>
    <row r="2268">
      <c r="C2268" s="4">
        <f>IFERROR(__xludf.DUMMYFUNCTION("""COMPUTED_VALUE"""),42493.705555555556)</f>
        <v>42493.70556</v>
      </c>
      <c r="D2268" s="3">
        <f>IFERROR(__xludf.DUMMYFUNCTION("""COMPUTED_VALUE"""),52260.19)</f>
        <v>52260.19</v>
      </c>
    </row>
    <row r="2269">
      <c r="C2269" s="4">
        <f>IFERROR(__xludf.DUMMYFUNCTION("""COMPUTED_VALUE"""),42494.705555555556)</f>
        <v>42494.70556</v>
      </c>
      <c r="D2269" s="3">
        <f>IFERROR(__xludf.DUMMYFUNCTION("""COMPUTED_VALUE"""),52552.8)</f>
        <v>52552.8</v>
      </c>
    </row>
    <row r="2270">
      <c r="C2270" s="4">
        <f>IFERROR(__xludf.DUMMYFUNCTION("""COMPUTED_VALUE"""),42495.705555555556)</f>
        <v>42495.70556</v>
      </c>
      <c r="D2270" s="3">
        <f>IFERROR(__xludf.DUMMYFUNCTION("""COMPUTED_VALUE"""),51671.04)</f>
        <v>51671.04</v>
      </c>
    </row>
    <row r="2271">
      <c r="C2271" s="4">
        <f>IFERROR(__xludf.DUMMYFUNCTION("""COMPUTED_VALUE"""),42496.705555555556)</f>
        <v>42496.70556</v>
      </c>
      <c r="D2271" s="3">
        <f>IFERROR(__xludf.DUMMYFUNCTION("""COMPUTED_VALUE"""),51717.83)</f>
        <v>51717.83</v>
      </c>
    </row>
    <row r="2272">
      <c r="C2272" s="4">
        <f>IFERROR(__xludf.DUMMYFUNCTION("""COMPUTED_VALUE"""),42499.705555555556)</f>
        <v>42499.70556</v>
      </c>
      <c r="D2272" s="3">
        <f>IFERROR(__xludf.DUMMYFUNCTION("""COMPUTED_VALUE"""),50990.07)</f>
        <v>50990.07</v>
      </c>
    </row>
    <row r="2273">
      <c r="C2273" s="4">
        <f>IFERROR(__xludf.DUMMYFUNCTION("""COMPUTED_VALUE"""),42500.705555555556)</f>
        <v>42500.70556</v>
      </c>
      <c r="D2273" s="3">
        <f>IFERROR(__xludf.DUMMYFUNCTION("""COMPUTED_VALUE"""),53070.91)</f>
        <v>53070.91</v>
      </c>
    </row>
    <row r="2274">
      <c r="C2274" s="4">
        <f>IFERROR(__xludf.DUMMYFUNCTION("""COMPUTED_VALUE"""),42501.705555555556)</f>
        <v>42501.70556</v>
      </c>
      <c r="D2274" s="3">
        <f>IFERROR(__xludf.DUMMYFUNCTION("""COMPUTED_VALUE"""),52764.46)</f>
        <v>52764.46</v>
      </c>
    </row>
    <row r="2275">
      <c r="C2275" s="4">
        <f>IFERROR(__xludf.DUMMYFUNCTION("""COMPUTED_VALUE"""),42502.705555555556)</f>
        <v>42502.70556</v>
      </c>
      <c r="D2275" s="3">
        <f>IFERROR(__xludf.DUMMYFUNCTION("""COMPUTED_VALUE"""),53241.32)</f>
        <v>53241.32</v>
      </c>
    </row>
    <row r="2276">
      <c r="C2276" s="4">
        <f>IFERROR(__xludf.DUMMYFUNCTION("""COMPUTED_VALUE"""),42503.705555555556)</f>
        <v>42503.70556</v>
      </c>
      <c r="D2276" s="3">
        <f>IFERROR(__xludf.DUMMYFUNCTION("""COMPUTED_VALUE"""),51804.31)</f>
        <v>51804.31</v>
      </c>
    </row>
    <row r="2277">
      <c r="C2277" s="4">
        <f>IFERROR(__xludf.DUMMYFUNCTION("""COMPUTED_VALUE"""),42506.705555555556)</f>
        <v>42506.70556</v>
      </c>
      <c r="D2277" s="3">
        <f>IFERROR(__xludf.DUMMYFUNCTION("""COMPUTED_VALUE"""),51802.92)</f>
        <v>51802.92</v>
      </c>
    </row>
    <row r="2278">
      <c r="C2278" s="4">
        <f>IFERROR(__xludf.DUMMYFUNCTION("""COMPUTED_VALUE"""),42507.705555555556)</f>
        <v>42507.70556</v>
      </c>
      <c r="D2278" s="3">
        <f>IFERROR(__xludf.DUMMYFUNCTION("""COMPUTED_VALUE"""),50839.44)</f>
        <v>50839.44</v>
      </c>
    </row>
    <row r="2279">
      <c r="C2279" s="4">
        <f>IFERROR(__xludf.DUMMYFUNCTION("""COMPUTED_VALUE"""),42508.705555555556)</f>
        <v>42508.70556</v>
      </c>
      <c r="D2279" s="3">
        <f>IFERROR(__xludf.DUMMYFUNCTION("""COMPUTED_VALUE"""),50561.7)</f>
        <v>50561.7</v>
      </c>
    </row>
    <row r="2280">
      <c r="C2280" s="4">
        <f>IFERROR(__xludf.DUMMYFUNCTION("""COMPUTED_VALUE"""),42509.705555555556)</f>
        <v>42509.70556</v>
      </c>
      <c r="D2280" s="3">
        <f>IFERROR(__xludf.DUMMYFUNCTION("""COMPUTED_VALUE"""),50132.53)</f>
        <v>50132.53</v>
      </c>
    </row>
    <row r="2281">
      <c r="C2281" s="4">
        <f>IFERROR(__xludf.DUMMYFUNCTION("""COMPUTED_VALUE"""),42510.705555555556)</f>
        <v>42510.70556</v>
      </c>
      <c r="D2281" s="3">
        <f>IFERROR(__xludf.DUMMYFUNCTION("""COMPUTED_VALUE"""),49722.75)</f>
        <v>49722.75</v>
      </c>
    </row>
    <row r="2282">
      <c r="C2282" s="4">
        <f>IFERROR(__xludf.DUMMYFUNCTION("""COMPUTED_VALUE"""),42513.705555555556)</f>
        <v>42513.70556</v>
      </c>
      <c r="D2282" s="3">
        <f>IFERROR(__xludf.DUMMYFUNCTION("""COMPUTED_VALUE"""),49330.42)</f>
        <v>49330.42</v>
      </c>
    </row>
    <row r="2283">
      <c r="C2283" s="4">
        <f>IFERROR(__xludf.DUMMYFUNCTION("""COMPUTED_VALUE"""),42514.705555555556)</f>
        <v>42514.70556</v>
      </c>
      <c r="D2283" s="3">
        <f>IFERROR(__xludf.DUMMYFUNCTION("""COMPUTED_VALUE"""),49345.19)</f>
        <v>49345.19</v>
      </c>
    </row>
    <row r="2284">
      <c r="C2284" s="4">
        <f>IFERROR(__xludf.DUMMYFUNCTION("""COMPUTED_VALUE"""),42515.705555555556)</f>
        <v>42515.70556</v>
      </c>
      <c r="D2284" s="3">
        <f>IFERROR(__xludf.DUMMYFUNCTION("""COMPUTED_VALUE"""),49482.86)</f>
        <v>49482.86</v>
      </c>
    </row>
    <row r="2285">
      <c r="C2285" s="4">
        <f>IFERROR(__xludf.DUMMYFUNCTION("""COMPUTED_VALUE"""),42517.705555555556)</f>
        <v>42517.70556</v>
      </c>
      <c r="D2285" s="3">
        <f>IFERROR(__xludf.DUMMYFUNCTION("""COMPUTED_VALUE"""),49051.49)</f>
        <v>49051.49</v>
      </c>
    </row>
    <row r="2286">
      <c r="C2286" s="4">
        <f>IFERROR(__xludf.DUMMYFUNCTION("""COMPUTED_VALUE"""),42520.705555555556)</f>
        <v>42520.70556</v>
      </c>
      <c r="D2286" s="3">
        <f>IFERROR(__xludf.DUMMYFUNCTION("""COMPUTED_VALUE"""),48964.34)</f>
        <v>48964.34</v>
      </c>
    </row>
    <row r="2287">
      <c r="C2287" s="4">
        <f>IFERROR(__xludf.DUMMYFUNCTION("""COMPUTED_VALUE"""),42521.705555555556)</f>
        <v>42521.70556</v>
      </c>
      <c r="D2287" s="3">
        <f>IFERROR(__xludf.DUMMYFUNCTION("""COMPUTED_VALUE"""),48471.71)</f>
        <v>48471.71</v>
      </c>
    </row>
    <row r="2288">
      <c r="C2288" s="4">
        <f>IFERROR(__xludf.DUMMYFUNCTION("""COMPUTED_VALUE"""),42522.705555555556)</f>
        <v>42522.70556</v>
      </c>
      <c r="D2288" s="3">
        <f>IFERROR(__xludf.DUMMYFUNCTION("""COMPUTED_VALUE"""),49012.65)</f>
        <v>49012.65</v>
      </c>
    </row>
    <row r="2289">
      <c r="C2289" s="4">
        <f>IFERROR(__xludf.DUMMYFUNCTION("""COMPUTED_VALUE"""),42523.705555555556)</f>
        <v>42523.70556</v>
      </c>
      <c r="D2289" s="3">
        <f>IFERROR(__xludf.DUMMYFUNCTION("""COMPUTED_VALUE"""),49887.24)</f>
        <v>49887.24</v>
      </c>
    </row>
    <row r="2290">
      <c r="C2290" s="4">
        <f>IFERROR(__xludf.DUMMYFUNCTION("""COMPUTED_VALUE"""),42524.705555555556)</f>
        <v>42524.70556</v>
      </c>
      <c r="D2290" s="3">
        <f>IFERROR(__xludf.DUMMYFUNCTION("""COMPUTED_VALUE"""),50619.5)</f>
        <v>50619.5</v>
      </c>
    </row>
    <row r="2291">
      <c r="C2291" s="4">
        <f>IFERROR(__xludf.DUMMYFUNCTION("""COMPUTED_VALUE"""),42527.705555555556)</f>
        <v>42527.70556</v>
      </c>
      <c r="D2291" s="3">
        <f>IFERROR(__xludf.DUMMYFUNCTION("""COMPUTED_VALUE"""),50431.8)</f>
        <v>50431.8</v>
      </c>
    </row>
    <row r="2292">
      <c r="C2292" s="4">
        <f>IFERROR(__xludf.DUMMYFUNCTION("""COMPUTED_VALUE"""),42528.705555555556)</f>
        <v>42528.70556</v>
      </c>
      <c r="D2292" s="3">
        <f>IFERROR(__xludf.DUMMYFUNCTION("""COMPUTED_VALUE"""),50487.86)</f>
        <v>50487.86</v>
      </c>
    </row>
    <row r="2293">
      <c r="C2293" s="4">
        <f>IFERROR(__xludf.DUMMYFUNCTION("""COMPUTED_VALUE"""),42529.705555555556)</f>
        <v>42529.70556</v>
      </c>
      <c r="D2293" s="3">
        <f>IFERROR(__xludf.DUMMYFUNCTION("""COMPUTED_VALUE"""),51629.29)</f>
        <v>51629.29</v>
      </c>
    </row>
    <row r="2294">
      <c r="C2294" s="4">
        <f>IFERROR(__xludf.DUMMYFUNCTION("""COMPUTED_VALUE"""),42530.705555555556)</f>
        <v>42530.70556</v>
      </c>
      <c r="D2294" s="3">
        <f>IFERROR(__xludf.DUMMYFUNCTION("""COMPUTED_VALUE"""),51118.46)</f>
        <v>51118.46</v>
      </c>
    </row>
    <row r="2295">
      <c r="C2295" s="4">
        <f>IFERROR(__xludf.DUMMYFUNCTION("""COMPUTED_VALUE"""),42531.705555555556)</f>
        <v>42531.70556</v>
      </c>
      <c r="D2295" s="3">
        <f>IFERROR(__xludf.DUMMYFUNCTION("""COMPUTED_VALUE"""),49422.16)</f>
        <v>49422.16</v>
      </c>
    </row>
    <row r="2296">
      <c r="C2296" s="4">
        <f>IFERROR(__xludf.DUMMYFUNCTION("""COMPUTED_VALUE"""),42534.705555555556)</f>
        <v>42534.70556</v>
      </c>
      <c r="D2296" s="3">
        <f>IFERROR(__xludf.DUMMYFUNCTION("""COMPUTED_VALUE"""),49660.79)</f>
        <v>49660.79</v>
      </c>
    </row>
    <row r="2297">
      <c r="C2297" s="4">
        <f>IFERROR(__xludf.DUMMYFUNCTION("""COMPUTED_VALUE"""),42535.705555555556)</f>
        <v>42535.70556</v>
      </c>
      <c r="D2297" s="3">
        <f>IFERROR(__xludf.DUMMYFUNCTION("""COMPUTED_VALUE"""),48648.3)</f>
        <v>48648.3</v>
      </c>
    </row>
    <row r="2298">
      <c r="C2298" s="4">
        <f>IFERROR(__xludf.DUMMYFUNCTION("""COMPUTED_VALUE"""),42536.705555555556)</f>
        <v>42536.70556</v>
      </c>
      <c r="D2298" s="3">
        <f>IFERROR(__xludf.DUMMYFUNCTION("""COMPUTED_VALUE"""),48914.74)</f>
        <v>48914.74</v>
      </c>
    </row>
    <row r="2299">
      <c r="C2299" s="4">
        <f>IFERROR(__xludf.DUMMYFUNCTION("""COMPUTED_VALUE"""),42537.705555555556)</f>
        <v>42537.70556</v>
      </c>
      <c r="D2299" s="3">
        <f>IFERROR(__xludf.DUMMYFUNCTION("""COMPUTED_VALUE"""),49411.62)</f>
        <v>49411.62</v>
      </c>
    </row>
    <row r="2300">
      <c r="C2300" s="4">
        <f>IFERROR(__xludf.DUMMYFUNCTION("""COMPUTED_VALUE"""),42538.705555555556)</f>
        <v>42538.70556</v>
      </c>
      <c r="D2300" s="3">
        <f>IFERROR(__xludf.DUMMYFUNCTION("""COMPUTED_VALUE"""),49533.84)</f>
        <v>49533.84</v>
      </c>
    </row>
    <row r="2301">
      <c r="C2301" s="4">
        <f>IFERROR(__xludf.DUMMYFUNCTION("""COMPUTED_VALUE"""),42541.705555555556)</f>
        <v>42541.70556</v>
      </c>
      <c r="D2301" s="3">
        <f>IFERROR(__xludf.DUMMYFUNCTION("""COMPUTED_VALUE"""),50329.36)</f>
        <v>50329.36</v>
      </c>
    </row>
    <row r="2302">
      <c r="C2302" s="4">
        <f>IFERROR(__xludf.DUMMYFUNCTION("""COMPUTED_VALUE"""),42542.705555555556)</f>
        <v>42542.70556</v>
      </c>
      <c r="D2302" s="3">
        <f>IFERROR(__xludf.DUMMYFUNCTION("""COMPUTED_VALUE"""),50837.81)</f>
        <v>50837.81</v>
      </c>
    </row>
    <row r="2303">
      <c r="C2303" s="4">
        <f>IFERROR(__xludf.DUMMYFUNCTION("""COMPUTED_VALUE"""),42543.705555555556)</f>
        <v>42543.70556</v>
      </c>
      <c r="D2303" s="3">
        <f>IFERROR(__xludf.DUMMYFUNCTION("""COMPUTED_VALUE"""),50156.3)</f>
        <v>50156.3</v>
      </c>
    </row>
    <row r="2304">
      <c r="C2304" s="4">
        <f>IFERROR(__xludf.DUMMYFUNCTION("""COMPUTED_VALUE"""),42544.705555555556)</f>
        <v>42544.70556</v>
      </c>
      <c r="D2304" s="3">
        <f>IFERROR(__xludf.DUMMYFUNCTION("""COMPUTED_VALUE"""),51559.82)</f>
        <v>51559.82</v>
      </c>
    </row>
    <row r="2305">
      <c r="C2305" s="4">
        <f>IFERROR(__xludf.DUMMYFUNCTION("""COMPUTED_VALUE"""),42545.705555555556)</f>
        <v>42545.70556</v>
      </c>
      <c r="D2305" s="3">
        <f>IFERROR(__xludf.DUMMYFUNCTION("""COMPUTED_VALUE"""),50105.26)</f>
        <v>50105.26</v>
      </c>
    </row>
    <row r="2306">
      <c r="C2306" s="4">
        <f>IFERROR(__xludf.DUMMYFUNCTION("""COMPUTED_VALUE"""),42548.705555555556)</f>
        <v>42548.70556</v>
      </c>
      <c r="D2306" s="3">
        <f>IFERROR(__xludf.DUMMYFUNCTION("""COMPUTED_VALUE"""),49245.53)</f>
        <v>49245.53</v>
      </c>
    </row>
    <row r="2307">
      <c r="C2307" s="4">
        <f>IFERROR(__xludf.DUMMYFUNCTION("""COMPUTED_VALUE"""),42549.705555555556)</f>
        <v>42549.70556</v>
      </c>
      <c r="D2307" s="3">
        <f>IFERROR(__xludf.DUMMYFUNCTION("""COMPUTED_VALUE"""),50006.56)</f>
        <v>50006.56</v>
      </c>
    </row>
    <row r="2308">
      <c r="C2308" s="4">
        <f>IFERROR(__xludf.DUMMYFUNCTION("""COMPUTED_VALUE"""),42550.705555555556)</f>
        <v>42550.70556</v>
      </c>
      <c r="D2308" s="3">
        <f>IFERROR(__xludf.DUMMYFUNCTION("""COMPUTED_VALUE"""),51001.91)</f>
        <v>51001.91</v>
      </c>
    </row>
    <row r="2309">
      <c r="C2309" s="4">
        <f>IFERROR(__xludf.DUMMYFUNCTION("""COMPUTED_VALUE"""),42551.705555555556)</f>
        <v>42551.70556</v>
      </c>
      <c r="D2309" s="3">
        <f>IFERROR(__xludf.DUMMYFUNCTION("""COMPUTED_VALUE"""),51526.93)</f>
        <v>51526.93</v>
      </c>
    </row>
    <row r="2310">
      <c r="C2310" s="4">
        <f>IFERROR(__xludf.DUMMYFUNCTION("""COMPUTED_VALUE"""),42552.705555555556)</f>
        <v>42552.70556</v>
      </c>
      <c r="D2310" s="3">
        <f>IFERROR(__xludf.DUMMYFUNCTION("""COMPUTED_VALUE"""),52233.04)</f>
        <v>52233.04</v>
      </c>
    </row>
    <row r="2311">
      <c r="C2311" s="4">
        <f>IFERROR(__xludf.DUMMYFUNCTION("""COMPUTED_VALUE"""),42555.705555555556)</f>
        <v>42555.70556</v>
      </c>
      <c r="D2311" s="3">
        <f>IFERROR(__xludf.DUMMYFUNCTION("""COMPUTED_VALUE"""),52568.66)</f>
        <v>52568.66</v>
      </c>
    </row>
    <row r="2312">
      <c r="C2312" s="4">
        <f>IFERROR(__xludf.DUMMYFUNCTION("""COMPUTED_VALUE"""),42556.705555555556)</f>
        <v>42556.70556</v>
      </c>
      <c r="D2312" s="3">
        <f>IFERROR(__xludf.DUMMYFUNCTION("""COMPUTED_VALUE"""),51842.27)</f>
        <v>51842.27</v>
      </c>
    </row>
    <row r="2313">
      <c r="C2313" s="4">
        <f>IFERROR(__xludf.DUMMYFUNCTION("""COMPUTED_VALUE"""),42557.705555555556)</f>
        <v>42557.70556</v>
      </c>
      <c r="D2313" s="3">
        <f>IFERROR(__xludf.DUMMYFUNCTION("""COMPUTED_VALUE"""),51901.81)</f>
        <v>51901.81</v>
      </c>
    </row>
    <row r="2314">
      <c r="C2314" s="4">
        <f>IFERROR(__xludf.DUMMYFUNCTION("""COMPUTED_VALUE"""),42558.705555555556)</f>
        <v>42558.70556</v>
      </c>
      <c r="D2314" s="3">
        <f>IFERROR(__xludf.DUMMYFUNCTION("""COMPUTED_VALUE"""),52014.66)</f>
        <v>52014.66</v>
      </c>
    </row>
    <row r="2315">
      <c r="C2315" s="4">
        <f>IFERROR(__xludf.DUMMYFUNCTION("""COMPUTED_VALUE"""),42559.705555555556)</f>
        <v>42559.70556</v>
      </c>
      <c r="D2315" s="3">
        <f>IFERROR(__xludf.DUMMYFUNCTION("""COMPUTED_VALUE"""),53140.74)</f>
        <v>53140.74</v>
      </c>
    </row>
    <row r="2316">
      <c r="C2316" s="4">
        <f>IFERROR(__xludf.DUMMYFUNCTION("""COMPUTED_VALUE"""),42562.705555555556)</f>
        <v>42562.70556</v>
      </c>
      <c r="D2316" s="3">
        <f>IFERROR(__xludf.DUMMYFUNCTION("""COMPUTED_VALUE"""),53960.12)</f>
        <v>53960.12</v>
      </c>
    </row>
    <row r="2317">
      <c r="C2317" s="4">
        <f>IFERROR(__xludf.DUMMYFUNCTION("""COMPUTED_VALUE"""),42563.705555555556)</f>
        <v>42563.70556</v>
      </c>
      <c r="D2317" s="3">
        <f>IFERROR(__xludf.DUMMYFUNCTION("""COMPUTED_VALUE"""),54256.41)</f>
        <v>54256.41</v>
      </c>
    </row>
    <row r="2318">
      <c r="C2318" s="4">
        <f>IFERROR(__xludf.DUMMYFUNCTION("""COMPUTED_VALUE"""),42564.705555555556)</f>
        <v>42564.70556</v>
      </c>
      <c r="D2318" s="3">
        <f>IFERROR(__xludf.DUMMYFUNCTION("""COMPUTED_VALUE"""),54598.29)</f>
        <v>54598.29</v>
      </c>
    </row>
    <row r="2319">
      <c r="C2319" s="4">
        <f>IFERROR(__xludf.DUMMYFUNCTION("""COMPUTED_VALUE"""),42565.705555555556)</f>
        <v>42565.70556</v>
      </c>
      <c r="D2319" s="3">
        <f>IFERROR(__xludf.DUMMYFUNCTION("""COMPUTED_VALUE"""),55480.87)</f>
        <v>55480.87</v>
      </c>
    </row>
    <row r="2320">
      <c r="C2320" s="4">
        <f>IFERROR(__xludf.DUMMYFUNCTION("""COMPUTED_VALUE"""),42566.705555555556)</f>
        <v>42566.70556</v>
      </c>
      <c r="D2320" s="3">
        <f>IFERROR(__xludf.DUMMYFUNCTION("""COMPUTED_VALUE"""),55578.24)</f>
        <v>55578.24</v>
      </c>
    </row>
    <row r="2321">
      <c r="C2321" s="4">
        <f>IFERROR(__xludf.DUMMYFUNCTION("""COMPUTED_VALUE"""),42569.705555555556)</f>
        <v>42569.70556</v>
      </c>
      <c r="D2321" s="3">
        <f>IFERROR(__xludf.DUMMYFUNCTION("""COMPUTED_VALUE"""),56484.22)</f>
        <v>56484.22</v>
      </c>
    </row>
    <row r="2322">
      <c r="C2322" s="4">
        <f>IFERROR(__xludf.DUMMYFUNCTION("""COMPUTED_VALUE"""),42570.705555555556)</f>
        <v>42570.70556</v>
      </c>
      <c r="D2322" s="3">
        <f>IFERROR(__xludf.DUMMYFUNCTION("""COMPUTED_VALUE"""),56698.06)</f>
        <v>56698.06</v>
      </c>
    </row>
    <row r="2323">
      <c r="C2323" s="4">
        <f>IFERROR(__xludf.DUMMYFUNCTION("""COMPUTED_VALUE"""),42571.705555555556)</f>
        <v>42571.70556</v>
      </c>
      <c r="D2323" s="3">
        <f>IFERROR(__xludf.DUMMYFUNCTION("""COMPUTED_VALUE"""),56578.05)</f>
        <v>56578.05</v>
      </c>
    </row>
    <row r="2324">
      <c r="C2324" s="4">
        <f>IFERROR(__xludf.DUMMYFUNCTION("""COMPUTED_VALUE"""),42572.705555555556)</f>
        <v>42572.70556</v>
      </c>
      <c r="D2324" s="3">
        <f>IFERROR(__xludf.DUMMYFUNCTION("""COMPUTED_VALUE"""),56641.49)</f>
        <v>56641.49</v>
      </c>
    </row>
    <row r="2325">
      <c r="C2325" s="4">
        <f>IFERROR(__xludf.DUMMYFUNCTION("""COMPUTED_VALUE"""),42573.705555555556)</f>
        <v>42573.70556</v>
      </c>
      <c r="D2325" s="3">
        <f>IFERROR(__xludf.DUMMYFUNCTION("""COMPUTED_VALUE"""),57002.08)</f>
        <v>57002.08</v>
      </c>
    </row>
    <row r="2326">
      <c r="C2326" s="4">
        <f>IFERROR(__xludf.DUMMYFUNCTION("""COMPUTED_VALUE"""),42576.705555555556)</f>
        <v>42576.70556</v>
      </c>
      <c r="D2326" s="3">
        <f>IFERROR(__xludf.DUMMYFUNCTION("""COMPUTED_VALUE"""),56872.73)</f>
        <v>56872.73</v>
      </c>
    </row>
    <row r="2327">
      <c r="C2327" s="4">
        <f>IFERROR(__xludf.DUMMYFUNCTION("""COMPUTED_VALUE"""),42577.705555555556)</f>
        <v>42577.70556</v>
      </c>
      <c r="D2327" s="3">
        <f>IFERROR(__xludf.DUMMYFUNCTION("""COMPUTED_VALUE"""),56782.75)</f>
        <v>56782.75</v>
      </c>
    </row>
    <row r="2328">
      <c r="C2328" s="4">
        <f>IFERROR(__xludf.DUMMYFUNCTION("""COMPUTED_VALUE"""),42578.705555555556)</f>
        <v>42578.70556</v>
      </c>
      <c r="D2328" s="3">
        <f>IFERROR(__xludf.DUMMYFUNCTION("""COMPUTED_VALUE"""),56852.84)</f>
        <v>56852.84</v>
      </c>
    </row>
    <row r="2329">
      <c r="C2329" s="4">
        <f>IFERROR(__xludf.DUMMYFUNCTION("""COMPUTED_VALUE"""),42579.705555555556)</f>
        <v>42579.70556</v>
      </c>
      <c r="D2329" s="3">
        <f>IFERROR(__xludf.DUMMYFUNCTION("""COMPUTED_VALUE"""),56667.12)</f>
        <v>56667.12</v>
      </c>
    </row>
    <row r="2330">
      <c r="C2330" s="4">
        <f>IFERROR(__xludf.DUMMYFUNCTION("""COMPUTED_VALUE"""),42580.705555555556)</f>
        <v>42580.70556</v>
      </c>
      <c r="D2330" s="3">
        <f>IFERROR(__xludf.DUMMYFUNCTION("""COMPUTED_VALUE"""),57308.21)</f>
        <v>57308.21</v>
      </c>
    </row>
    <row r="2331">
      <c r="C2331" s="4">
        <f>IFERROR(__xludf.DUMMYFUNCTION("""COMPUTED_VALUE"""),42583.705555555556)</f>
        <v>42583.70556</v>
      </c>
      <c r="D2331" s="3">
        <f>IFERROR(__xludf.DUMMYFUNCTION("""COMPUTED_VALUE"""),56755.76)</f>
        <v>56755.76</v>
      </c>
    </row>
    <row r="2332">
      <c r="C2332" s="4">
        <f>IFERROR(__xludf.DUMMYFUNCTION("""COMPUTED_VALUE"""),42584.705555555556)</f>
        <v>42584.70556</v>
      </c>
      <c r="D2332" s="3">
        <f>IFERROR(__xludf.DUMMYFUNCTION("""COMPUTED_VALUE"""),56162.38)</f>
        <v>56162.38</v>
      </c>
    </row>
    <row r="2333">
      <c r="C2333" s="4">
        <f>IFERROR(__xludf.DUMMYFUNCTION("""COMPUTED_VALUE"""),42585.705555555556)</f>
        <v>42585.70556</v>
      </c>
      <c r="D2333" s="3">
        <f>IFERROR(__xludf.DUMMYFUNCTION("""COMPUTED_VALUE"""),57076.91)</f>
        <v>57076.91</v>
      </c>
    </row>
    <row r="2334">
      <c r="C2334" s="4">
        <f>IFERROR(__xludf.DUMMYFUNCTION("""COMPUTED_VALUE"""),42586.705555555556)</f>
        <v>42586.70556</v>
      </c>
      <c r="D2334" s="3">
        <f>IFERROR(__xludf.DUMMYFUNCTION("""COMPUTED_VALUE"""),57593.9)</f>
        <v>57593.9</v>
      </c>
    </row>
    <row r="2335">
      <c r="C2335" s="4">
        <f>IFERROR(__xludf.DUMMYFUNCTION("""COMPUTED_VALUE"""),42587.705555555556)</f>
        <v>42587.70556</v>
      </c>
      <c r="D2335" s="3">
        <f>IFERROR(__xludf.DUMMYFUNCTION("""COMPUTED_VALUE"""),57661.14)</f>
        <v>57661.14</v>
      </c>
    </row>
    <row r="2336">
      <c r="C2336" s="4">
        <f>IFERROR(__xludf.DUMMYFUNCTION("""COMPUTED_VALUE"""),42590.705555555556)</f>
        <v>42590.70556</v>
      </c>
      <c r="D2336" s="3">
        <f>IFERROR(__xludf.DUMMYFUNCTION("""COMPUTED_VALUE"""),57635.43)</f>
        <v>57635.43</v>
      </c>
    </row>
    <row r="2337">
      <c r="C2337" s="4">
        <f>IFERROR(__xludf.DUMMYFUNCTION("""COMPUTED_VALUE"""),42591.705555555556)</f>
        <v>42591.70556</v>
      </c>
      <c r="D2337" s="3">
        <f>IFERROR(__xludf.DUMMYFUNCTION("""COMPUTED_VALUE"""),57689.42)</f>
        <v>57689.42</v>
      </c>
    </row>
    <row r="2338">
      <c r="C2338" s="4">
        <f>IFERROR(__xludf.DUMMYFUNCTION("""COMPUTED_VALUE"""),42592.705555555556)</f>
        <v>42592.70556</v>
      </c>
      <c r="D2338" s="3">
        <f>IFERROR(__xludf.DUMMYFUNCTION("""COMPUTED_VALUE"""),56919.78)</f>
        <v>56919.78</v>
      </c>
    </row>
    <row r="2339">
      <c r="C2339" s="4">
        <f>IFERROR(__xludf.DUMMYFUNCTION("""COMPUTED_VALUE"""),42593.705555555556)</f>
        <v>42593.70556</v>
      </c>
      <c r="D2339" s="3">
        <f>IFERROR(__xludf.DUMMYFUNCTION("""COMPUTED_VALUE"""),58299.57)</f>
        <v>58299.57</v>
      </c>
    </row>
    <row r="2340">
      <c r="C2340" s="4">
        <f>IFERROR(__xludf.DUMMYFUNCTION("""COMPUTED_VALUE"""),42594.705555555556)</f>
        <v>42594.70556</v>
      </c>
      <c r="D2340" s="3">
        <f>IFERROR(__xludf.DUMMYFUNCTION("""COMPUTED_VALUE"""),58298.41)</f>
        <v>58298.41</v>
      </c>
    </row>
    <row r="2341">
      <c r="C2341" s="4">
        <f>IFERROR(__xludf.DUMMYFUNCTION("""COMPUTED_VALUE"""),42597.705555555556)</f>
        <v>42597.70556</v>
      </c>
      <c r="D2341" s="3">
        <f>IFERROR(__xludf.DUMMYFUNCTION("""COMPUTED_VALUE"""),59145.98)</f>
        <v>59145.98</v>
      </c>
    </row>
    <row r="2342">
      <c r="C2342" s="4">
        <f>IFERROR(__xludf.DUMMYFUNCTION("""COMPUTED_VALUE"""),42598.705555555556)</f>
        <v>42598.70556</v>
      </c>
      <c r="D2342" s="3">
        <f>IFERROR(__xludf.DUMMYFUNCTION("""COMPUTED_VALUE"""),58855.43)</f>
        <v>58855.43</v>
      </c>
    </row>
    <row r="2343">
      <c r="C2343" s="4">
        <f>IFERROR(__xludf.DUMMYFUNCTION("""COMPUTED_VALUE"""),42599.705555555556)</f>
        <v>42599.70556</v>
      </c>
      <c r="D2343" s="3">
        <f>IFERROR(__xludf.DUMMYFUNCTION("""COMPUTED_VALUE"""),59323.83)</f>
        <v>59323.83</v>
      </c>
    </row>
    <row r="2344">
      <c r="C2344" s="4">
        <f>IFERROR(__xludf.DUMMYFUNCTION("""COMPUTED_VALUE"""),42600.705555555556)</f>
        <v>42600.70556</v>
      </c>
      <c r="D2344" s="3">
        <f>IFERROR(__xludf.DUMMYFUNCTION("""COMPUTED_VALUE"""),59166.02)</f>
        <v>59166.02</v>
      </c>
    </row>
    <row r="2345">
      <c r="C2345" s="4">
        <f>IFERROR(__xludf.DUMMYFUNCTION("""COMPUTED_VALUE"""),42601.705555555556)</f>
        <v>42601.70556</v>
      </c>
      <c r="D2345" s="3">
        <f>IFERROR(__xludf.DUMMYFUNCTION("""COMPUTED_VALUE"""),59098.92)</f>
        <v>59098.92</v>
      </c>
    </row>
    <row r="2346">
      <c r="C2346" s="4">
        <f>IFERROR(__xludf.DUMMYFUNCTION("""COMPUTED_VALUE"""),42604.705555555556)</f>
        <v>42604.70556</v>
      </c>
      <c r="D2346" s="3">
        <f>IFERROR(__xludf.DUMMYFUNCTION("""COMPUTED_VALUE"""),57781.24)</f>
        <v>57781.24</v>
      </c>
    </row>
    <row r="2347">
      <c r="C2347" s="4">
        <f>IFERROR(__xludf.DUMMYFUNCTION("""COMPUTED_VALUE"""),42605.705555555556)</f>
        <v>42605.70556</v>
      </c>
      <c r="D2347" s="3">
        <f>IFERROR(__xludf.DUMMYFUNCTION("""COMPUTED_VALUE"""),58020.03)</f>
        <v>58020.03</v>
      </c>
    </row>
    <row r="2348">
      <c r="C2348" s="4">
        <f>IFERROR(__xludf.DUMMYFUNCTION("""COMPUTED_VALUE"""),42606.705555555556)</f>
        <v>42606.70556</v>
      </c>
      <c r="D2348" s="3">
        <f>IFERROR(__xludf.DUMMYFUNCTION("""COMPUTED_VALUE"""),57717.88)</f>
        <v>57717.88</v>
      </c>
    </row>
    <row r="2349">
      <c r="C2349" s="4">
        <f>IFERROR(__xludf.DUMMYFUNCTION("""COMPUTED_VALUE"""),42607.705555555556)</f>
        <v>42607.70556</v>
      </c>
      <c r="D2349" s="3">
        <f>IFERROR(__xludf.DUMMYFUNCTION("""COMPUTED_VALUE"""),57722.14)</f>
        <v>57722.14</v>
      </c>
    </row>
    <row r="2350">
      <c r="C2350" s="4">
        <f>IFERROR(__xludf.DUMMYFUNCTION("""COMPUTED_VALUE"""),42608.705555555556)</f>
        <v>42608.70556</v>
      </c>
      <c r="D2350" s="3">
        <f>IFERROR(__xludf.DUMMYFUNCTION("""COMPUTED_VALUE"""),57716.25)</f>
        <v>57716.25</v>
      </c>
    </row>
    <row r="2351">
      <c r="C2351" s="4">
        <f>IFERROR(__xludf.DUMMYFUNCTION("""COMPUTED_VALUE"""),42611.705555555556)</f>
        <v>42611.70556</v>
      </c>
      <c r="D2351" s="3">
        <f>IFERROR(__xludf.DUMMYFUNCTION("""COMPUTED_VALUE"""),58610.39)</f>
        <v>58610.39</v>
      </c>
    </row>
    <row r="2352">
      <c r="C2352" s="4">
        <f>IFERROR(__xludf.DUMMYFUNCTION("""COMPUTED_VALUE"""),42612.705555555556)</f>
        <v>42612.70556</v>
      </c>
      <c r="D2352" s="3">
        <f>IFERROR(__xludf.DUMMYFUNCTION("""COMPUTED_VALUE"""),58575.42)</f>
        <v>58575.42</v>
      </c>
    </row>
    <row r="2353">
      <c r="C2353" s="4">
        <f>IFERROR(__xludf.DUMMYFUNCTION("""COMPUTED_VALUE"""),42613.705555555556)</f>
        <v>42613.70556</v>
      </c>
      <c r="D2353" s="3">
        <f>IFERROR(__xludf.DUMMYFUNCTION("""COMPUTED_VALUE"""),57901.11)</f>
        <v>57901.11</v>
      </c>
    </row>
    <row r="2354">
      <c r="C2354" s="4">
        <f>IFERROR(__xludf.DUMMYFUNCTION("""COMPUTED_VALUE"""),42614.705555555556)</f>
        <v>42614.70556</v>
      </c>
      <c r="D2354" s="3">
        <f>IFERROR(__xludf.DUMMYFUNCTION("""COMPUTED_VALUE"""),58236.27)</f>
        <v>58236.27</v>
      </c>
    </row>
    <row r="2355">
      <c r="C2355" s="4">
        <f>IFERROR(__xludf.DUMMYFUNCTION("""COMPUTED_VALUE"""),42615.705555555556)</f>
        <v>42615.70556</v>
      </c>
      <c r="D2355" s="3">
        <f>IFERROR(__xludf.DUMMYFUNCTION("""COMPUTED_VALUE"""),59616.4)</f>
        <v>59616.4</v>
      </c>
    </row>
    <row r="2356">
      <c r="C2356" s="4">
        <f>IFERROR(__xludf.DUMMYFUNCTION("""COMPUTED_VALUE"""),42618.705555555556)</f>
        <v>42618.70556</v>
      </c>
      <c r="D2356" s="3">
        <f>IFERROR(__xludf.DUMMYFUNCTION("""COMPUTED_VALUE"""),59566.35)</f>
        <v>59566.35</v>
      </c>
    </row>
    <row r="2357">
      <c r="C2357" s="4">
        <f>IFERROR(__xludf.DUMMYFUNCTION("""COMPUTED_VALUE"""),42619.705555555556)</f>
        <v>42619.70556</v>
      </c>
      <c r="D2357" s="3">
        <f>IFERROR(__xludf.DUMMYFUNCTION("""COMPUTED_VALUE"""),60129.44)</f>
        <v>60129.44</v>
      </c>
    </row>
    <row r="2358">
      <c r="C2358" s="4">
        <f>IFERROR(__xludf.DUMMYFUNCTION("""COMPUTED_VALUE"""),42621.705555555556)</f>
        <v>42621.70556</v>
      </c>
      <c r="D2358" s="3">
        <f>IFERROR(__xludf.DUMMYFUNCTION("""COMPUTED_VALUE"""),60231.66)</f>
        <v>60231.66</v>
      </c>
    </row>
    <row r="2359">
      <c r="C2359" s="4">
        <f>IFERROR(__xludf.DUMMYFUNCTION("""COMPUTED_VALUE"""),42622.705555555556)</f>
        <v>42622.70556</v>
      </c>
      <c r="D2359" s="3">
        <f>IFERROR(__xludf.DUMMYFUNCTION("""COMPUTED_VALUE"""),57999.73)</f>
        <v>57999.73</v>
      </c>
    </row>
    <row r="2360">
      <c r="C2360" s="4">
        <f>IFERROR(__xludf.DUMMYFUNCTION("""COMPUTED_VALUE"""),42625.705555555556)</f>
        <v>42625.70556</v>
      </c>
      <c r="D2360" s="3">
        <f>IFERROR(__xludf.DUMMYFUNCTION("""COMPUTED_VALUE"""),58586.11)</f>
        <v>58586.11</v>
      </c>
    </row>
    <row r="2361">
      <c r="C2361" s="4">
        <f>IFERROR(__xludf.DUMMYFUNCTION("""COMPUTED_VALUE"""),42626.705555555556)</f>
        <v>42626.70556</v>
      </c>
      <c r="D2361" s="3">
        <f>IFERROR(__xludf.DUMMYFUNCTION("""COMPUTED_VALUE"""),56820.77)</f>
        <v>56820.77</v>
      </c>
    </row>
    <row r="2362">
      <c r="C2362" s="4">
        <f>IFERROR(__xludf.DUMMYFUNCTION("""COMPUTED_VALUE"""),42627.705555555556)</f>
        <v>42627.70556</v>
      </c>
      <c r="D2362" s="3">
        <f>IFERROR(__xludf.DUMMYFUNCTION("""COMPUTED_VALUE"""),57059.46)</f>
        <v>57059.46</v>
      </c>
    </row>
    <row r="2363">
      <c r="C2363" s="4">
        <f>IFERROR(__xludf.DUMMYFUNCTION("""COMPUTED_VALUE"""),42628.705555555556)</f>
        <v>42628.70556</v>
      </c>
      <c r="D2363" s="3">
        <f>IFERROR(__xludf.DUMMYFUNCTION("""COMPUTED_VALUE"""),57909.49)</f>
        <v>57909.49</v>
      </c>
    </row>
    <row r="2364">
      <c r="C2364" s="4">
        <f>IFERROR(__xludf.DUMMYFUNCTION("""COMPUTED_VALUE"""),42629.705555555556)</f>
        <v>42629.70556</v>
      </c>
      <c r="D2364" s="3">
        <f>IFERROR(__xludf.DUMMYFUNCTION("""COMPUTED_VALUE"""),57079.76)</f>
        <v>57079.76</v>
      </c>
    </row>
    <row r="2365">
      <c r="C2365" s="4">
        <f>IFERROR(__xludf.DUMMYFUNCTION("""COMPUTED_VALUE"""),42632.705555555556)</f>
        <v>42632.70556</v>
      </c>
      <c r="D2365" s="3">
        <f>IFERROR(__xludf.DUMMYFUNCTION("""COMPUTED_VALUE"""),57350.38)</f>
        <v>57350.38</v>
      </c>
    </row>
    <row r="2366">
      <c r="C2366" s="4">
        <f>IFERROR(__xludf.DUMMYFUNCTION("""COMPUTED_VALUE"""),42633.705555555556)</f>
        <v>42633.70556</v>
      </c>
      <c r="D2366" s="3">
        <f>IFERROR(__xludf.DUMMYFUNCTION("""COMPUTED_VALUE"""),57736.46)</f>
        <v>57736.46</v>
      </c>
    </row>
    <row r="2367">
      <c r="C2367" s="4">
        <f>IFERROR(__xludf.DUMMYFUNCTION("""COMPUTED_VALUE"""),42634.705555555556)</f>
        <v>42634.70556</v>
      </c>
      <c r="D2367" s="3">
        <f>IFERROR(__xludf.DUMMYFUNCTION("""COMPUTED_VALUE"""),58393.92)</f>
        <v>58393.92</v>
      </c>
    </row>
    <row r="2368">
      <c r="C2368" s="4">
        <f>IFERROR(__xludf.DUMMYFUNCTION("""COMPUTED_VALUE"""),42635.705555555556)</f>
        <v>42635.70556</v>
      </c>
      <c r="D2368" s="3">
        <f>IFERROR(__xludf.DUMMYFUNCTION("""COMPUTED_VALUE"""),58994.17)</f>
        <v>58994.17</v>
      </c>
    </row>
    <row r="2369">
      <c r="C2369" s="4">
        <f>IFERROR(__xludf.DUMMYFUNCTION("""COMPUTED_VALUE"""),42636.705555555556)</f>
        <v>42636.70556</v>
      </c>
      <c r="D2369" s="3">
        <f>IFERROR(__xludf.DUMMYFUNCTION("""COMPUTED_VALUE"""),58697.0)</f>
        <v>58697</v>
      </c>
    </row>
    <row r="2370">
      <c r="C2370" s="4">
        <f>IFERROR(__xludf.DUMMYFUNCTION("""COMPUTED_VALUE"""),42639.705555555556)</f>
        <v>42639.70556</v>
      </c>
      <c r="D2370" s="3">
        <f>IFERROR(__xludf.DUMMYFUNCTION("""COMPUTED_VALUE"""),58053.53)</f>
        <v>58053.53</v>
      </c>
    </row>
    <row r="2371">
      <c r="C2371" s="4">
        <f>IFERROR(__xludf.DUMMYFUNCTION("""COMPUTED_VALUE"""),42640.705555555556)</f>
        <v>42640.70556</v>
      </c>
      <c r="D2371" s="3">
        <f>IFERROR(__xludf.DUMMYFUNCTION("""COMPUTED_VALUE"""),58382.49)</f>
        <v>58382.49</v>
      </c>
    </row>
    <row r="2372">
      <c r="C2372" s="4">
        <f>IFERROR(__xludf.DUMMYFUNCTION("""COMPUTED_VALUE"""),42641.705555555556)</f>
        <v>42641.70556</v>
      </c>
      <c r="D2372" s="3">
        <f>IFERROR(__xludf.DUMMYFUNCTION("""COMPUTED_VALUE"""),59355.77)</f>
        <v>59355.77</v>
      </c>
    </row>
    <row r="2373">
      <c r="C2373" s="4">
        <f>IFERROR(__xludf.DUMMYFUNCTION("""COMPUTED_VALUE"""),42642.705555555556)</f>
        <v>42642.70556</v>
      </c>
      <c r="D2373" s="3">
        <f>IFERROR(__xludf.DUMMYFUNCTION("""COMPUTED_VALUE"""),58350.57)</f>
        <v>58350.57</v>
      </c>
    </row>
    <row r="2374">
      <c r="C2374" s="4">
        <f>IFERROR(__xludf.DUMMYFUNCTION("""COMPUTED_VALUE"""),42643.705555555556)</f>
        <v>42643.70556</v>
      </c>
      <c r="D2374" s="3">
        <f>IFERROR(__xludf.DUMMYFUNCTION("""COMPUTED_VALUE"""),58367.05)</f>
        <v>58367.05</v>
      </c>
    </row>
    <row r="2375">
      <c r="C2375" s="4">
        <f>IFERROR(__xludf.DUMMYFUNCTION("""COMPUTED_VALUE"""),42646.705555555556)</f>
        <v>42646.70556</v>
      </c>
      <c r="D2375" s="3">
        <f>IFERROR(__xludf.DUMMYFUNCTION("""COMPUTED_VALUE"""),59461.23)</f>
        <v>59461.23</v>
      </c>
    </row>
    <row r="2376">
      <c r="C2376" s="4">
        <f>IFERROR(__xludf.DUMMYFUNCTION("""COMPUTED_VALUE"""),42647.705555555556)</f>
        <v>42647.70556</v>
      </c>
      <c r="D2376" s="3">
        <f>IFERROR(__xludf.DUMMYFUNCTION("""COMPUTED_VALUE"""),59339.23)</f>
        <v>59339.23</v>
      </c>
    </row>
    <row r="2377">
      <c r="C2377" s="4">
        <f>IFERROR(__xludf.DUMMYFUNCTION("""COMPUTED_VALUE"""),42648.705555555556)</f>
        <v>42648.70556</v>
      </c>
      <c r="D2377" s="3">
        <f>IFERROR(__xludf.DUMMYFUNCTION("""COMPUTED_VALUE"""),60254.34)</f>
        <v>60254.34</v>
      </c>
    </row>
    <row r="2378">
      <c r="C2378" s="4">
        <f>IFERROR(__xludf.DUMMYFUNCTION("""COMPUTED_VALUE"""),42649.705555555556)</f>
        <v>42649.70556</v>
      </c>
      <c r="D2378" s="3">
        <f>IFERROR(__xludf.DUMMYFUNCTION("""COMPUTED_VALUE"""),60644.24)</f>
        <v>60644.24</v>
      </c>
    </row>
    <row r="2379">
      <c r="C2379" s="4">
        <f>IFERROR(__xludf.DUMMYFUNCTION("""COMPUTED_VALUE"""),42650.705555555556)</f>
        <v>42650.70556</v>
      </c>
      <c r="D2379" s="3">
        <f>IFERROR(__xludf.DUMMYFUNCTION("""COMPUTED_VALUE"""),61108.98)</f>
        <v>61108.98</v>
      </c>
    </row>
    <row r="2380">
      <c r="C2380" s="4">
        <f>IFERROR(__xludf.DUMMYFUNCTION("""COMPUTED_VALUE"""),42653.705555555556)</f>
        <v>42653.70556</v>
      </c>
      <c r="D2380" s="3">
        <f>IFERROR(__xludf.DUMMYFUNCTION("""COMPUTED_VALUE"""),61668.33)</f>
        <v>61668.33</v>
      </c>
    </row>
    <row r="2381">
      <c r="C2381" s="4">
        <f>IFERROR(__xludf.DUMMYFUNCTION("""COMPUTED_VALUE"""),42654.705555555556)</f>
        <v>42654.70556</v>
      </c>
      <c r="D2381" s="3">
        <f>IFERROR(__xludf.DUMMYFUNCTION("""COMPUTED_VALUE"""),61021.85)</f>
        <v>61021.85</v>
      </c>
    </row>
    <row r="2382">
      <c r="C2382" s="4">
        <f>IFERROR(__xludf.DUMMYFUNCTION("""COMPUTED_VALUE"""),42656.705555555556)</f>
        <v>42656.70556</v>
      </c>
      <c r="D2382" s="3">
        <f>IFERROR(__xludf.DUMMYFUNCTION("""COMPUTED_VALUE"""),61118.58)</f>
        <v>61118.58</v>
      </c>
    </row>
    <row r="2383">
      <c r="C2383" s="4">
        <f>IFERROR(__xludf.DUMMYFUNCTION("""COMPUTED_VALUE"""),42657.705555555556)</f>
        <v>42657.70556</v>
      </c>
      <c r="D2383" s="3">
        <f>IFERROR(__xludf.DUMMYFUNCTION("""COMPUTED_VALUE"""),61767.22)</f>
        <v>61767.22</v>
      </c>
    </row>
    <row r="2384">
      <c r="C2384" s="4">
        <f>IFERROR(__xludf.DUMMYFUNCTION("""COMPUTED_VALUE"""),42660.705555555556)</f>
        <v>42660.70556</v>
      </c>
      <c r="D2384" s="3">
        <f>IFERROR(__xludf.DUMMYFUNCTION("""COMPUTED_VALUE"""),62696.11)</f>
        <v>62696.11</v>
      </c>
    </row>
    <row r="2385">
      <c r="C2385" s="4">
        <f>IFERROR(__xludf.DUMMYFUNCTION("""COMPUTED_VALUE"""),42661.705555555556)</f>
        <v>42661.70556</v>
      </c>
      <c r="D2385" s="3">
        <f>IFERROR(__xludf.DUMMYFUNCTION("""COMPUTED_VALUE"""),63782.21)</f>
        <v>63782.21</v>
      </c>
    </row>
    <row r="2386">
      <c r="C2386" s="4">
        <f>IFERROR(__xludf.DUMMYFUNCTION("""COMPUTED_VALUE"""),42662.705555555556)</f>
        <v>42662.70556</v>
      </c>
      <c r="D2386" s="3">
        <f>IFERROR(__xludf.DUMMYFUNCTION("""COMPUTED_VALUE"""),63505.61)</f>
        <v>63505.61</v>
      </c>
    </row>
    <row r="2387">
      <c r="C2387" s="4">
        <f>IFERROR(__xludf.DUMMYFUNCTION("""COMPUTED_VALUE"""),42663.705555555556)</f>
        <v>42663.70556</v>
      </c>
      <c r="D2387" s="3">
        <f>IFERROR(__xludf.DUMMYFUNCTION("""COMPUTED_VALUE"""),63837.85)</f>
        <v>63837.85</v>
      </c>
    </row>
    <row r="2388">
      <c r="C2388" s="4">
        <f>IFERROR(__xludf.DUMMYFUNCTION("""COMPUTED_VALUE"""),42664.705555555556)</f>
        <v>42664.70556</v>
      </c>
      <c r="D2388" s="3">
        <f>IFERROR(__xludf.DUMMYFUNCTION("""COMPUTED_VALUE"""),64108.08)</f>
        <v>64108.08</v>
      </c>
    </row>
    <row r="2389">
      <c r="C2389" s="4">
        <f>IFERROR(__xludf.DUMMYFUNCTION("""COMPUTED_VALUE"""),42667.705555555556)</f>
        <v>42667.70556</v>
      </c>
      <c r="D2389" s="3">
        <f>IFERROR(__xludf.DUMMYFUNCTION("""COMPUTED_VALUE"""),64059.89)</f>
        <v>64059.89</v>
      </c>
    </row>
    <row r="2390">
      <c r="C2390" s="4">
        <f>IFERROR(__xludf.DUMMYFUNCTION("""COMPUTED_VALUE"""),42668.705555555556)</f>
        <v>42668.70556</v>
      </c>
      <c r="D2390" s="3">
        <f>IFERROR(__xludf.DUMMYFUNCTION("""COMPUTED_VALUE"""),63866.2)</f>
        <v>63866.2</v>
      </c>
    </row>
    <row r="2391">
      <c r="C2391" s="4">
        <f>IFERROR(__xludf.DUMMYFUNCTION("""COMPUTED_VALUE"""),42669.705555555556)</f>
        <v>42669.70556</v>
      </c>
      <c r="D2391" s="3">
        <f>IFERROR(__xludf.DUMMYFUNCTION("""COMPUTED_VALUE"""),63825.69)</f>
        <v>63825.69</v>
      </c>
    </row>
    <row r="2392">
      <c r="C2392" s="4">
        <f>IFERROR(__xludf.DUMMYFUNCTION("""COMPUTED_VALUE"""),42670.705555555556)</f>
        <v>42670.70556</v>
      </c>
      <c r="D2392" s="3">
        <f>IFERROR(__xludf.DUMMYFUNCTION("""COMPUTED_VALUE"""),64249.51)</f>
        <v>64249.51</v>
      </c>
    </row>
    <row r="2393">
      <c r="C2393" s="4">
        <f>IFERROR(__xludf.DUMMYFUNCTION("""COMPUTED_VALUE"""),42671.705555555556)</f>
        <v>42671.70556</v>
      </c>
      <c r="D2393" s="3">
        <f>IFERROR(__xludf.DUMMYFUNCTION("""COMPUTED_VALUE"""),64307.63)</f>
        <v>64307.63</v>
      </c>
    </row>
    <row r="2394">
      <c r="C2394" s="4">
        <f>IFERROR(__xludf.DUMMYFUNCTION("""COMPUTED_VALUE"""),42674.705555555556)</f>
        <v>42674.70556</v>
      </c>
      <c r="D2394" s="3">
        <f>IFERROR(__xludf.DUMMYFUNCTION("""COMPUTED_VALUE"""),64924.52)</f>
        <v>64924.52</v>
      </c>
    </row>
    <row r="2395">
      <c r="C2395" s="4">
        <f>IFERROR(__xludf.DUMMYFUNCTION("""COMPUTED_VALUE"""),42675.705555555556)</f>
        <v>42675.70556</v>
      </c>
      <c r="D2395" s="3">
        <f>IFERROR(__xludf.DUMMYFUNCTION("""COMPUTED_VALUE"""),63326.42)</f>
        <v>63326.42</v>
      </c>
    </row>
    <row r="2396">
      <c r="C2396" s="4">
        <f>IFERROR(__xludf.DUMMYFUNCTION("""COMPUTED_VALUE"""),42677.705555555556)</f>
        <v>42677.70556</v>
      </c>
      <c r="D2396" s="3">
        <f>IFERROR(__xludf.DUMMYFUNCTION("""COMPUTED_VALUE"""),61750.17)</f>
        <v>61750.17</v>
      </c>
    </row>
    <row r="2397">
      <c r="C2397" s="4">
        <f>IFERROR(__xludf.DUMMYFUNCTION("""COMPUTED_VALUE"""),42678.705555555556)</f>
        <v>42678.70556</v>
      </c>
      <c r="D2397" s="3">
        <f>IFERROR(__xludf.DUMMYFUNCTION("""COMPUTED_VALUE"""),61598.39)</f>
        <v>61598.39</v>
      </c>
    </row>
    <row r="2398">
      <c r="C2398" s="4">
        <f>IFERROR(__xludf.DUMMYFUNCTION("""COMPUTED_VALUE"""),42681.705555555556)</f>
        <v>42681.70556</v>
      </c>
      <c r="D2398" s="3">
        <f>IFERROR(__xludf.DUMMYFUNCTION("""COMPUTED_VALUE"""),64051.65)</f>
        <v>64051.65</v>
      </c>
    </row>
    <row r="2399">
      <c r="C2399" s="4">
        <f>IFERROR(__xludf.DUMMYFUNCTION("""COMPUTED_VALUE"""),42682.705555555556)</f>
        <v>42682.70556</v>
      </c>
      <c r="D2399" s="3">
        <f>IFERROR(__xludf.DUMMYFUNCTION("""COMPUTED_VALUE"""),64157.68)</f>
        <v>64157.68</v>
      </c>
    </row>
    <row r="2400">
      <c r="C2400" s="4">
        <f>IFERROR(__xludf.DUMMYFUNCTION("""COMPUTED_VALUE"""),42683.705555555556)</f>
        <v>42683.70556</v>
      </c>
      <c r="D2400" s="3">
        <f>IFERROR(__xludf.DUMMYFUNCTION("""COMPUTED_VALUE"""),63258.27)</f>
        <v>63258.27</v>
      </c>
    </row>
    <row r="2401">
      <c r="C2401" s="4">
        <f>IFERROR(__xludf.DUMMYFUNCTION("""COMPUTED_VALUE"""),42684.705555555556)</f>
        <v>42684.70556</v>
      </c>
      <c r="D2401" s="3">
        <f>IFERROR(__xludf.DUMMYFUNCTION("""COMPUTED_VALUE"""),61200.96)</f>
        <v>61200.96</v>
      </c>
    </row>
    <row r="2402">
      <c r="C2402" s="4">
        <f>IFERROR(__xludf.DUMMYFUNCTION("""COMPUTED_VALUE"""),42685.705555555556)</f>
        <v>42685.70556</v>
      </c>
      <c r="D2402" s="3">
        <f>IFERROR(__xludf.DUMMYFUNCTION("""COMPUTED_VALUE"""),59183.51)</f>
        <v>59183.51</v>
      </c>
    </row>
    <row r="2403">
      <c r="C2403" s="4">
        <f>IFERROR(__xludf.DUMMYFUNCTION("""COMPUTED_VALUE"""),42688.705555555556)</f>
        <v>42688.70556</v>
      </c>
      <c r="D2403" s="3">
        <f>IFERROR(__xludf.DUMMYFUNCTION("""COMPUTED_VALUE"""),59657.47)</f>
        <v>59657.47</v>
      </c>
    </row>
    <row r="2404">
      <c r="C2404" s="4">
        <f>IFERROR(__xludf.DUMMYFUNCTION("""COMPUTED_VALUE"""),42690.705555555556)</f>
        <v>42690.70556</v>
      </c>
      <c r="D2404" s="3">
        <f>IFERROR(__xludf.DUMMYFUNCTION("""COMPUTED_VALUE"""),60759.32)</f>
        <v>60759.32</v>
      </c>
    </row>
    <row r="2405">
      <c r="C2405" s="4">
        <f>IFERROR(__xludf.DUMMYFUNCTION("""COMPUTED_VALUE"""),42691.705555555556)</f>
        <v>42691.70556</v>
      </c>
      <c r="D2405" s="3">
        <f>IFERROR(__xludf.DUMMYFUNCTION("""COMPUTED_VALUE"""),59770.47)</f>
        <v>59770.47</v>
      </c>
    </row>
    <row r="2406">
      <c r="C2406" s="4">
        <f>IFERROR(__xludf.DUMMYFUNCTION("""COMPUTED_VALUE"""),42692.705555555556)</f>
        <v>42692.70556</v>
      </c>
      <c r="D2406" s="3">
        <f>IFERROR(__xludf.DUMMYFUNCTION("""COMPUTED_VALUE"""),59961.76)</f>
        <v>59961.76</v>
      </c>
    </row>
    <row r="2407">
      <c r="C2407" s="4">
        <f>IFERROR(__xludf.DUMMYFUNCTION("""COMPUTED_VALUE"""),42695.705555555556)</f>
        <v>42695.70556</v>
      </c>
      <c r="D2407" s="3">
        <f>IFERROR(__xludf.DUMMYFUNCTION("""COMPUTED_VALUE"""),61070.27)</f>
        <v>61070.27</v>
      </c>
    </row>
    <row r="2408">
      <c r="C2408" s="4">
        <f>IFERROR(__xludf.DUMMYFUNCTION("""COMPUTED_VALUE"""),42696.705555555556)</f>
        <v>42696.70556</v>
      </c>
      <c r="D2408" s="3">
        <f>IFERROR(__xludf.DUMMYFUNCTION("""COMPUTED_VALUE"""),61954.47)</f>
        <v>61954.47</v>
      </c>
    </row>
    <row r="2409">
      <c r="C2409" s="4">
        <f>IFERROR(__xludf.DUMMYFUNCTION("""COMPUTED_VALUE"""),42697.705555555556)</f>
        <v>42697.70556</v>
      </c>
      <c r="D2409" s="3">
        <f>IFERROR(__xludf.DUMMYFUNCTION("""COMPUTED_VALUE"""),61985.91)</f>
        <v>61985.91</v>
      </c>
    </row>
    <row r="2410">
      <c r="C2410" s="4">
        <f>IFERROR(__xludf.DUMMYFUNCTION("""COMPUTED_VALUE"""),42698.705555555556)</f>
        <v>42698.70556</v>
      </c>
      <c r="D2410" s="3">
        <f>IFERROR(__xludf.DUMMYFUNCTION("""COMPUTED_VALUE"""),61395.53)</f>
        <v>61395.53</v>
      </c>
    </row>
    <row r="2411">
      <c r="C2411" s="4">
        <f>IFERROR(__xludf.DUMMYFUNCTION("""COMPUTED_VALUE"""),42699.705555555556)</f>
        <v>42699.70556</v>
      </c>
      <c r="D2411" s="3">
        <f>IFERROR(__xludf.DUMMYFUNCTION("""COMPUTED_VALUE"""),61559.08)</f>
        <v>61559.08</v>
      </c>
    </row>
    <row r="2412">
      <c r="C2412" s="4">
        <f>IFERROR(__xludf.DUMMYFUNCTION("""COMPUTED_VALUE"""),42702.705555555556)</f>
        <v>42702.70556</v>
      </c>
      <c r="D2412" s="3">
        <f>IFERROR(__xludf.DUMMYFUNCTION("""COMPUTED_VALUE"""),62855.5)</f>
        <v>62855.5</v>
      </c>
    </row>
    <row r="2413">
      <c r="C2413" s="4">
        <f>IFERROR(__xludf.DUMMYFUNCTION("""COMPUTED_VALUE"""),42703.705555555556)</f>
        <v>42703.70556</v>
      </c>
      <c r="D2413" s="3">
        <f>IFERROR(__xludf.DUMMYFUNCTION("""COMPUTED_VALUE"""),60986.52)</f>
        <v>60986.52</v>
      </c>
    </row>
    <row r="2414">
      <c r="C2414" s="4">
        <f>IFERROR(__xludf.DUMMYFUNCTION("""COMPUTED_VALUE"""),42704.705555555556)</f>
        <v>42704.70556</v>
      </c>
      <c r="D2414" s="3">
        <f>IFERROR(__xludf.DUMMYFUNCTION("""COMPUTED_VALUE"""),61906.36)</f>
        <v>61906.36</v>
      </c>
    </row>
    <row r="2415">
      <c r="C2415" s="4">
        <f>IFERROR(__xludf.DUMMYFUNCTION("""COMPUTED_VALUE"""),42705.705555555556)</f>
        <v>42705.70556</v>
      </c>
      <c r="D2415" s="3">
        <f>IFERROR(__xludf.DUMMYFUNCTION("""COMPUTED_VALUE"""),59506.54)</f>
        <v>59506.54</v>
      </c>
    </row>
    <row r="2416">
      <c r="C2416" s="4">
        <f>IFERROR(__xludf.DUMMYFUNCTION("""COMPUTED_VALUE"""),42706.705555555556)</f>
        <v>42706.70556</v>
      </c>
      <c r="D2416" s="3">
        <f>IFERROR(__xludf.DUMMYFUNCTION("""COMPUTED_VALUE"""),60316.13)</f>
        <v>60316.13</v>
      </c>
    </row>
    <row r="2417">
      <c r="C2417" s="4">
        <f>IFERROR(__xludf.DUMMYFUNCTION("""COMPUTED_VALUE"""),42709.705555555556)</f>
        <v>42709.70556</v>
      </c>
      <c r="D2417" s="3">
        <f>IFERROR(__xludf.DUMMYFUNCTION("""COMPUTED_VALUE"""),59831.73)</f>
        <v>59831.73</v>
      </c>
    </row>
    <row r="2418">
      <c r="C2418" s="4">
        <f>IFERROR(__xludf.DUMMYFUNCTION("""COMPUTED_VALUE"""),42710.705555555556)</f>
        <v>42710.70556</v>
      </c>
      <c r="D2418" s="3">
        <f>IFERROR(__xludf.DUMMYFUNCTION("""COMPUTED_VALUE"""),61088.25)</f>
        <v>61088.25</v>
      </c>
    </row>
    <row r="2419">
      <c r="C2419" s="4">
        <f>IFERROR(__xludf.DUMMYFUNCTION("""COMPUTED_VALUE"""),42711.705555555556)</f>
        <v>42711.70556</v>
      </c>
      <c r="D2419" s="3">
        <f>IFERROR(__xludf.DUMMYFUNCTION("""COMPUTED_VALUE"""),61414.4)</f>
        <v>61414.4</v>
      </c>
    </row>
    <row r="2420">
      <c r="C2420" s="4">
        <f>IFERROR(__xludf.DUMMYFUNCTION("""COMPUTED_VALUE"""),42712.705555555556)</f>
        <v>42712.70556</v>
      </c>
      <c r="D2420" s="3">
        <f>IFERROR(__xludf.DUMMYFUNCTION("""COMPUTED_VALUE"""),60676.57)</f>
        <v>60676.57</v>
      </c>
    </row>
    <row r="2421">
      <c r="C2421" s="4">
        <f>IFERROR(__xludf.DUMMYFUNCTION("""COMPUTED_VALUE"""),42713.705555555556)</f>
        <v>42713.70556</v>
      </c>
      <c r="D2421" s="3">
        <f>IFERROR(__xludf.DUMMYFUNCTION("""COMPUTED_VALUE"""),60500.62)</f>
        <v>60500.62</v>
      </c>
    </row>
    <row r="2422">
      <c r="C2422" s="4">
        <f>IFERROR(__xludf.DUMMYFUNCTION("""COMPUTED_VALUE"""),42716.705555555556)</f>
        <v>42716.70556</v>
      </c>
      <c r="D2422" s="3">
        <f>IFERROR(__xludf.DUMMYFUNCTION("""COMPUTED_VALUE"""),59178.62)</f>
        <v>59178.62</v>
      </c>
    </row>
    <row r="2423">
      <c r="C2423" s="4">
        <f>IFERROR(__xludf.DUMMYFUNCTION("""COMPUTED_VALUE"""),42717.705555555556)</f>
        <v>42717.70556</v>
      </c>
      <c r="D2423" s="3">
        <f>IFERROR(__xludf.DUMMYFUNCTION("""COMPUTED_VALUE"""),59280.57)</f>
        <v>59280.57</v>
      </c>
    </row>
    <row r="2424">
      <c r="C2424" s="4">
        <f>IFERROR(__xludf.DUMMYFUNCTION("""COMPUTED_VALUE"""),42718.705555555556)</f>
        <v>42718.70556</v>
      </c>
      <c r="D2424" s="3">
        <f>IFERROR(__xludf.DUMMYFUNCTION("""COMPUTED_VALUE"""),58212.12)</f>
        <v>58212.12</v>
      </c>
    </row>
    <row r="2425">
      <c r="C2425" s="4">
        <f>IFERROR(__xludf.DUMMYFUNCTION("""COMPUTED_VALUE"""),42719.705555555556)</f>
        <v>42719.70556</v>
      </c>
      <c r="D2425" s="3">
        <f>IFERROR(__xludf.DUMMYFUNCTION("""COMPUTED_VALUE"""),58396.16)</f>
        <v>58396.16</v>
      </c>
    </row>
    <row r="2426">
      <c r="C2426" s="4">
        <f>IFERROR(__xludf.DUMMYFUNCTION("""COMPUTED_VALUE"""),42720.705555555556)</f>
        <v>42720.70556</v>
      </c>
      <c r="D2426" s="3">
        <f>IFERROR(__xludf.DUMMYFUNCTION("""COMPUTED_VALUE"""),58389.04)</f>
        <v>58389.04</v>
      </c>
    </row>
    <row r="2427">
      <c r="C2427" s="4">
        <f>IFERROR(__xludf.DUMMYFUNCTION("""COMPUTED_VALUE"""),42723.705555555556)</f>
        <v>42723.70556</v>
      </c>
      <c r="D2427" s="3">
        <f>IFERROR(__xludf.DUMMYFUNCTION("""COMPUTED_VALUE"""),57111.0)</f>
        <v>57111</v>
      </c>
    </row>
    <row r="2428">
      <c r="C2428" s="4">
        <f>IFERROR(__xludf.DUMMYFUNCTION("""COMPUTED_VALUE"""),42724.705555555556)</f>
        <v>42724.70556</v>
      </c>
      <c r="D2428" s="3">
        <f>IFERROR(__xludf.DUMMYFUNCTION("""COMPUTED_VALUE"""),57582.89)</f>
        <v>57582.89</v>
      </c>
    </row>
    <row r="2429">
      <c r="C2429" s="4">
        <f>IFERROR(__xludf.DUMMYFUNCTION("""COMPUTED_VALUE"""),42725.705555555556)</f>
        <v>42725.70556</v>
      </c>
      <c r="D2429" s="3">
        <f>IFERROR(__xludf.DUMMYFUNCTION("""COMPUTED_VALUE"""),57646.52)</f>
        <v>57646.52</v>
      </c>
    </row>
    <row r="2430">
      <c r="C2430" s="4">
        <f>IFERROR(__xludf.DUMMYFUNCTION("""COMPUTED_VALUE"""),42726.705555555556)</f>
        <v>42726.70556</v>
      </c>
      <c r="D2430" s="3">
        <f>IFERROR(__xludf.DUMMYFUNCTION("""COMPUTED_VALUE"""),57255.22)</f>
        <v>57255.22</v>
      </c>
    </row>
    <row r="2431">
      <c r="C2431" s="4">
        <f>IFERROR(__xludf.DUMMYFUNCTION("""COMPUTED_VALUE"""),42727.705555555556)</f>
        <v>42727.70556</v>
      </c>
      <c r="D2431" s="3">
        <f>IFERROR(__xludf.DUMMYFUNCTION("""COMPUTED_VALUE"""),57937.11)</f>
        <v>57937.11</v>
      </c>
    </row>
    <row r="2432">
      <c r="C2432" s="4">
        <f>IFERROR(__xludf.DUMMYFUNCTION("""COMPUTED_VALUE"""),42730.705555555556)</f>
        <v>42730.70556</v>
      </c>
      <c r="D2432" s="3">
        <f>IFERROR(__xludf.DUMMYFUNCTION("""COMPUTED_VALUE"""),58620.26)</f>
        <v>58620.26</v>
      </c>
    </row>
    <row r="2433">
      <c r="C2433" s="4">
        <f>IFERROR(__xludf.DUMMYFUNCTION("""COMPUTED_VALUE"""),42731.705555555556)</f>
        <v>42731.70556</v>
      </c>
      <c r="D2433" s="3">
        <f>IFERROR(__xludf.DUMMYFUNCTION("""COMPUTED_VALUE"""),58696.69)</f>
        <v>58696.69</v>
      </c>
    </row>
    <row r="2434">
      <c r="C2434" s="4">
        <f>IFERROR(__xludf.DUMMYFUNCTION("""COMPUTED_VALUE"""),42732.705555555556)</f>
        <v>42732.70556</v>
      </c>
      <c r="D2434" s="3">
        <f>IFERROR(__xludf.DUMMYFUNCTION("""COMPUTED_VALUE"""),59781.63)</f>
        <v>59781.63</v>
      </c>
    </row>
    <row r="2435">
      <c r="C2435" s="4">
        <f>IFERROR(__xludf.DUMMYFUNCTION("""COMPUTED_VALUE"""),42733.705555555556)</f>
        <v>42733.70556</v>
      </c>
      <c r="D2435" s="3">
        <f>IFERROR(__xludf.DUMMYFUNCTION("""COMPUTED_VALUE"""),60227.29)</f>
        <v>60227.29</v>
      </c>
    </row>
    <row r="2436">
      <c r="C2436" s="4">
        <f>IFERROR(__xludf.DUMMYFUNCTION("""COMPUTED_VALUE"""),42737.705555555556)</f>
        <v>42737.70556</v>
      </c>
      <c r="D2436" s="3">
        <f>IFERROR(__xludf.DUMMYFUNCTION("""COMPUTED_VALUE"""),59588.7)</f>
        <v>59588.7</v>
      </c>
    </row>
    <row r="2437">
      <c r="C2437" s="4">
        <f>IFERROR(__xludf.DUMMYFUNCTION("""COMPUTED_VALUE"""),42738.705555555556)</f>
        <v>42738.70556</v>
      </c>
      <c r="D2437" s="3">
        <f>IFERROR(__xludf.DUMMYFUNCTION("""COMPUTED_VALUE"""),61813.83)</f>
        <v>61813.83</v>
      </c>
    </row>
    <row r="2438">
      <c r="C2438" s="4">
        <f>IFERROR(__xludf.DUMMYFUNCTION("""COMPUTED_VALUE"""),42739.705555555556)</f>
        <v>42739.70556</v>
      </c>
      <c r="D2438" s="3">
        <f>IFERROR(__xludf.DUMMYFUNCTION("""COMPUTED_VALUE"""),61589.06)</f>
        <v>61589.06</v>
      </c>
    </row>
    <row r="2439">
      <c r="C2439" s="4">
        <f>IFERROR(__xludf.DUMMYFUNCTION("""COMPUTED_VALUE"""),42740.705555555556)</f>
        <v>42740.70556</v>
      </c>
      <c r="D2439" s="3">
        <f>IFERROR(__xludf.DUMMYFUNCTION("""COMPUTED_VALUE"""),62070.98)</f>
        <v>62070.98</v>
      </c>
    </row>
    <row r="2440">
      <c r="C2440" s="4">
        <f>IFERROR(__xludf.DUMMYFUNCTION("""COMPUTED_VALUE"""),42741.705555555556)</f>
        <v>42741.70556</v>
      </c>
      <c r="D2440" s="3">
        <f>IFERROR(__xludf.DUMMYFUNCTION("""COMPUTED_VALUE"""),61665.37)</f>
        <v>61665.37</v>
      </c>
    </row>
    <row r="2441">
      <c r="C2441" s="4">
        <f>IFERROR(__xludf.DUMMYFUNCTION("""COMPUTED_VALUE"""),42744.705555555556)</f>
        <v>42744.70556</v>
      </c>
      <c r="D2441" s="3">
        <f>IFERROR(__xludf.DUMMYFUNCTION("""COMPUTED_VALUE"""),61700.29)</f>
        <v>61700.29</v>
      </c>
    </row>
    <row r="2442">
      <c r="C2442" s="4">
        <f>IFERROR(__xludf.DUMMYFUNCTION("""COMPUTED_VALUE"""),42745.705555555556)</f>
        <v>42745.70556</v>
      </c>
      <c r="D2442" s="3">
        <f>IFERROR(__xludf.DUMMYFUNCTION("""COMPUTED_VALUE"""),62131.8)</f>
        <v>62131.8</v>
      </c>
    </row>
    <row r="2443">
      <c r="C2443" s="4">
        <f>IFERROR(__xludf.DUMMYFUNCTION("""COMPUTED_VALUE"""),42746.705555555556)</f>
        <v>42746.70556</v>
      </c>
      <c r="D2443" s="3">
        <f>IFERROR(__xludf.DUMMYFUNCTION("""COMPUTED_VALUE"""),62446.26)</f>
        <v>62446.26</v>
      </c>
    </row>
    <row r="2444">
      <c r="C2444" s="4">
        <f>IFERROR(__xludf.DUMMYFUNCTION("""COMPUTED_VALUE"""),42747.705555555556)</f>
        <v>42747.70556</v>
      </c>
      <c r="D2444" s="3">
        <f>IFERROR(__xludf.DUMMYFUNCTION("""COMPUTED_VALUE"""),63953.93)</f>
        <v>63953.93</v>
      </c>
    </row>
    <row r="2445">
      <c r="C2445" s="4">
        <f>IFERROR(__xludf.DUMMYFUNCTION("""COMPUTED_VALUE"""),42748.705555555556)</f>
        <v>42748.70556</v>
      </c>
      <c r="D2445" s="3">
        <f>IFERROR(__xludf.DUMMYFUNCTION("""COMPUTED_VALUE"""),63651.52)</f>
        <v>63651.52</v>
      </c>
    </row>
    <row r="2446">
      <c r="C2446" s="4">
        <f>IFERROR(__xludf.DUMMYFUNCTION("""COMPUTED_VALUE"""),42751.705555555556)</f>
        <v>42751.70556</v>
      </c>
      <c r="D2446" s="3">
        <f>IFERROR(__xludf.DUMMYFUNCTION("""COMPUTED_VALUE"""),63831.28)</f>
        <v>63831.28</v>
      </c>
    </row>
    <row r="2447">
      <c r="C2447" s="4">
        <f>IFERROR(__xludf.DUMMYFUNCTION("""COMPUTED_VALUE"""),42752.705555555556)</f>
        <v>42752.70556</v>
      </c>
      <c r="D2447" s="3">
        <f>IFERROR(__xludf.DUMMYFUNCTION("""COMPUTED_VALUE"""),64354.34)</f>
        <v>64354.34</v>
      </c>
    </row>
    <row r="2448">
      <c r="C2448" s="4">
        <f>IFERROR(__xludf.DUMMYFUNCTION("""COMPUTED_VALUE"""),42753.705555555556)</f>
        <v>42753.70556</v>
      </c>
      <c r="D2448" s="3">
        <f>IFERROR(__xludf.DUMMYFUNCTION("""COMPUTED_VALUE"""),64149.58)</f>
        <v>64149.58</v>
      </c>
    </row>
    <row r="2449">
      <c r="C2449" s="4">
        <f>IFERROR(__xludf.DUMMYFUNCTION("""COMPUTED_VALUE"""),42754.705555555556)</f>
        <v>42754.70556</v>
      </c>
      <c r="D2449" s="3">
        <f>IFERROR(__xludf.DUMMYFUNCTION("""COMPUTED_VALUE"""),63950.86)</f>
        <v>63950.86</v>
      </c>
    </row>
    <row r="2450">
      <c r="C2450" s="4">
        <f>IFERROR(__xludf.DUMMYFUNCTION("""COMPUTED_VALUE"""),42755.705555555556)</f>
        <v>42755.70556</v>
      </c>
      <c r="D2450" s="3">
        <f>IFERROR(__xludf.DUMMYFUNCTION("""COMPUTED_VALUE"""),64521.18)</f>
        <v>64521.18</v>
      </c>
    </row>
    <row r="2451">
      <c r="C2451" s="4">
        <f>IFERROR(__xludf.DUMMYFUNCTION("""COMPUTED_VALUE"""),42758.705555555556)</f>
        <v>42758.70556</v>
      </c>
      <c r="D2451" s="3">
        <f>IFERROR(__xludf.DUMMYFUNCTION("""COMPUTED_VALUE"""),65748.63)</f>
        <v>65748.63</v>
      </c>
    </row>
    <row r="2452">
      <c r="C2452" s="4">
        <f>IFERROR(__xludf.DUMMYFUNCTION("""COMPUTED_VALUE"""),42759.705555555556)</f>
        <v>42759.70556</v>
      </c>
      <c r="D2452" s="3">
        <f>IFERROR(__xludf.DUMMYFUNCTION("""COMPUTED_VALUE"""),65840.09)</f>
        <v>65840.09</v>
      </c>
    </row>
    <row r="2453">
      <c r="C2453" s="4">
        <f>IFERROR(__xludf.DUMMYFUNCTION("""COMPUTED_VALUE"""),42761.705555555556)</f>
        <v>42761.70556</v>
      </c>
      <c r="D2453" s="3">
        <f>IFERROR(__xludf.DUMMYFUNCTION("""COMPUTED_VALUE"""),66190.62)</f>
        <v>66190.62</v>
      </c>
    </row>
    <row r="2454">
      <c r="C2454" s="4">
        <f>IFERROR(__xludf.DUMMYFUNCTION("""COMPUTED_VALUE"""),42762.705555555556)</f>
        <v>42762.70556</v>
      </c>
      <c r="D2454" s="3">
        <f>IFERROR(__xludf.DUMMYFUNCTION("""COMPUTED_VALUE"""),66033.99)</f>
        <v>66033.99</v>
      </c>
    </row>
    <row r="2455">
      <c r="C2455" s="4">
        <f>IFERROR(__xludf.DUMMYFUNCTION("""COMPUTED_VALUE"""),42765.705555555556)</f>
        <v>42765.70556</v>
      </c>
      <c r="D2455" s="3">
        <f>IFERROR(__xludf.DUMMYFUNCTION("""COMPUTED_VALUE"""),64301.73)</f>
        <v>64301.73</v>
      </c>
    </row>
    <row r="2456">
      <c r="C2456" s="4">
        <f>IFERROR(__xludf.DUMMYFUNCTION("""COMPUTED_VALUE"""),42766.705555555556)</f>
        <v>42766.70556</v>
      </c>
      <c r="D2456" s="3">
        <f>IFERROR(__xludf.DUMMYFUNCTION("""COMPUTED_VALUE"""),64670.78)</f>
        <v>64670.78</v>
      </c>
    </row>
    <row r="2457">
      <c r="C2457" s="4">
        <f>IFERROR(__xludf.DUMMYFUNCTION("""COMPUTED_VALUE"""),42767.705555555556)</f>
        <v>42767.70556</v>
      </c>
      <c r="D2457" s="3">
        <f>IFERROR(__xludf.DUMMYFUNCTION("""COMPUTED_VALUE"""),64836.13)</f>
        <v>64836.13</v>
      </c>
    </row>
    <row r="2458">
      <c r="C2458" s="4">
        <f>IFERROR(__xludf.DUMMYFUNCTION("""COMPUTED_VALUE"""),42768.705555555556)</f>
        <v>42768.70556</v>
      </c>
      <c r="D2458" s="3">
        <f>IFERROR(__xludf.DUMMYFUNCTION("""COMPUTED_VALUE"""),64578.22)</f>
        <v>64578.22</v>
      </c>
    </row>
    <row r="2459">
      <c r="C2459" s="4">
        <f>IFERROR(__xludf.DUMMYFUNCTION("""COMPUTED_VALUE"""),42769.705555555556)</f>
        <v>42769.70556</v>
      </c>
      <c r="D2459" s="3">
        <f>IFERROR(__xludf.DUMMYFUNCTION("""COMPUTED_VALUE"""),64953.93)</f>
        <v>64953.93</v>
      </c>
    </row>
    <row r="2460">
      <c r="C2460" s="4">
        <f>IFERROR(__xludf.DUMMYFUNCTION("""COMPUTED_VALUE"""),42772.705555555556)</f>
        <v>42772.70556</v>
      </c>
      <c r="D2460" s="3">
        <f>IFERROR(__xludf.DUMMYFUNCTION("""COMPUTED_VALUE"""),63992.94)</f>
        <v>63992.94</v>
      </c>
    </row>
    <row r="2461">
      <c r="C2461" s="4">
        <f>IFERROR(__xludf.DUMMYFUNCTION("""COMPUTED_VALUE"""),42773.705555555556)</f>
        <v>42773.70556</v>
      </c>
      <c r="D2461" s="3">
        <f>IFERROR(__xludf.DUMMYFUNCTION("""COMPUTED_VALUE"""),64198.9)</f>
        <v>64198.9</v>
      </c>
    </row>
    <row r="2462">
      <c r="C2462" s="4">
        <f>IFERROR(__xludf.DUMMYFUNCTION("""COMPUTED_VALUE"""),42774.705555555556)</f>
        <v>42774.70556</v>
      </c>
      <c r="D2462" s="3">
        <f>IFERROR(__xludf.DUMMYFUNCTION("""COMPUTED_VALUE"""),64835.4)</f>
        <v>64835.4</v>
      </c>
    </row>
    <row r="2463">
      <c r="C2463" s="4">
        <f>IFERROR(__xludf.DUMMYFUNCTION("""COMPUTED_VALUE"""),42775.705555555556)</f>
        <v>42775.70556</v>
      </c>
      <c r="D2463" s="3">
        <f>IFERROR(__xludf.DUMMYFUNCTION("""COMPUTED_VALUE"""),64964.89)</f>
        <v>64964.89</v>
      </c>
    </row>
    <row r="2464">
      <c r="C2464" s="4">
        <f>IFERROR(__xludf.DUMMYFUNCTION("""COMPUTED_VALUE"""),42776.705555555556)</f>
        <v>42776.70556</v>
      </c>
      <c r="D2464" s="3">
        <f>IFERROR(__xludf.DUMMYFUNCTION("""COMPUTED_VALUE"""),66124.53)</f>
        <v>66124.53</v>
      </c>
    </row>
    <row r="2465">
      <c r="C2465" s="4">
        <f>IFERROR(__xludf.DUMMYFUNCTION("""COMPUTED_VALUE"""),42779.705555555556)</f>
        <v>42779.70556</v>
      </c>
      <c r="D2465" s="3">
        <f>IFERROR(__xludf.DUMMYFUNCTION("""COMPUTED_VALUE"""),66967.64)</f>
        <v>66967.64</v>
      </c>
    </row>
    <row r="2466">
      <c r="C2466" s="4">
        <f>IFERROR(__xludf.DUMMYFUNCTION("""COMPUTED_VALUE"""),42780.705555555556)</f>
        <v>42780.70556</v>
      </c>
      <c r="D2466" s="3">
        <f>IFERROR(__xludf.DUMMYFUNCTION("""COMPUTED_VALUE"""),66712.88)</f>
        <v>66712.88</v>
      </c>
    </row>
    <row r="2467">
      <c r="C2467" s="4">
        <f>IFERROR(__xludf.DUMMYFUNCTION("""COMPUTED_VALUE"""),42781.705555555556)</f>
        <v>42781.70556</v>
      </c>
      <c r="D2467" s="3">
        <f>IFERROR(__xludf.DUMMYFUNCTION("""COMPUTED_VALUE"""),67975.58)</f>
        <v>67975.58</v>
      </c>
    </row>
    <row r="2468">
      <c r="C2468" s="4">
        <f>IFERROR(__xludf.DUMMYFUNCTION("""COMPUTED_VALUE"""),42782.705555555556)</f>
        <v>42782.70556</v>
      </c>
      <c r="D2468" s="3">
        <f>IFERROR(__xludf.DUMMYFUNCTION("""COMPUTED_VALUE"""),67814.24)</f>
        <v>67814.24</v>
      </c>
    </row>
    <row r="2469">
      <c r="C2469" s="4">
        <f>IFERROR(__xludf.DUMMYFUNCTION("""COMPUTED_VALUE"""),42783.705555555556)</f>
        <v>42783.70556</v>
      </c>
      <c r="D2469" s="3">
        <f>IFERROR(__xludf.DUMMYFUNCTION("""COMPUTED_VALUE"""),67748.42)</f>
        <v>67748.42</v>
      </c>
    </row>
    <row r="2470">
      <c r="C2470" s="4">
        <f>IFERROR(__xludf.DUMMYFUNCTION("""COMPUTED_VALUE"""),42786.705555555556)</f>
        <v>42786.70556</v>
      </c>
      <c r="D2470" s="3">
        <f>IFERROR(__xludf.DUMMYFUNCTION("""COMPUTED_VALUE"""),68532.86)</f>
        <v>68532.86</v>
      </c>
    </row>
    <row r="2471">
      <c r="C2471" s="4">
        <f>IFERROR(__xludf.DUMMYFUNCTION("""COMPUTED_VALUE"""),42787.705555555556)</f>
        <v>42787.70556</v>
      </c>
      <c r="D2471" s="3">
        <f>IFERROR(__xludf.DUMMYFUNCTION("""COMPUTED_VALUE"""),69052.03)</f>
        <v>69052.03</v>
      </c>
    </row>
    <row r="2472">
      <c r="C2472" s="4">
        <f>IFERROR(__xludf.DUMMYFUNCTION("""COMPUTED_VALUE"""),42788.705555555556)</f>
        <v>42788.70556</v>
      </c>
      <c r="D2472" s="3">
        <f>IFERROR(__xludf.DUMMYFUNCTION("""COMPUTED_VALUE"""),68589.54)</f>
        <v>68589.54</v>
      </c>
    </row>
    <row r="2473">
      <c r="C2473" s="4">
        <f>IFERROR(__xludf.DUMMYFUNCTION("""COMPUTED_VALUE"""),42789.705555555556)</f>
        <v>42789.70556</v>
      </c>
      <c r="D2473" s="3">
        <f>IFERROR(__xludf.DUMMYFUNCTION("""COMPUTED_VALUE"""),67461.39)</f>
        <v>67461.39</v>
      </c>
    </row>
    <row r="2474">
      <c r="C2474" s="4">
        <f>IFERROR(__xludf.DUMMYFUNCTION("""COMPUTED_VALUE"""),42790.705555555556)</f>
        <v>42790.70556</v>
      </c>
      <c r="D2474" s="3">
        <f>IFERROR(__xludf.DUMMYFUNCTION("""COMPUTED_VALUE"""),66662.11)</f>
        <v>66662.11</v>
      </c>
    </row>
    <row r="2475">
      <c r="C2475" s="4">
        <f>IFERROR(__xludf.DUMMYFUNCTION("""COMPUTED_VALUE"""),42795.705555555556)</f>
        <v>42795.70556</v>
      </c>
      <c r="D2475" s="3">
        <f>IFERROR(__xludf.DUMMYFUNCTION("""COMPUTED_VALUE"""),66988.88)</f>
        <v>66988.88</v>
      </c>
    </row>
    <row r="2476">
      <c r="C2476" s="4">
        <f>IFERROR(__xludf.DUMMYFUNCTION("""COMPUTED_VALUE"""),42796.705555555556)</f>
        <v>42796.70556</v>
      </c>
      <c r="D2476" s="3">
        <f>IFERROR(__xludf.DUMMYFUNCTION("""COMPUTED_VALUE"""),65854.93)</f>
        <v>65854.93</v>
      </c>
    </row>
    <row r="2477">
      <c r="C2477" s="4">
        <f>IFERROR(__xludf.DUMMYFUNCTION("""COMPUTED_VALUE"""),42797.705555555556)</f>
        <v>42797.70556</v>
      </c>
      <c r="D2477" s="3">
        <f>IFERROR(__xludf.DUMMYFUNCTION("""COMPUTED_VALUE"""),66785.53)</f>
        <v>66785.53</v>
      </c>
    </row>
    <row r="2478">
      <c r="C2478" s="4">
        <f>IFERROR(__xludf.DUMMYFUNCTION("""COMPUTED_VALUE"""),42800.705555555556)</f>
        <v>42800.70556</v>
      </c>
      <c r="D2478" s="3">
        <f>IFERROR(__xludf.DUMMYFUNCTION("""COMPUTED_VALUE"""),66341.37)</f>
        <v>66341.37</v>
      </c>
    </row>
    <row r="2479">
      <c r="C2479" s="4">
        <f>IFERROR(__xludf.DUMMYFUNCTION("""COMPUTED_VALUE"""),42801.705555555556)</f>
        <v>42801.70556</v>
      </c>
      <c r="D2479" s="3">
        <f>IFERROR(__xludf.DUMMYFUNCTION("""COMPUTED_VALUE"""),65742.33)</f>
        <v>65742.33</v>
      </c>
    </row>
    <row r="2480">
      <c r="C2480" s="4">
        <f>IFERROR(__xludf.DUMMYFUNCTION("""COMPUTED_VALUE"""),42802.705555555556)</f>
        <v>42802.70556</v>
      </c>
      <c r="D2480" s="3">
        <f>IFERROR(__xludf.DUMMYFUNCTION("""COMPUTED_VALUE"""),64718.02)</f>
        <v>64718.02</v>
      </c>
    </row>
    <row r="2481">
      <c r="C2481" s="4">
        <f>IFERROR(__xludf.DUMMYFUNCTION("""COMPUTED_VALUE"""),42803.705555555556)</f>
        <v>42803.70556</v>
      </c>
      <c r="D2481" s="3">
        <f>IFERROR(__xludf.DUMMYFUNCTION("""COMPUTED_VALUE"""),64585.24)</f>
        <v>64585.24</v>
      </c>
    </row>
    <row r="2482">
      <c r="C2482" s="4">
        <f>IFERROR(__xludf.DUMMYFUNCTION("""COMPUTED_VALUE"""),42804.705555555556)</f>
        <v>42804.70556</v>
      </c>
      <c r="D2482" s="3">
        <f>IFERROR(__xludf.DUMMYFUNCTION("""COMPUTED_VALUE"""),64675.46)</f>
        <v>64675.46</v>
      </c>
    </row>
    <row r="2483">
      <c r="C2483" s="4">
        <f>IFERROR(__xludf.DUMMYFUNCTION("""COMPUTED_VALUE"""),42807.705555555556)</f>
        <v>42807.70556</v>
      </c>
      <c r="D2483" s="3">
        <f>IFERROR(__xludf.DUMMYFUNCTION("""COMPUTED_VALUE"""),65534.3)</f>
        <v>65534.3</v>
      </c>
    </row>
    <row r="2484">
      <c r="C2484" s="4">
        <f>IFERROR(__xludf.DUMMYFUNCTION("""COMPUTED_VALUE"""),42808.705555555556)</f>
        <v>42808.70556</v>
      </c>
      <c r="D2484" s="3">
        <f>IFERROR(__xludf.DUMMYFUNCTION("""COMPUTED_VALUE"""),64699.46)</f>
        <v>64699.46</v>
      </c>
    </row>
    <row r="2485">
      <c r="C2485" s="4">
        <f>IFERROR(__xludf.DUMMYFUNCTION("""COMPUTED_VALUE"""),42809.705555555556)</f>
        <v>42809.70556</v>
      </c>
      <c r="D2485" s="3">
        <f>IFERROR(__xludf.DUMMYFUNCTION("""COMPUTED_VALUE"""),66234.88)</f>
        <v>66234.88</v>
      </c>
    </row>
    <row r="2486">
      <c r="C2486" s="4">
        <f>IFERROR(__xludf.DUMMYFUNCTION("""COMPUTED_VALUE"""),42810.705555555556)</f>
        <v>42810.70556</v>
      </c>
      <c r="D2486" s="3">
        <f>IFERROR(__xludf.DUMMYFUNCTION("""COMPUTED_VALUE"""),65782.85)</f>
        <v>65782.85</v>
      </c>
    </row>
    <row r="2487">
      <c r="C2487" s="4">
        <f>IFERROR(__xludf.DUMMYFUNCTION("""COMPUTED_VALUE"""),42811.705555555556)</f>
        <v>42811.70556</v>
      </c>
      <c r="D2487" s="3">
        <f>IFERROR(__xludf.DUMMYFUNCTION("""COMPUTED_VALUE"""),64209.94)</f>
        <v>64209.94</v>
      </c>
    </row>
    <row r="2488">
      <c r="C2488" s="4">
        <f>IFERROR(__xludf.DUMMYFUNCTION("""COMPUTED_VALUE"""),42814.705555555556)</f>
        <v>42814.70556</v>
      </c>
      <c r="D2488" s="3">
        <f>IFERROR(__xludf.DUMMYFUNCTION("""COMPUTED_VALUE"""),64884.27)</f>
        <v>64884.27</v>
      </c>
    </row>
    <row r="2489">
      <c r="C2489" s="4">
        <f>IFERROR(__xludf.DUMMYFUNCTION("""COMPUTED_VALUE"""),42815.705555555556)</f>
        <v>42815.70556</v>
      </c>
      <c r="D2489" s="3">
        <f>IFERROR(__xludf.DUMMYFUNCTION("""COMPUTED_VALUE"""),62980.37)</f>
        <v>62980.37</v>
      </c>
    </row>
    <row r="2490">
      <c r="C2490" s="4">
        <f>IFERROR(__xludf.DUMMYFUNCTION("""COMPUTED_VALUE"""),42816.705555555556)</f>
        <v>42816.70556</v>
      </c>
      <c r="D2490" s="3">
        <f>IFERROR(__xludf.DUMMYFUNCTION("""COMPUTED_VALUE"""),63521.33)</f>
        <v>63521.33</v>
      </c>
    </row>
    <row r="2491">
      <c r="C2491" s="4">
        <f>IFERROR(__xludf.DUMMYFUNCTION("""COMPUTED_VALUE"""),42817.705555555556)</f>
        <v>42817.70556</v>
      </c>
      <c r="D2491" s="3">
        <f>IFERROR(__xludf.DUMMYFUNCTION("""COMPUTED_VALUE"""),63530.79)</f>
        <v>63530.79</v>
      </c>
    </row>
    <row r="2492">
      <c r="C2492" s="4">
        <f>IFERROR(__xludf.DUMMYFUNCTION("""COMPUTED_VALUE"""),42818.705555555556)</f>
        <v>42818.70556</v>
      </c>
      <c r="D2492" s="3">
        <f>IFERROR(__xludf.DUMMYFUNCTION("""COMPUTED_VALUE"""),63853.77)</f>
        <v>63853.77</v>
      </c>
    </row>
    <row r="2493">
      <c r="C2493" s="4">
        <f>IFERROR(__xludf.DUMMYFUNCTION("""COMPUTED_VALUE"""),42821.705555555556)</f>
        <v>42821.70556</v>
      </c>
      <c r="D2493" s="3">
        <f>IFERROR(__xludf.DUMMYFUNCTION("""COMPUTED_VALUE"""),64308.39)</f>
        <v>64308.39</v>
      </c>
    </row>
    <row r="2494">
      <c r="C2494" s="4">
        <f>IFERROR(__xludf.DUMMYFUNCTION("""COMPUTED_VALUE"""),42822.705555555556)</f>
        <v>42822.70556</v>
      </c>
      <c r="D2494" s="3">
        <f>IFERROR(__xludf.DUMMYFUNCTION("""COMPUTED_VALUE"""),64640.45)</f>
        <v>64640.45</v>
      </c>
    </row>
    <row r="2495">
      <c r="C2495" s="4">
        <f>IFERROR(__xludf.DUMMYFUNCTION("""COMPUTED_VALUE"""),42823.705555555556)</f>
        <v>42823.70556</v>
      </c>
      <c r="D2495" s="3">
        <f>IFERROR(__xludf.DUMMYFUNCTION("""COMPUTED_VALUE"""),65528.29)</f>
        <v>65528.29</v>
      </c>
    </row>
    <row r="2496">
      <c r="C2496" s="4">
        <f>IFERROR(__xludf.DUMMYFUNCTION("""COMPUTED_VALUE"""),42824.705555555556)</f>
        <v>42824.70556</v>
      </c>
      <c r="D2496" s="3">
        <f>IFERROR(__xludf.DUMMYFUNCTION("""COMPUTED_VALUE"""),65265.98)</f>
        <v>65265.98</v>
      </c>
    </row>
    <row r="2497">
      <c r="C2497" s="4">
        <f>IFERROR(__xludf.DUMMYFUNCTION("""COMPUTED_VALUE"""),42825.705555555556)</f>
        <v>42825.70556</v>
      </c>
      <c r="D2497" s="3">
        <f>IFERROR(__xludf.DUMMYFUNCTION("""COMPUTED_VALUE"""),64984.07)</f>
        <v>64984.07</v>
      </c>
    </row>
    <row r="2498">
      <c r="C2498" s="4">
        <f>IFERROR(__xludf.DUMMYFUNCTION("""COMPUTED_VALUE"""),42828.705555555556)</f>
        <v>42828.70556</v>
      </c>
      <c r="D2498" s="3">
        <f>IFERROR(__xludf.DUMMYFUNCTION("""COMPUTED_VALUE"""),65211.48)</f>
        <v>65211.48</v>
      </c>
    </row>
    <row r="2499">
      <c r="C2499" s="4">
        <f>IFERROR(__xludf.DUMMYFUNCTION("""COMPUTED_VALUE"""),42829.705555555556)</f>
        <v>42829.70556</v>
      </c>
      <c r="D2499" s="3">
        <f>IFERROR(__xludf.DUMMYFUNCTION("""COMPUTED_VALUE"""),65768.91)</f>
        <v>65768.91</v>
      </c>
    </row>
    <row r="2500">
      <c r="C2500" s="4">
        <f>IFERROR(__xludf.DUMMYFUNCTION("""COMPUTED_VALUE"""),42830.705555555556)</f>
        <v>42830.70556</v>
      </c>
      <c r="D2500" s="3">
        <f>IFERROR(__xludf.DUMMYFUNCTION("""COMPUTED_VALUE"""),64774.77)</f>
        <v>64774.77</v>
      </c>
    </row>
    <row r="2501">
      <c r="C2501" s="4">
        <f>IFERROR(__xludf.DUMMYFUNCTION("""COMPUTED_VALUE"""),42831.705555555556)</f>
        <v>42831.70556</v>
      </c>
      <c r="D2501" s="3">
        <f>IFERROR(__xludf.DUMMYFUNCTION("""COMPUTED_VALUE"""),64222.72)</f>
        <v>64222.72</v>
      </c>
    </row>
    <row r="2502">
      <c r="C2502" s="4">
        <f>IFERROR(__xludf.DUMMYFUNCTION("""COMPUTED_VALUE"""),42832.705555555556)</f>
        <v>42832.70556</v>
      </c>
      <c r="D2502" s="3">
        <f>IFERROR(__xludf.DUMMYFUNCTION("""COMPUTED_VALUE"""),64593.11)</f>
        <v>64593.11</v>
      </c>
    </row>
    <row r="2503">
      <c r="C2503" s="4">
        <f>IFERROR(__xludf.DUMMYFUNCTION("""COMPUTED_VALUE"""),42835.705555555556)</f>
        <v>42835.70556</v>
      </c>
      <c r="D2503" s="3">
        <f>IFERROR(__xludf.DUMMYFUNCTION("""COMPUTED_VALUE"""),64649.82)</f>
        <v>64649.82</v>
      </c>
    </row>
    <row r="2504">
      <c r="C2504" s="4">
        <f>IFERROR(__xludf.DUMMYFUNCTION("""COMPUTED_VALUE"""),42836.705555555556)</f>
        <v>42836.70556</v>
      </c>
      <c r="D2504" s="3">
        <f>IFERROR(__xludf.DUMMYFUNCTION("""COMPUTED_VALUE"""),64359.79)</f>
        <v>64359.79</v>
      </c>
    </row>
    <row r="2505">
      <c r="C2505" s="4">
        <f>IFERROR(__xludf.DUMMYFUNCTION("""COMPUTED_VALUE"""),42837.705555555556)</f>
        <v>42837.70556</v>
      </c>
      <c r="D2505" s="3">
        <f>IFERROR(__xludf.DUMMYFUNCTION("""COMPUTED_VALUE"""),63891.68)</f>
        <v>63891.68</v>
      </c>
    </row>
    <row r="2506">
      <c r="C2506" s="4">
        <f>IFERROR(__xludf.DUMMYFUNCTION("""COMPUTED_VALUE"""),42838.705555555556)</f>
        <v>42838.70556</v>
      </c>
      <c r="D2506" s="3">
        <f>IFERROR(__xludf.DUMMYFUNCTION("""COMPUTED_VALUE"""),62826.28)</f>
        <v>62826.28</v>
      </c>
    </row>
    <row r="2507">
      <c r="C2507" s="4">
        <f>IFERROR(__xludf.DUMMYFUNCTION("""COMPUTED_VALUE"""),42842.705555555556)</f>
        <v>42842.70556</v>
      </c>
      <c r="D2507" s="3">
        <f>IFERROR(__xludf.DUMMYFUNCTION("""COMPUTED_VALUE"""),64334.93)</f>
        <v>64334.93</v>
      </c>
    </row>
    <row r="2508">
      <c r="C2508" s="4">
        <f>IFERROR(__xludf.DUMMYFUNCTION("""COMPUTED_VALUE"""),42843.705555555556)</f>
        <v>42843.70556</v>
      </c>
      <c r="D2508" s="3">
        <f>IFERROR(__xludf.DUMMYFUNCTION("""COMPUTED_VALUE"""),64158.84)</f>
        <v>64158.84</v>
      </c>
    </row>
    <row r="2509">
      <c r="C2509" s="4">
        <f>IFERROR(__xludf.DUMMYFUNCTION("""COMPUTED_VALUE"""),42844.705555555556)</f>
        <v>42844.70556</v>
      </c>
      <c r="D2509" s="3">
        <f>IFERROR(__xludf.DUMMYFUNCTION("""COMPUTED_VALUE"""),63406.97)</f>
        <v>63406.97</v>
      </c>
    </row>
    <row r="2510">
      <c r="C2510" s="4">
        <f>IFERROR(__xludf.DUMMYFUNCTION("""COMPUTED_VALUE"""),42845.705555555556)</f>
        <v>42845.70556</v>
      </c>
      <c r="D2510" s="3">
        <f>IFERROR(__xludf.DUMMYFUNCTION("""COMPUTED_VALUE"""),63760.62)</f>
        <v>63760.62</v>
      </c>
    </row>
    <row r="2511">
      <c r="C2511" s="4">
        <f>IFERROR(__xludf.DUMMYFUNCTION("""COMPUTED_VALUE"""),42849.705555555556)</f>
        <v>42849.70556</v>
      </c>
      <c r="D2511" s="3">
        <f>IFERROR(__xludf.DUMMYFUNCTION("""COMPUTED_VALUE"""),64389.02)</f>
        <v>64389.02</v>
      </c>
    </row>
    <row r="2512">
      <c r="C2512" s="4">
        <f>IFERROR(__xludf.DUMMYFUNCTION("""COMPUTED_VALUE"""),42850.705555555556)</f>
        <v>42850.70556</v>
      </c>
      <c r="D2512" s="3">
        <f>IFERROR(__xludf.DUMMYFUNCTION("""COMPUTED_VALUE"""),65148.35)</f>
        <v>65148.35</v>
      </c>
    </row>
    <row r="2513">
      <c r="C2513" s="4">
        <f>IFERROR(__xludf.DUMMYFUNCTION("""COMPUTED_VALUE"""),42851.705555555556)</f>
        <v>42851.70556</v>
      </c>
      <c r="D2513" s="3">
        <f>IFERROR(__xludf.DUMMYFUNCTION("""COMPUTED_VALUE"""),64861.92)</f>
        <v>64861.92</v>
      </c>
    </row>
    <row r="2514">
      <c r="C2514" s="4">
        <f>IFERROR(__xludf.DUMMYFUNCTION("""COMPUTED_VALUE"""),42852.705555555556)</f>
        <v>42852.70556</v>
      </c>
      <c r="D2514" s="3">
        <f>IFERROR(__xludf.DUMMYFUNCTION("""COMPUTED_VALUE"""),64676.55)</f>
        <v>64676.55</v>
      </c>
    </row>
    <row r="2515">
      <c r="C2515" s="4">
        <f>IFERROR(__xludf.DUMMYFUNCTION("""COMPUTED_VALUE"""),42853.705555555556)</f>
        <v>42853.70556</v>
      </c>
      <c r="D2515" s="3">
        <f>IFERROR(__xludf.DUMMYFUNCTION("""COMPUTED_VALUE"""),65403.25)</f>
        <v>65403.25</v>
      </c>
    </row>
    <row r="2516">
      <c r="C2516" s="4">
        <f>IFERROR(__xludf.DUMMYFUNCTION("""COMPUTED_VALUE"""),42857.705555555556)</f>
        <v>42857.70556</v>
      </c>
      <c r="D2516" s="3">
        <f>IFERROR(__xludf.DUMMYFUNCTION("""COMPUTED_VALUE"""),66721.75)</f>
        <v>66721.75</v>
      </c>
    </row>
    <row r="2517">
      <c r="C2517" s="4">
        <f>IFERROR(__xludf.DUMMYFUNCTION("""COMPUTED_VALUE"""),42858.705555555556)</f>
        <v>42858.70556</v>
      </c>
      <c r="D2517" s="3">
        <f>IFERROR(__xludf.DUMMYFUNCTION("""COMPUTED_VALUE"""),66093.78)</f>
        <v>66093.78</v>
      </c>
    </row>
    <row r="2518">
      <c r="C2518" s="4">
        <f>IFERROR(__xludf.DUMMYFUNCTION("""COMPUTED_VALUE"""),42859.705555555556)</f>
        <v>42859.70556</v>
      </c>
      <c r="D2518" s="3">
        <f>IFERROR(__xludf.DUMMYFUNCTION("""COMPUTED_VALUE"""),64862.61)</f>
        <v>64862.61</v>
      </c>
    </row>
    <row r="2519">
      <c r="C2519" s="4">
        <f>IFERROR(__xludf.DUMMYFUNCTION("""COMPUTED_VALUE"""),42860.705555555556)</f>
        <v>42860.70556</v>
      </c>
      <c r="D2519" s="3">
        <f>IFERROR(__xludf.DUMMYFUNCTION("""COMPUTED_VALUE"""),65709.74)</f>
        <v>65709.74</v>
      </c>
    </row>
    <row r="2520">
      <c r="C2520" s="4">
        <f>IFERROR(__xludf.DUMMYFUNCTION("""COMPUTED_VALUE"""),42863.705555555556)</f>
        <v>42863.70556</v>
      </c>
      <c r="D2520" s="3">
        <f>IFERROR(__xludf.DUMMYFUNCTION("""COMPUTED_VALUE"""),65526.05)</f>
        <v>65526.05</v>
      </c>
    </row>
    <row r="2521">
      <c r="C2521" s="4">
        <f>IFERROR(__xludf.DUMMYFUNCTION("""COMPUTED_VALUE"""),42864.705555555556)</f>
        <v>42864.70556</v>
      </c>
      <c r="D2521" s="3">
        <f>IFERROR(__xludf.DUMMYFUNCTION("""COMPUTED_VALUE"""),66277.67)</f>
        <v>66277.67</v>
      </c>
    </row>
    <row r="2522">
      <c r="C2522" s="4">
        <f>IFERROR(__xludf.DUMMYFUNCTION("""COMPUTED_VALUE"""),42865.705555555556)</f>
        <v>42865.70556</v>
      </c>
      <c r="D2522" s="3">
        <f>IFERROR(__xludf.DUMMYFUNCTION("""COMPUTED_VALUE"""),67349.73)</f>
        <v>67349.73</v>
      </c>
    </row>
    <row r="2523">
      <c r="C2523" s="4">
        <f>IFERROR(__xludf.DUMMYFUNCTION("""COMPUTED_VALUE"""),42866.705555555556)</f>
        <v>42866.70556</v>
      </c>
      <c r="D2523" s="3">
        <f>IFERROR(__xludf.DUMMYFUNCTION("""COMPUTED_VALUE"""),67537.61)</f>
        <v>67537.61</v>
      </c>
    </row>
    <row r="2524">
      <c r="C2524" s="4">
        <f>IFERROR(__xludf.DUMMYFUNCTION("""COMPUTED_VALUE"""),42867.705555555556)</f>
        <v>42867.70556</v>
      </c>
      <c r="D2524" s="3">
        <f>IFERROR(__xludf.DUMMYFUNCTION("""COMPUTED_VALUE"""),68221.94)</f>
        <v>68221.94</v>
      </c>
    </row>
    <row r="2525">
      <c r="C2525" s="4">
        <f>IFERROR(__xludf.DUMMYFUNCTION("""COMPUTED_VALUE"""),42870.705555555556)</f>
        <v>42870.70556</v>
      </c>
      <c r="D2525" s="3">
        <f>IFERROR(__xludf.DUMMYFUNCTION("""COMPUTED_VALUE"""),68474.19)</f>
        <v>68474.19</v>
      </c>
    </row>
    <row r="2526">
      <c r="C2526" s="4">
        <f>IFERROR(__xludf.DUMMYFUNCTION("""COMPUTED_VALUE"""),42871.705555555556)</f>
        <v>42871.70556</v>
      </c>
      <c r="D2526" s="3">
        <f>IFERROR(__xludf.DUMMYFUNCTION("""COMPUTED_VALUE"""),68684.5)</f>
        <v>68684.5</v>
      </c>
    </row>
    <row r="2527">
      <c r="C2527" s="4">
        <f>IFERROR(__xludf.DUMMYFUNCTION("""COMPUTED_VALUE"""),42872.705555555556)</f>
        <v>42872.70556</v>
      </c>
      <c r="D2527" s="3">
        <f>IFERROR(__xludf.DUMMYFUNCTION("""COMPUTED_VALUE"""),67540.25)</f>
        <v>67540.25</v>
      </c>
    </row>
    <row r="2528">
      <c r="C2528" s="4">
        <f>IFERROR(__xludf.DUMMYFUNCTION("""COMPUTED_VALUE"""),42873.705555555556)</f>
        <v>42873.70556</v>
      </c>
      <c r="D2528" s="3">
        <f>IFERROR(__xludf.DUMMYFUNCTION("""COMPUTED_VALUE"""),61597.06)</f>
        <v>61597.06</v>
      </c>
    </row>
    <row r="2529">
      <c r="C2529" s="4">
        <f>IFERROR(__xludf.DUMMYFUNCTION("""COMPUTED_VALUE"""),42874.705555555556)</f>
        <v>42874.70556</v>
      </c>
      <c r="D2529" s="3">
        <f>IFERROR(__xludf.DUMMYFUNCTION("""COMPUTED_VALUE"""),62639.31)</f>
        <v>62639.31</v>
      </c>
    </row>
    <row r="2530">
      <c r="C2530" s="4">
        <f>IFERROR(__xludf.DUMMYFUNCTION("""COMPUTED_VALUE"""),42877.705555555556)</f>
        <v>42877.70556</v>
      </c>
      <c r="D2530" s="3">
        <f>IFERROR(__xludf.DUMMYFUNCTION("""COMPUTED_VALUE"""),61673.49)</f>
        <v>61673.49</v>
      </c>
    </row>
    <row r="2531">
      <c r="C2531" s="4">
        <f>IFERROR(__xludf.DUMMYFUNCTION("""COMPUTED_VALUE"""),42878.705555555556)</f>
        <v>42878.70556</v>
      </c>
      <c r="D2531" s="3">
        <f>IFERROR(__xludf.DUMMYFUNCTION("""COMPUTED_VALUE"""),62662.48)</f>
        <v>62662.48</v>
      </c>
    </row>
    <row r="2532">
      <c r="C2532" s="4">
        <f>IFERROR(__xludf.DUMMYFUNCTION("""COMPUTED_VALUE"""),42879.705555555556)</f>
        <v>42879.70556</v>
      </c>
      <c r="D2532" s="3">
        <f>IFERROR(__xludf.DUMMYFUNCTION("""COMPUTED_VALUE"""),63257.36)</f>
        <v>63257.36</v>
      </c>
    </row>
    <row r="2533">
      <c r="C2533" s="4">
        <f>IFERROR(__xludf.DUMMYFUNCTION("""COMPUTED_VALUE"""),42880.705555555556)</f>
        <v>42880.70556</v>
      </c>
      <c r="D2533" s="3">
        <f>IFERROR(__xludf.DUMMYFUNCTION("""COMPUTED_VALUE"""),63226.79)</f>
        <v>63226.79</v>
      </c>
    </row>
    <row r="2534">
      <c r="C2534" s="4">
        <f>IFERROR(__xludf.DUMMYFUNCTION("""COMPUTED_VALUE"""),42881.705555555556)</f>
        <v>42881.70556</v>
      </c>
      <c r="D2534" s="3">
        <f>IFERROR(__xludf.DUMMYFUNCTION("""COMPUTED_VALUE"""),64085.41)</f>
        <v>64085.41</v>
      </c>
    </row>
    <row r="2535">
      <c r="C2535" s="4">
        <f>IFERROR(__xludf.DUMMYFUNCTION("""COMPUTED_VALUE"""),42884.705555555556)</f>
        <v>42884.70556</v>
      </c>
      <c r="D2535" s="3">
        <f>IFERROR(__xludf.DUMMYFUNCTION("""COMPUTED_VALUE"""),63760.94)</f>
        <v>63760.94</v>
      </c>
    </row>
    <row r="2536">
      <c r="C2536" s="4">
        <f>IFERROR(__xludf.DUMMYFUNCTION("""COMPUTED_VALUE"""),42885.705555555556)</f>
        <v>42885.70556</v>
      </c>
      <c r="D2536" s="3">
        <f>IFERROR(__xludf.DUMMYFUNCTION("""COMPUTED_VALUE"""),63962.26)</f>
        <v>63962.26</v>
      </c>
    </row>
    <row r="2537">
      <c r="C2537" s="4">
        <f>IFERROR(__xludf.DUMMYFUNCTION("""COMPUTED_VALUE"""),42886.705555555556)</f>
        <v>42886.70556</v>
      </c>
      <c r="D2537" s="3">
        <f>IFERROR(__xludf.DUMMYFUNCTION("""COMPUTED_VALUE"""),62711.47)</f>
        <v>62711.47</v>
      </c>
    </row>
    <row r="2538">
      <c r="C2538" s="4">
        <f>IFERROR(__xludf.DUMMYFUNCTION("""COMPUTED_VALUE"""),42887.705555555556)</f>
        <v>42887.70556</v>
      </c>
      <c r="D2538" s="3">
        <f>IFERROR(__xludf.DUMMYFUNCTION("""COMPUTED_VALUE"""),62288.52)</f>
        <v>62288.52</v>
      </c>
    </row>
    <row r="2539">
      <c r="C2539" s="4">
        <f>IFERROR(__xludf.DUMMYFUNCTION("""COMPUTED_VALUE"""),42888.705555555556)</f>
        <v>42888.70556</v>
      </c>
      <c r="D2539" s="3">
        <f>IFERROR(__xludf.DUMMYFUNCTION("""COMPUTED_VALUE"""),62510.69)</f>
        <v>62510.69</v>
      </c>
    </row>
    <row r="2540">
      <c r="C2540" s="4">
        <f>IFERROR(__xludf.DUMMYFUNCTION("""COMPUTED_VALUE"""),42891.705555555556)</f>
        <v>42891.70556</v>
      </c>
      <c r="D2540" s="3">
        <f>IFERROR(__xludf.DUMMYFUNCTION("""COMPUTED_VALUE"""),62450.45)</f>
        <v>62450.45</v>
      </c>
    </row>
    <row r="2541">
      <c r="C2541" s="4">
        <f>IFERROR(__xludf.DUMMYFUNCTION("""COMPUTED_VALUE"""),42892.705555555556)</f>
        <v>42892.70556</v>
      </c>
      <c r="D2541" s="3">
        <f>IFERROR(__xludf.DUMMYFUNCTION("""COMPUTED_VALUE"""),62954.69)</f>
        <v>62954.69</v>
      </c>
    </row>
    <row r="2542">
      <c r="C2542" s="4">
        <f>IFERROR(__xludf.DUMMYFUNCTION("""COMPUTED_VALUE"""),42893.705555555556)</f>
        <v>42893.70556</v>
      </c>
      <c r="D2542" s="3">
        <f>IFERROR(__xludf.DUMMYFUNCTION("""COMPUTED_VALUE"""),63170.73)</f>
        <v>63170.73</v>
      </c>
    </row>
    <row r="2543">
      <c r="C2543" s="4">
        <f>IFERROR(__xludf.DUMMYFUNCTION("""COMPUTED_VALUE"""),42894.705555555556)</f>
        <v>42894.70556</v>
      </c>
      <c r="D2543" s="3">
        <f>IFERROR(__xludf.DUMMYFUNCTION("""COMPUTED_VALUE"""),62755.58)</f>
        <v>62755.58</v>
      </c>
    </row>
    <row r="2544">
      <c r="C2544" s="4">
        <f>IFERROR(__xludf.DUMMYFUNCTION("""COMPUTED_VALUE"""),42895.705555555556)</f>
        <v>42895.70556</v>
      </c>
      <c r="D2544" s="3">
        <f>IFERROR(__xludf.DUMMYFUNCTION("""COMPUTED_VALUE"""),62210.56)</f>
        <v>62210.56</v>
      </c>
    </row>
    <row r="2545">
      <c r="C2545" s="4">
        <f>IFERROR(__xludf.DUMMYFUNCTION("""COMPUTED_VALUE"""),42898.705555555556)</f>
        <v>42898.70556</v>
      </c>
      <c r="D2545" s="3">
        <f>IFERROR(__xludf.DUMMYFUNCTION("""COMPUTED_VALUE"""),61700.23)</f>
        <v>61700.23</v>
      </c>
    </row>
    <row r="2546">
      <c r="C2546" s="4">
        <f>IFERROR(__xludf.DUMMYFUNCTION("""COMPUTED_VALUE"""),42899.705555555556)</f>
        <v>42899.70556</v>
      </c>
      <c r="D2546" s="3">
        <f>IFERROR(__xludf.DUMMYFUNCTION("""COMPUTED_VALUE"""),61828.99)</f>
        <v>61828.99</v>
      </c>
    </row>
    <row r="2547">
      <c r="C2547" s="4">
        <f>IFERROR(__xludf.DUMMYFUNCTION("""COMPUTED_VALUE"""),42900.705555555556)</f>
        <v>42900.70556</v>
      </c>
      <c r="D2547" s="3">
        <f>IFERROR(__xludf.DUMMYFUNCTION("""COMPUTED_VALUE"""),61922.93)</f>
        <v>61922.93</v>
      </c>
    </row>
    <row r="2548">
      <c r="C2548" s="4">
        <f>IFERROR(__xludf.DUMMYFUNCTION("""COMPUTED_VALUE"""),42902.705555555556)</f>
        <v>42902.70556</v>
      </c>
      <c r="D2548" s="3">
        <f>IFERROR(__xludf.DUMMYFUNCTION("""COMPUTED_VALUE"""),61626.41)</f>
        <v>61626.41</v>
      </c>
    </row>
    <row r="2549">
      <c r="C2549" s="4">
        <f>IFERROR(__xludf.DUMMYFUNCTION("""COMPUTED_VALUE"""),42905.705555555556)</f>
        <v>42905.70556</v>
      </c>
      <c r="D2549" s="3">
        <f>IFERROR(__xludf.DUMMYFUNCTION("""COMPUTED_VALUE"""),62014.03)</f>
        <v>62014.03</v>
      </c>
    </row>
    <row r="2550">
      <c r="C2550" s="4">
        <f>IFERROR(__xludf.DUMMYFUNCTION("""COMPUTED_VALUE"""),42906.705555555556)</f>
        <v>42906.70556</v>
      </c>
      <c r="D2550" s="3">
        <f>IFERROR(__xludf.DUMMYFUNCTION("""COMPUTED_VALUE"""),60766.16)</f>
        <v>60766.16</v>
      </c>
    </row>
    <row r="2551">
      <c r="C2551" s="4">
        <f>IFERROR(__xludf.DUMMYFUNCTION("""COMPUTED_VALUE"""),42907.705555555556)</f>
        <v>42907.70556</v>
      </c>
      <c r="D2551" s="3">
        <f>IFERROR(__xludf.DUMMYFUNCTION("""COMPUTED_VALUE"""),60761.74)</f>
        <v>60761.74</v>
      </c>
    </row>
    <row r="2552">
      <c r="C2552" s="4">
        <f>IFERROR(__xludf.DUMMYFUNCTION("""COMPUTED_VALUE"""),42908.705555555556)</f>
        <v>42908.70556</v>
      </c>
      <c r="D2552" s="3">
        <f>IFERROR(__xludf.DUMMYFUNCTION("""COMPUTED_VALUE"""),61272.22)</f>
        <v>61272.22</v>
      </c>
    </row>
    <row r="2553">
      <c r="C2553" s="4">
        <f>IFERROR(__xludf.DUMMYFUNCTION("""COMPUTED_VALUE"""),42909.705555555556)</f>
        <v>42909.70556</v>
      </c>
      <c r="D2553" s="3">
        <f>IFERROR(__xludf.DUMMYFUNCTION("""COMPUTED_VALUE"""),61087.14)</f>
        <v>61087.14</v>
      </c>
    </row>
    <row r="2554">
      <c r="C2554" s="4">
        <f>IFERROR(__xludf.DUMMYFUNCTION("""COMPUTED_VALUE"""),42912.705555555556)</f>
        <v>42912.70556</v>
      </c>
      <c r="D2554" s="3">
        <f>IFERROR(__xludf.DUMMYFUNCTION("""COMPUTED_VALUE"""),62188.09)</f>
        <v>62188.09</v>
      </c>
    </row>
    <row r="2555">
      <c r="C2555" s="4">
        <f>IFERROR(__xludf.DUMMYFUNCTION("""COMPUTED_VALUE"""),42913.705555555556)</f>
        <v>42913.70556</v>
      </c>
      <c r="D2555" s="3">
        <f>IFERROR(__xludf.DUMMYFUNCTION("""COMPUTED_VALUE"""),61675.46)</f>
        <v>61675.46</v>
      </c>
    </row>
    <row r="2556">
      <c r="C2556" s="4">
        <f>IFERROR(__xludf.DUMMYFUNCTION("""COMPUTED_VALUE"""),42914.705555555556)</f>
        <v>42914.70556</v>
      </c>
      <c r="D2556" s="3">
        <f>IFERROR(__xludf.DUMMYFUNCTION("""COMPUTED_VALUE"""),62017.97)</f>
        <v>62017.97</v>
      </c>
    </row>
    <row r="2557">
      <c r="C2557" s="4">
        <f>IFERROR(__xludf.DUMMYFUNCTION("""COMPUTED_VALUE"""),42915.705555555556)</f>
        <v>42915.70556</v>
      </c>
      <c r="D2557" s="3">
        <f>IFERROR(__xludf.DUMMYFUNCTION("""COMPUTED_VALUE"""),62238.96)</f>
        <v>62238.96</v>
      </c>
    </row>
    <row r="2558">
      <c r="C2558" s="4">
        <f>IFERROR(__xludf.DUMMYFUNCTION("""COMPUTED_VALUE"""),42916.705555555556)</f>
        <v>42916.70556</v>
      </c>
      <c r="D2558" s="3">
        <f>IFERROR(__xludf.DUMMYFUNCTION("""COMPUTED_VALUE"""),62899.97)</f>
        <v>62899.97</v>
      </c>
    </row>
    <row r="2559">
      <c r="C2559" s="4">
        <f>IFERROR(__xludf.DUMMYFUNCTION("""COMPUTED_VALUE"""),42919.705555555556)</f>
        <v>42919.70556</v>
      </c>
      <c r="D2559" s="3">
        <f>IFERROR(__xludf.DUMMYFUNCTION("""COMPUTED_VALUE"""),63279.58)</f>
        <v>63279.58</v>
      </c>
    </row>
    <row r="2560">
      <c r="C2560" s="4">
        <f>IFERROR(__xludf.DUMMYFUNCTION("""COMPUTED_VALUE"""),42920.705555555556)</f>
        <v>42920.70556</v>
      </c>
      <c r="D2560" s="3">
        <f>IFERROR(__xludf.DUMMYFUNCTION("""COMPUTED_VALUE"""),63231.59)</f>
        <v>63231.59</v>
      </c>
    </row>
    <row r="2561">
      <c r="C2561" s="4">
        <f>IFERROR(__xludf.DUMMYFUNCTION("""COMPUTED_VALUE"""),42921.705555555556)</f>
        <v>42921.70556</v>
      </c>
      <c r="D2561" s="3">
        <f>IFERROR(__xludf.DUMMYFUNCTION("""COMPUTED_VALUE"""),63154.17)</f>
        <v>63154.17</v>
      </c>
    </row>
    <row r="2562">
      <c r="C2562" s="4">
        <f>IFERROR(__xludf.DUMMYFUNCTION("""COMPUTED_VALUE"""),42922.705555555556)</f>
        <v>42922.70556</v>
      </c>
      <c r="D2562" s="3">
        <f>IFERROR(__xludf.DUMMYFUNCTION("""COMPUTED_VALUE"""),62470.33)</f>
        <v>62470.33</v>
      </c>
    </row>
    <row r="2563">
      <c r="C2563" s="4">
        <f>IFERROR(__xludf.DUMMYFUNCTION("""COMPUTED_VALUE"""),42923.705555555556)</f>
        <v>42923.70556</v>
      </c>
      <c r="D2563" s="3">
        <f>IFERROR(__xludf.DUMMYFUNCTION("""COMPUTED_VALUE"""),62322.4)</f>
        <v>62322.4</v>
      </c>
    </row>
    <row r="2564">
      <c r="C2564" s="4">
        <f>IFERROR(__xludf.DUMMYFUNCTION("""COMPUTED_VALUE"""),42926.705555555556)</f>
        <v>42926.70556</v>
      </c>
      <c r="D2564" s="3">
        <f>IFERROR(__xludf.DUMMYFUNCTION("""COMPUTED_VALUE"""),63025.47)</f>
        <v>63025.47</v>
      </c>
    </row>
    <row r="2565">
      <c r="C2565" s="4">
        <f>IFERROR(__xludf.DUMMYFUNCTION("""COMPUTED_VALUE"""),42927.705555555556)</f>
        <v>42927.70556</v>
      </c>
      <c r="D2565" s="3">
        <f>IFERROR(__xludf.DUMMYFUNCTION("""COMPUTED_VALUE"""),63832.15)</f>
        <v>63832.15</v>
      </c>
    </row>
    <row r="2566">
      <c r="C2566" s="4">
        <f>IFERROR(__xludf.DUMMYFUNCTION("""COMPUTED_VALUE"""),42928.705555555556)</f>
        <v>42928.70556</v>
      </c>
      <c r="D2566" s="3">
        <f>IFERROR(__xludf.DUMMYFUNCTION("""COMPUTED_VALUE"""),64835.55)</f>
        <v>64835.55</v>
      </c>
    </row>
    <row r="2567">
      <c r="C2567" s="4">
        <f>IFERROR(__xludf.DUMMYFUNCTION("""COMPUTED_VALUE"""),42929.705555555556)</f>
        <v>42929.70556</v>
      </c>
      <c r="D2567" s="3">
        <f>IFERROR(__xludf.DUMMYFUNCTION("""COMPUTED_VALUE"""),65178.35)</f>
        <v>65178.35</v>
      </c>
    </row>
    <row r="2568">
      <c r="C2568" s="4">
        <f>IFERROR(__xludf.DUMMYFUNCTION("""COMPUTED_VALUE"""),42930.705555555556)</f>
        <v>42930.70556</v>
      </c>
      <c r="D2568" s="3">
        <f>IFERROR(__xludf.DUMMYFUNCTION("""COMPUTED_VALUE"""),65436.18)</f>
        <v>65436.18</v>
      </c>
    </row>
    <row r="2569">
      <c r="C2569" s="4">
        <f>IFERROR(__xludf.DUMMYFUNCTION("""COMPUTED_VALUE"""),42933.705555555556)</f>
        <v>42933.70556</v>
      </c>
      <c r="D2569" s="3">
        <f>IFERROR(__xludf.DUMMYFUNCTION("""COMPUTED_VALUE"""),65212.31)</f>
        <v>65212.31</v>
      </c>
    </row>
    <row r="2570">
      <c r="C2570" s="4">
        <f>IFERROR(__xludf.DUMMYFUNCTION("""COMPUTED_VALUE"""),42934.705555555556)</f>
        <v>42934.70556</v>
      </c>
      <c r="D2570" s="3">
        <f>IFERROR(__xludf.DUMMYFUNCTION("""COMPUTED_VALUE"""),65337.67)</f>
        <v>65337.67</v>
      </c>
    </row>
    <row r="2571">
      <c r="C2571" s="4">
        <f>IFERROR(__xludf.DUMMYFUNCTION("""COMPUTED_VALUE"""),42935.705555555556)</f>
        <v>42935.70556</v>
      </c>
      <c r="D2571" s="3">
        <f>IFERROR(__xludf.DUMMYFUNCTION("""COMPUTED_VALUE"""),65179.92)</f>
        <v>65179.92</v>
      </c>
    </row>
    <row r="2572">
      <c r="C2572" s="4">
        <f>IFERROR(__xludf.DUMMYFUNCTION("""COMPUTED_VALUE"""),42936.705555555556)</f>
        <v>42936.70556</v>
      </c>
      <c r="D2572" s="3">
        <f>IFERROR(__xludf.DUMMYFUNCTION("""COMPUTED_VALUE"""),64938.02)</f>
        <v>64938.02</v>
      </c>
    </row>
    <row r="2573">
      <c r="C2573" s="4">
        <f>IFERROR(__xludf.DUMMYFUNCTION("""COMPUTED_VALUE"""),42937.705555555556)</f>
        <v>42937.70556</v>
      </c>
      <c r="D2573" s="3">
        <f>IFERROR(__xludf.DUMMYFUNCTION("""COMPUTED_VALUE"""),64684.18)</f>
        <v>64684.18</v>
      </c>
    </row>
    <row r="2574">
      <c r="C2574" s="4">
        <f>IFERROR(__xludf.DUMMYFUNCTION("""COMPUTED_VALUE"""),42940.705555555556)</f>
        <v>42940.70556</v>
      </c>
      <c r="D2574" s="3">
        <f>IFERROR(__xludf.DUMMYFUNCTION("""COMPUTED_VALUE"""),65099.55)</f>
        <v>65099.55</v>
      </c>
    </row>
    <row r="2575">
      <c r="C2575" s="4">
        <f>IFERROR(__xludf.DUMMYFUNCTION("""COMPUTED_VALUE"""),42941.705555555556)</f>
        <v>42941.70556</v>
      </c>
      <c r="D2575" s="3">
        <f>IFERROR(__xludf.DUMMYFUNCTION("""COMPUTED_VALUE"""),65667.63)</f>
        <v>65667.63</v>
      </c>
    </row>
    <row r="2576">
      <c r="C2576" s="4">
        <f>IFERROR(__xludf.DUMMYFUNCTION("""COMPUTED_VALUE"""),42942.705555555556)</f>
        <v>42942.70556</v>
      </c>
      <c r="D2576" s="3">
        <f>IFERROR(__xludf.DUMMYFUNCTION("""COMPUTED_VALUE"""),65010.57)</f>
        <v>65010.57</v>
      </c>
    </row>
    <row r="2577">
      <c r="C2577" s="4">
        <f>IFERROR(__xludf.DUMMYFUNCTION("""COMPUTED_VALUE"""),42943.705555555556)</f>
        <v>42943.70556</v>
      </c>
      <c r="D2577" s="3">
        <f>IFERROR(__xludf.DUMMYFUNCTION("""COMPUTED_VALUE"""),65277.38)</f>
        <v>65277.38</v>
      </c>
    </row>
    <row r="2578">
      <c r="C2578" s="4">
        <f>IFERROR(__xludf.DUMMYFUNCTION("""COMPUTED_VALUE"""),42944.705555555556)</f>
        <v>42944.70556</v>
      </c>
      <c r="D2578" s="3">
        <f>IFERROR(__xludf.DUMMYFUNCTION("""COMPUTED_VALUE"""),65497.13)</f>
        <v>65497.13</v>
      </c>
    </row>
    <row r="2579">
      <c r="C2579" s="4">
        <f>IFERROR(__xludf.DUMMYFUNCTION("""COMPUTED_VALUE"""),42947.705555555556)</f>
        <v>42947.70556</v>
      </c>
      <c r="D2579" s="3">
        <f>IFERROR(__xludf.DUMMYFUNCTION("""COMPUTED_VALUE"""),65920.36)</f>
        <v>65920.36</v>
      </c>
    </row>
    <row r="2580">
      <c r="C2580" s="4">
        <f>IFERROR(__xludf.DUMMYFUNCTION("""COMPUTED_VALUE"""),42948.705555555556)</f>
        <v>42948.70556</v>
      </c>
      <c r="D2580" s="3">
        <f>IFERROR(__xludf.DUMMYFUNCTION("""COMPUTED_VALUE"""),66516.24)</f>
        <v>66516.24</v>
      </c>
    </row>
    <row r="2581">
      <c r="C2581" s="4">
        <f>IFERROR(__xludf.DUMMYFUNCTION("""COMPUTED_VALUE"""),42949.705555555556)</f>
        <v>42949.70556</v>
      </c>
      <c r="D2581" s="3">
        <f>IFERROR(__xludf.DUMMYFUNCTION("""COMPUTED_VALUE"""),67135.99)</f>
        <v>67135.99</v>
      </c>
    </row>
    <row r="2582">
      <c r="C2582" s="4">
        <f>IFERROR(__xludf.DUMMYFUNCTION("""COMPUTED_VALUE"""),42950.705555555556)</f>
        <v>42950.70556</v>
      </c>
      <c r="D2582" s="3">
        <f>IFERROR(__xludf.DUMMYFUNCTION("""COMPUTED_VALUE"""),66777.13)</f>
        <v>66777.13</v>
      </c>
    </row>
    <row r="2583">
      <c r="C2583" s="4">
        <f>IFERROR(__xludf.DUMMYFUNCTION("""COMPUTED_VALUE"""),42951.705555555556)</f>
        <v>42951.70556</v>
      </c>
      <c r="D2583" s="3">
        <f>IFERROR(__xludf.DUMMYFUNCTION("""COMPUTED_VALUE"""),66897.99)</f>
        <v>66897.99</v>
      </c>
    </row>
    <row r="2584">
      <c r="C2584" s="4">
        <f>IFERROR(__xludf.DUMMYFUNCTION("""COMPUTED_VALUE"""),42954.705555555556)</f>
        <v>42954.70556</v>
      </c>
      <c r="D2584" s="3">
        <f>IFERROR(__xludf.DUMMYFUNCTION("""COMPUTED_VALUE"""),67939.66)</f>
        <v>67939.66</v>
      </c>
    </row>
    <row r="2585">
      <c r="C2585" s="4">
        <f>IFERROR(__xludf.DUMMYFUNCTION("""COMPUTED_VALUE"""),42955.705555555556)</f>
        <v>42955.70556</v>
      </c>
      <c r="D2585" s="3">
        <f>IFERROR(__xludf.DUMMYFUNCTION("""COMPUTED_VALUE"""),67898.94)</f>
        <v>67898.94</v>
      </c>
    </row>
    <row r="2586">
      <c r="C2586" s="4">
        <f>IFERROR(__xludf.DUMMYFUNCTION("""COMPUTED_VALUE"""),42956.705555555556)</f>
        <v>42956.70556</v>
      </c>
      <c r="D2586" s="3">
        <f>IFERROR(__xludf.DUMMYFUNCTION("""COMPUTED_VALUE"""),67671.07)</f>
        <v>67671.07</v>
      </c>
    </row>
    <row r="2587">
      <c r="C2587" s="4">
        <f>IFERROR(__xludf.DUMMYFUNCTION("""COMPUTED_VALUE"""),42957.705555555556)</f>
        <v>42957.70556</v>
      </c>
      <c r="D2587" s="3">
        <f>IFERROR(__xludf.DUMMYFUNCTION("""COMPUTED_VALUE"""),66992.09)</f>
        <v>66992.09</v>
      </c>
    </row>
    <row r="2588">
      <c r="C2588" s="4">
        <f>IFERROR(__xludf.DUMMYFUNCTION("""COMPUTED_VALUE"""),42958.705555555556)</f>
        <v>42958.70556</v>
      </c>
      <c r="D2588" s="3">
        <f>IFERROR(__xludf.DUMMYFUNCTION("""COMPUTED_VALUE"""),67358.59)</f>
        <v>67358.59</v>
      </c>
    </row>
    <row r="2589">
      <c r="C2589" s="4">
        <f>IFERROR(__xludf.DUMMYFUNCTION("""COMPUTED_VALUE"""),42961.705555555556)</f>
        <v>42961.70556</v>
      </c>
      <c r="D2589" s="3">
        <f>IFERROR(__xludf.DUMMYFUNCTION("""COMPUTED_VALUE"""),68284.66)</f>
        <v>68284.66</v>
      </c>
    </row>
    <row r="2590">
      <c r="C2590" s="4">
        <f>IFERROR(__xludf.DUMMYFUNCTION("""COMPUTED_VALUE"""),42962.705555555556)</f>
        <v>42962.70556</v>
      </c>
      <c r="D2590" s="3">
        <f>IFERROR(__xludf.DUMMYFUNCTION("""COMPUTED_VALUE"""),68355.12)</f>
        <v>68355.12</v>
      </c>
    </row>
    <row r="2591">
      <c r="C2591" s="4">
        <f>IFERROR(__xludf.DUMMYFUNCTION("""COMPUTED_VALUE"""),42963.705555555556)</f>
        <v>42963.70556</v>
      </c>
      <c r="D2591" s="3">
        <f>IFERROR(__xludf.DUMMYFUNCTION("""COMPUTED_VALUE"""),68594.29)</f>
        <v>68594.29</v>
      </c>
    </row>
    <row r="2592">
      <c r="C2592" s="4">
        <f>IFERROR(__xludf.DUMMYFUNCTION("""COMPUTED_VALUE"""),42964.705555555556)</f>
        <v>42964.70556</v>
      </c>
      <c r="D2592" s="3">
        <f>IFERROR(__xludf.DUMMYFUNCTION("""COMPUTED_VALUE"""),67976.8)</f>
        <v>67976.8</v>
      </c>
    </row>
    <row r="2593">
      <c r="C2593" s="4">
        <f>IFERROR(__xludf.DUMMYFUNCTION("""COMPUTED_VALUE"""),42965.705555555556)</f>
        <v>42965.70556</v>
      </c>
      <c r="D2593" s="3">
        <f>IFERROR(__xludf.DUMMYFUNCTION("""COMPUTED_VALUE"""),68714.66)</f>
        <v>68714.66</v>
      </c>
    </row>
    <row r="2594">
      <c r="C2594" s="4">
        <f>IFERROR(__xludf.DUMMYFUNCTION("""COMPUTED_VALUE"""),42968.705555555556)</f>
        <v>42968.70556</v>
      </c>
      <c r="D2594" s="3">
        <f>IFERROR(__xludf.DUMMYFUNCTION("""COMPUTED_VALUE"""),68634.65)</f>
        <v>68634.65</v>
      </c>
    </row>
    <row r="2595">
      <c r="C2595" s="4">
        <f>IFERROR(__xludf.DUMMYFUNCTION("""COMPUTED_VALUE"""),42969.705555555556)</f>
        <v>42969.70556</v>
      </c>
      <c r="D2595" s="3">
        <f>IFERROR(__xludf.DUMMYFUNCTION("""COMPUTED_VALUE"""),70011.25)</f>
        <v>70011.25</v>
      </c>
    </row>
    <row r="2596">
      <c r="C2596" s="4">
        <f>IFERROR(__xludf.DUMMYFUNCTION("""COMPUTED_VALUE"""),42970.705555555556)</f>
        <v>42970.70556</v>
      </c>
      <c r="D2596" s="3">
        <f>IFERROR(__xludf.DUMMYFUNCTION("""COMPUTED_VALUE"""),70477.63)</f>
        <v>70477.63</v>
      </c>
    </row>
    <row r="2597">
      <c r="C2597" s="4">
        <f>IFERROR(__xludf.DUMMYFUNCTION("""COMPUTED_VALUE"""),42971.705555555556)</f>
        <v>42971.70556</v>
      </c>
      <c r="D2597" s="3">
        <f>IFERROR(__xludf.DUMMYFUNCTION("""COMPUTED_VALUE"""),71132.8)</f>
        <v>71132.8</v>
      </c>
    </row>
    <row r="2598">
      <c r="C2598" s="4">
        <f>IFERROR(__xludf.DUMMYFUNCTION("""COMPUTED_VALUE"""),42972.705555555556)</f>
        <v>42972.70556</v>
      </c>
      <c r="D2598" s="3">
        <f>IFERROR(__xludf.DUMMYFUNCTION("""COMPUTED_VALUE"""),71073.65)</f>
        <v>71073.65</v>
      </c>
    </row>
    <row r="2599">
      <c r="C2599" s="4">
        <f>IFERROR(__xludf.DUMMYFUNCTION("""COMPUTED_VALUE"""),42975.705555555556)</f>
        <v>42975.70556</v>
      </c>
      <c r="D2599" s="3">
        <f>IFERROR(__xludf.DUMMYFUNCTION("""COMPUTED_VALUE"""),71016.59)</f>
        <v>71016.59</v>
      </c>
    </row>
    <row r="2600">
      <c r="C2600" s="4">
        <f>IFERROR(__xludf.DUMMYFUNCTION("""COMPUTED_VALUE"""),42976.705555555556)</f>
        <v>42976.70556</v>
      </c>
      <c r="D2600" s="3">
        <f>IFERROR(__xludf.DUMMYFUNCTION("""COMPUTED_VALUE"""),71329.85)</f>
        <v>71329.85</v>
      </c>
    </row>
    <row r="2601">
      <c r="C2601" s="4">
        <f>IFERROR(__xludf.DUMMYFUNCTION("""COMPUTED_VALUE"""),42977.705555555556)</f>
        <v>42977.70556</v>
      </c>
      <c r="D2601" s="3">
        <f>IFERROR(__xludf.DUMMYFUNCTION("""COMPUTED_VALUE"""),70886.26)</f>
        <v>70886.26</v>
      </c>
    </row>
    <row r="2602">
      <c r="C2602" s="4">
        <f>IFERROR(__xludf.DUMMYFUNCTION("""COMPUTED_VALUE"""),42978.705555555556)</f>
        <v>42978.70556</v>
      </c>
      <c r="D2602" s="3">
        <f>IFERROR(__xludf.DUMMYFUNCTION("""COMPUTED_VALUE"""),70835.05)</f>
        <v>70835.05</v>
      </c>
    </row>
    <row r="2603">
      <c r="C2603" s="4">
        <f>IFERROR(__xludf.DUMMYFUNCTION("""COMPUTED_VALUE"""),42979.705555555556)</f>
        <v>42979.70556</v>
      </c>
      <c r="D2603" s="3">
        <f>IFERROR(__xludf.DUMMYFUNCTION("""COMPUTED_VALUE"""),71923.11)</f>
        <v>71923.11</v>
      </c>
    </row>
    <row r="2604">
      <c r="C2604" s="4">
        <f>IFERROR(__xludf.DUMMYFUNCTION("""COMPUTED_VALUE"""),42982.705555555556)</f>
        <v>42982.70556</v>
      </c>
      <c r="D2604" s="3">
        <f>IFERROR(__xludf.DUMMYFUNCTION("""COMPUTED_VALUE"""),72128.83)</f>
        <v>72128.83</v>
      </c>
    </row>
    <row r="2605">
      <c r="C2605" s="4">
        <f>IFERROR(__xludf.DUMMYFUNCTION("""COMPUTED_VALUE"""),42983.705555555556)</f>
        <v>42983.70556</v>
      </c>
      <c r="D2605" s="3">
        <f>IFERROR(__xludf.DUMMYFUNCTION("""COMPUTED_VALUE"""),72150.88)</f>
        <v>72150.88</v>
      </c>
    </row>
    <row r="2606">
      <c r="C2606" s="4">
        <f>IFERROR(__xludf.DUMMYFUNCTION("""COMPUTED_VALUE"""),42984.705555555556)</f>
        <v>42984.70556</v>
      </c>
      <c r="D2606" s="3">
        <f>IFERROR(__xludf.DUMMYFUNCTION("""COMPUTED_VALUE"""),73412.41)</f>
        <v>73412.41</v>
      </c>
    </row>
    <row r="2607">
      <c r="C2607" s="4">
        <f>IFERROR(__xludf.DUMMYFUNCTION("""COMPUTED_VALUE"""),42986.705555555556)</f>
        <v>42986.70556</v>
      </c>
      <c r="D2607" s="3">
        <f>IFERROR(__xludf.DUMMYFUNCTION("""COMPUTED_VALUE"""),73078.85)</f>
        <v>73078.85</v>
      </c>
    </row>
    <row r="2608">
      <c r="C2608" s="4">
        <f>IFERROR(__xludf.DUMMYFUNCTION("""COMPUTED_VALUE"""),42989.705555555556)</f>
        <v>42989.70556</v>
      </c>
      <c r="D2608" s="3">
        <f>IFERROR(__xludf.DUMMYFUNCTION("""COMPUTED_VALUE"""),74319.22)</f>
        <v>74319.22</v>
      </c>
    </row>
    <row r="2609">
      <c r="C2609" s="4">
        <f>IFERROR(__xludf.DUMMYFUNCTION("""COMPUTED_VALUE"""),42990.705555555556)</f>
        <v>42990.70556</v>
      </c>
      <c r="D2609" s="3">
        <f>IFERROR(__xludf.DUMMYFUNCTION("""COMPUTED_VALUE"""),74538.55)</f>
        <v>74538.55</v>
      </c>
    </row>
    <row r="2610">
      <c r="C2610" s="4">
        <f>IFERROR(__xludf.DUMMYFUNCTION("""COMPUTED_VALUE"""),42991.705555555556)</f>
        <v>42991.70556</v>
      </c>
      <c r="D2610" s="3">
        <f>IFERROR(__xludf.DUMMYFUNCTION("""COMPUTED_VALUE"""),74787.57)</f>
        <v>74787.57</v>
      </c>
    </row>
    <row r="2611">
      <c r="C2611" s="4">
        <f>IFERROR(__xludf.DUMMYFUNCTION("""COMPUTED_VALUE"""),42992.705555555556)</f>
        <v>42992.70556</v>
      </c>
      <c r="D2611" s="3">
        <f>IFERROR(__xludf.DUMMYFUNCTION("""COMPUTED_VALUE"""),74656.68)</f>
        <v>74656.68</v>
      </c>
    </row>
    <row r="2612">
      <c r="C2612" s="4">
        <f>IFERROR(__xludf.DUMMYFUNCTION("""COMPUTED_VALUE"""),42993.705555555556)</f>
        <v>42993.70556</v>
      </c>
      <c r="D2612" s="3">
        <f>IFERROR(__xludf.DUMMYFUNCTION("""COMPUTED_VALUE"""),75756.52)</f>
        <v>75756.52</v>
      </c>
    </row>
    <row r="2613">
      <c r="C2613" s="4">
        <f>IFERROR(__xludf.DUMMYFUNCTION("""COMPUTED_VALUE"""),42996.705555555556)</f>
        <v>42996.70556</v>
      </c>
      <c r="D2613" s="3">
        <f>IFERROR(__xludf.DUMMYFUNCTION("""COMPUTED_VALUE"""),75990.41)</f>
        <v>75990.41</v>
      </c>
    </row>
    <row r="2614">
      <c r="C2614" s="4">
        <f>IFERROR(__xludf.DUMMYFUNCTION("""COMPUTED_VALUE"""),42997.705555555556)</f>
        <v>42997.70556</v>
      </c>
      <c r="D2614" s="3">
        <f>IFERROR(__xludf.DUMMYFUNCTION("""COMPUTED_VALUE"""),75974.18)</f>
        <v>75974.18</v>
      </c>
    </row>
    <row r="2615">
      <c r="C2615" s="4">
        <f>IFERROR(__xludf.DUMMYFUNCTION("""COMPUTED_VALUE"""),42998.705555555556)</f>
        <v>42998.70556</v>
      </c>
      <c r="D2615" s="3">
        <f>IFERROR(__xludf.DUMMYFUNCTION("""COMPUTED_VALUE"""),76004.15)</f>
        <v>76004.15</v>
      </c>
    </row>
    <row r="2616">
      <c r="C2616" s="4">
        <f>IFERROR(__xludf.DUMMYFUNCTION("""COMPUTED_VALUE"""),42999.705555555556)</f>
        <v>42999.70556</v>
      </c>
      <c r="D2616" s="3">
        <f>IFERROR(__xludf.DUMMYFUNCTION("""COMPUTED_VALUE"""),75604.34)</f>
        <v>75604.34</v>
      </c>
    </row>
    <row r="2617">
      <c r="C2617" s="4">
        <f>IFERROR(__xludf.DUMMYFUNCTION("""COMPUTED_VALUE"""),43000.705555555556)</f>
        <v>43000.70556</v>
      </c>
      <c r="D2617" s="3">
        <f>IFERROR(__xludf.DUMMYFUNCTION("""COMPUTED_VALUE"""),75389.75)</f>
        <v>75389.75</v>
      </c>
    </row>
    <row r="2618">
      <c r="C2618" s="4">
        <f>IFERROR(__xludf.DUMMYFUNCTION("""COMPUTED_VALUE"""),43003.705555555556)</f>
        <v>43003.70556</v>
      </c>
      <c r="D2618" s="3">
        <f>IFERROR(__xludf.DUMMYFUNCTION("""COMPUTED_VALUE"""),74443.47)</f>
        <v>74443.47</v>
      </c>
    </row>
    <row r="2619">
      <c r="C2619" s="4">
        <f>IFERROR(__xludf.DUMMYFUNCTION("""COMPUTED_VALUE"""),43004.705555555556)</f>
        <v>43004.70556</v>
      </c>
      <c r="D2619" s="3">
        <f>IFERROR(__xludf.DUMMYFUNCTION("""COMPUTED_VALUE"""),74318.72)</f>
        <v>74318.72</v>
      </c>
    </row>
    <row r="2620">
      <c r="C2620" s="4">
        <f>IFERROR(__xludf.DUMMYFUNCTION("""COMPUTED_VALUE"""),43005.705555555556)</f>
        <v>43005.70556</v>
      </c>
      <c r="D2620" s="3">
        <f>IFERROR(__xludf.DUMMYFUNCTION("""COMPUTED_VALUE"""),73796.71)</f>
        <v>73796.71</v>
      </c>
    </row>
    <row r="2621">
      <c r="C2621" s="4">
        <f>IFERROR(__xludf.DUMMYFUNCTION("""COMPUTED_VALUE"""),43006.705555555556)</f>
        <v>43006.70556</v>
      </c>
      <c r="D2621" s="3">
        <f>IFERROR(__xludf.DUMMYFUNCTION("""COMPUTED_VALUE"""),73567.25)</f>
        <v>73567.25</v>
      </c>
    </row>
    <row r="2622">
      <c r="C2622" s="4">
        <f>IFERROR(__xludf.DUMMYFUNCTION("""COMPUTED_VALUE"""),43007.705555555556)</f>
        <v>43007.70556</v>
      </c>
      <c r="D2622" s="3">
        <f>IFERROR(__xludf.DUMMYFUNCTION("""COMPUTED_VALUE"""),74293.51)</f>
        <v>74293.51</v>
      </c>
    </row>
    <row r="2623">
      <c r="C2623" s="4">
        <f>IFERROR(__xludf.DUMMYFUNCTION("""COMPUTED_VALUE"""),43010.705555555556)</f>
        <v>43010.70556</v>
      </c>
      <c r="D2623" s="3">
        <f>IFERROR(__xludf.DUMMYFUNCTION("""COMPUTED_VALUE"""),74359.83)</f>
        <v>74359.83</v>
      </c>
    </row>
    <row r="2624">
      <c r="C2624" s="4">
        <f>IFERROR(__xludf.DUMMYFUNCTION("""COMPUTED_VALUE"""),43011.705555555556)</f>
        <v>43011.70556</v>
      </c>
      <c r="D2624" s="3">
        <f>IFERROR(__xludf.DUMMYFUNCTION("""COMPUTED_VALUE"""),76762.91)</f>
        <v>76762.91</v>
      </c>
    </row>
    <row r="2625">
      <c r="C2625" s="4">
        <f>IFERROR(__xludf.DUMMYFUNCTION("""COMPUTED_VALUE"""),43012.705555555556)</f>
        <v>43012.70556</v>
      </c>
      <c r="D2625" s="3">
        <f>IFERROR(__xludf.DUMMYFUNCTION("""COMPUTED_VALUE"""),76591.44)</f>
        <v>76591.44</v>
      </c>
    </row>
    <row r="2626">
      <c r="C2626" s="4">
        <f>IFERROR(__xludf.DUMMYFUNCTION("""COMPUTED_VALUE"""),43013.705555555556)</f>
        <v>43013.70556</v>
      </c>
      <c r="D2626" s="3">
        <f>IFERROR(__xludf.DUMMYFUNCTION("""COMPUTED_VALUE"""),76617.53)</f>
        <v>76617.53</v>
      </c>
    </row>
    <row r="2627">
      <c r="C2627" s="4">
        <f>IFERROR(__xludf.DUMMYFUNCTION("""COMPUTED_VALUE"""),43014.705555555556)</f>
        <v>43014.70556</v>
      </c>
      <c r="D2627" s="3">
        <f>IFERROR(__xludf.DUMMYFUNCTION("""COMPUTED_VALUE"""),76054.72)</f>
        <v>76054.72</v>
      </c>
    </row>
    <row r="2628">
      <c r="C2628" s="4">
        <f>IFERROR(__xludf.DUMMYFUNCTION("""COMPUTED_VALUE"""),43017.705555555556)</f>
        <v>43017.70556</v>
      </c>
      <c r="D2628" s="3">
        <f>IFERROR(__xludf.DUMMYFUNCTION("""COMPUTED_VALUE"""),75726.81)</f>
        <v>75726.81</v>
      </c>
    </row>
    <row r="2629">
      <c r="C2629" s="4">
        <f>IFERROR(__xludf.DUMMYFUNCTION("""COMPUTED_VALUE"""),43018.705555555556)</f>
        <v>43018.70556</v>
      </c>
      <c r="D2629" s="3">
        <f>IFERROR(__xludf.DUMMYFUNCTION("""COMPUTED_VALUE"""),76897.21)</f>
        <v>76897.21</v>
      </c>
    </row>
    <row r="2630">
      <c r="C2630" s="4">
        <f>IFERROR(__xludf.DUMMYFUNCTION("""COMPUTED_VALUE"""),43019.705555555556)</f>
        <v>43019.70556</v>
      </c>
      <c r="D2630" s="3">
        <f>IFERROR(__xludf.DUMMYFUNCTION("""COMPUTED_VALUE"""),76659.8)</f>
        <v>76659.8</v>
      </c>
    </row>
    <row r="2631">
      <c r="C2631" s="4">
        <f>IFERROR(__xludf.DUMMYFUNCTION("""COMPUTED_VALUE"""),43021.705555555556)</f>
        <v>43021.70556</v>
      </c>
      <c r="D2631" s="3">
        <f>IFERROR(__xludf.DUMMYFUNCTION("""COMPUTED_VALUE"""),76989.79)</f>
        <v>76989.79</v>
      </c>
    </row>
    <row r="2632">
      <c r="C2632" s="4">
        <f>IFERROR(__xludf.DUMMYFUNCTION("""COMPUTED_VALUE"""),43024.705555555556)</f>
        <v>43024.70556</v>
      </c>
      <c r="D2632" s="3">
        <f>IFERROR(__xludf.DUMMYFUNCTION("""COMPUTED_VALUE"""),76891.84)</f>
        <v>76891.84</v>
      </c>
    </row>
    <row r="2633">
      <c r="C2633" s="4">
        <f>IFERROR(__xludf.DUMMYFUNCTION("""COMPUTED_VALUE"""),43025.705555555556)</f>
        <v>43025.70556</v>
      </c>
      <c r="D2633" s="3">
        <f>IFERROR(__xludf.DUMMYFUNCTION("""COMPUTED_VALUE"""),76201.25)</f>
        <v>76201.25</v>
      </c>
    </row>
    <row r="2634">
      <c r="C2634" s="4">
        <f>IFERROR(__xludf.DUMMYFUNCTION("""COMPUTED_VALUE"""),43026.705555555556)</f>
        <v>43026.70556</v>
      </c>
      <c r="D2634" s="3">
        <f>IFERROR(__xludf.DUMMYFUNCTION("""COMPUTED_VALUE"""),76591.09)</f>
        <v>76591.09</v>
      </c>
    </row>
    <row r="2635">
      <c r="C2635" s="4">
        <f>IFERROR(__xludf.DUMMYFUNCTION("""COMPUTED_VALUE"""),43027.705555555556)</f>
        <v>43027.70556</v>
      </c>
      <c r="D2635" s="3">
        <f>IFERROR(__xludf.DUMMYFUNCTION("""COMPUTED_VALUE"""),76283.16)</f>
        <v>76283.16</v>
      </c>
    </row>
    <row r="2636">
      <c r="C2636" s="4">
        <f>IFERROR(__xludf.DUMMYFUNCTION("""COMPUTED_VALUE"""),43028.705555555556)</f>
        <v>43028.70556</v>
      </c>
      <c r="D2636" s="3">
        <f>IFERROR(__xludf.DUMMYFUNCTION("""COMPUTED_VALUE"""),76390.51)</f>
        <v>76390.51</v>
      </c>
    </row>
    <row r="2637">
      <c r="C2637" s="4">
        <f>IFERROR(__xludf.DUMMYFUNCTION("""COMPUTED_VALUE"""),43031.705555555556)</f>
        <v>43031.70556</v>
      </c>
      <c r="D2637" s="3">
        <f>IFERROR(__xludf.DUMMYFUNCTION("""COMPUTED_VALUE"""),75413.13)</f>
        <v>75413.13</v>
      </c>
    </row>
    <row r="2638">
      <c r="C2638" s="4">
        <f>IFERROR(__xludf.DUMMYFUNCTION("""COMPUTED_VALUE"""),43032.705555555556)</f>
        <v>43032.70556</v>
      </c>
      <c r="D2638" s="3">
        <f>IFERROR(__xludf.DUMMYFUNCTION("""COMPUTED_VALUE"""),76350.19)</f>
        <v>76350.19</v>
      </c>
    </row>
    <row r="2639">
      <c r="C2639" s="4">
        <f>IFERROR(__xludf.DUMMYFUNCTION("""COMPUTED_VALUE"""),43033.705555555556)</f>
        <v>43033.70556</v>
      </c>
      <c r="D2639" s="3">
        <f>IFERROR(__xludf.DUMMYFUNCTION("""COMPUTED_VALUE"""),76671.13)</f>
        <v>76671.13</v>
      </c>
    </row>
    <row r="2640">
      <c r="C2640" s="4">
        <f>IFERROR(__xludf.DUMMYFUNCTION("""COMPUTED_VALUE"""),43034.705555555556)</f>
        <v>43034.70556</v>
      </c>
      <c r="D2640" s="3">
        <f>IFERROR(__xludf.DUMMYFUNCTION("""COMPUTED_VALUE"""),75896.35)</f>
        <v>75896.35</v>
      </c>
    </row>
    <row r="2641">
      <c r="C2641" s="4">
        <f>IFERROR(__xludf.DUMMYFUNCTION("""COMPUTED_VALUE"""),43035.705555555556)</f>
        <v>43035.70556</v>
      </c>
      <c r="D2641" s="3">
        <f>IFERROR(__xludf.DUMMYFUNCTION("""COMPUTED_VALUE"""),75975.71)</f>
        <v>75975.71</v>
      </c>
    </row>
    <row r="2642">
      <c r="C2642" s="4">
        <f>IFERROR(__xludf.DUMMYFUNCTION("""COMPUTED_VALUE"""),43038.705555555556)</f>
        <v>43038.70556</v>
      </c>
      <c r="D2642" s="3">
        <f>IFERROR(__xludf.DUMMYFUNCTION("""COMPUTED_VALUE"""),74800.33)</f>
        <v>74800.33</v>
      </c>
    </row>
    <row r="2643">
      <c r="C2643" s="4">
        <f>IFERROR(__xludf.DUMMYFUNCTION("""COMPUTED_VALUE"""),43039.705555555556)</f>
        <v>43039.70556</v>
      </c>
      <c r="D2643" s="3">
        <f>IFERROR(__xludf.DUMMYFUNCTION("""COMPUTED_VALUE"""),74308.49)</f>
        <v>74308.49</v>
      </c>
    </row>
    <row r="2644">
      <c r="C2644" s="4">
        <f>IFERROR(__xludf.DUMMYFUNCTION("""COMPUTED_VALUE"""),43040.705555555556)</f>
        <v>43040.70556</v>
      </c>
      <c r="D2644" s="3">
        <f>IFERROR(__xludf.DUMMYFUNCTION("""COMPUTED_VALUE"""),73823.74)</f>
        <v>73823.74</v>
      </c>
    </row>
    <row r="2645">
      <c r="C2645" s="4">
        <f>IFERROR(__xludf.DUMMYFUNCTION("""COMPUTED_VALUE"""),43042.705555555556)</f>
        <v>43042.70556</v>
      </c>
      <c r="D2645" s="3">
        <f>IFERROR(__xludf.DUMMYFUNCTION("""COMPUTED_VALUE"""),73915.43)</f>
        <v>73915.43</v>
      </c>
    </row>
    <row r="2646">
      <c r="C2646" s="4">
        <f>IFERROR(__xludf.DUMMYFUNCTION("""COMPUTED_VALUE"""),43045.705555555556)</f>
        <v>43045.70556</v>
      </c>
      <c r="D2646" s="3">
        <f>IFERROR(__xludf.DUMMYFUNCTION("""COMPUTED_VALUE"""),74310.79)</f>
        <v>74310.79</v>
      </c>
    </row>
    <row r="2647">
      <c r="C2647" s="4">
        <f>IFERROR(__xludf.DUMMYFUNCTION("""COMPUTED_VALUE"""),43046.705555555556)</f>
        <v>43046.70556</v>
      </c>
      <c r="D2647" s="3">
        <f>IFERROR(__xludf.DUMMYFUNCTION("""COMPUTED_VALUE"""),72414.88)</f>
        <v>72414.88</v>
      </c>
    </row>
    <row r="2648">
      <c r="C2648" s="4">
        <f>IFERROR(__xludf.DUMMYFUNCTION("""COMPUTED_VALUE"""),43047.705555555556)</f>
        <v>43047.70556</v>
      </c>
      <c r="D2648" s="3">
        <f>IFERROR(__xludf.DUMMYFUNCTION("""COMPUTED_VALUE"""),74363.13)</f>
        <v>74363.13</v>
      </c>
    </row>
    <row r="2649">
      <c r="C2649" s="4">
        <f>IFERROR(__xludf.DUMMYFUNCTION("""COMPUTED_VALUE"""),43048.705555555556)</f>
        <v>43048.70556</v>
      </c>
      <c r="D2649" s="3">
        <f>IFERROR(__xludf.DUMMYFUNCTION("""COMPUTED_VALUE"""),72930.69)</f>
        <v>72930.69</v>
      </c>
    </row>
    <row r="2650">
      <c r="C2650" s="4">
        <f>IFERROR(__xludf.DUMMYFUNCTION("""COMPUTED_VALUE"""),43049.705555555556)</f>
        <v>43049.70556</v>
      </c>
      <c r="D2650" s="3">
        <f>IFERROR(__xludf.DUMMYFUNCTION("""COMPUTED_VALUE"""),72165.64)</f>
        <v>72165.64</v>
      </c>
    </row>
    <row r="2651">
      <c r="C2651" s="4">
        <f>IFERROR(__xludf.DUMMYFUNCTION("""COMPUTED_VALUE"""),43052.705555555556)</f>
        <v>43052.70556</v>
      </c>
      <c r="D2651" s="3">
        <f>IFERROR(__xludf.DUMMYFUNCTION("""COMPUTED_VALUE"""),72475.17)</f>
        <v>72475.17</v>
      </c>
    </row>
    <row r="2652">
      <c r="C2652" s="4">
        <f>IFERROR(__xludf.DUMMYFUNCTION("""COMPUTED_VALUE"""),43053.705555555556)</f>
        <v>43053.70556</v>
      </c>
      <c r="D2652" s="3">
        <f>IFERROR(__xludf.DUMMYFUNCTION("""COMPUTED_VALUE"""),70826.59)</f>
        <v>70826.59</v>
      </c>
    </row>
    <row r="2653">
      <c r="C2653" s="4">
        <f>IFERROR(__xludf.DUMMYFUNCTION("""COMPUTED_VALUE"""),43055.705555555556)</f>
        <v>43055.70556</v>
      </c>
      <c r="D2653" s="3">
        <f>IFERROR(__xludf.DUMMYFUNCTION("""COMPUTED_VALUE"""),72511.79)</f>
        <v>72511.79</v>
      </c>
    </row>
    <row r="2654">
      <c r="C2654" s="4">
        <f>IFERROR(__xludf.DUMMYFUNCTION("""COMPUTED_VALUE"""),43056.705555555556)</f>
        <v>43056.70556</v>
      </c>
      <c r="D2654" s="3">
        <f>IFERROR(__xludf.DUMMYFUNCTION("""COMPUTED_VALUE"""),73437.28)</f>
        <v>73437.28</v>
      </c>
    </row>
    <row r="2655">
      <c r="C2655" s="4">
        <f>IFERROR(__xludf.DUMMYFUNCTION("""COMPUTED_VALUE"""),43060.705555555556)</f>
        <v>43060.70556</v>
      </c>
      <c r="D2655" s="3">
        <f>IFERROR(__xludf.DUMMYFUNCTION("""COMPUTED_VALUE"""),74594.61)</f>
        <v>74594.61</v>
      </c>
    </row>
    <row r="2656">
      <c r="C2656" s="4">
        <f>IFERROR(__xludf.DUMMYFUNCTION("""COMPUTED_VALUE"""),43061.705555555556)</f>
        <v>43061.70556</v>
      </c>
      <c r="D2656" s="3">
        <f>IFERROR(__xludf.DUMMYFUNCTION("""COMPUTED_VALUE"""),74518.79)</f>
        <v>74518.79</v>
      </c>
    </row>
    <row r="2657">
      <c r="C2657" s="4">
        <f>IFERROR(__xludf.DUMMYFUNCTION("""COMPUTED_VALUE"""),43062.705555555556)</f>
        <v>43062.70556</v>
      </c>
      <c r="D2657" s="3">
        <f>IFERROR(__xludf.DUMMYFUNCTION("""COMPUTED_VALUE"""),74486.58)</f>
        <v>74486.58</v>
      </c>
    </row>
    <row r="2658">
      <c r="C2658" s="4">
        <f>IFERROR(__xludf.DUMMYFUNCTION("""COMPUTED_VALUE"""),43063.705555555556)</f>
        <v>43063.70556</v>
      </c>
      <c r="D2658" s="3">
        <f>IFERROR(__xludf.DUMMYFUNCTION("""COMPUTED_VALUE"""),74157.37)</f>
        <v>74157.37</v>
      </c>
    </row>
    <row r="2659">
      <c r="C2659" s="4">
        <f>IFERROR(__xludf.DUMMYFUNCTION("""COMPUTED_VALUE"""),43066.705555555556)</f>
        <v>43066.70556</v>
      </c>
      <c r="D2659" s="3">
        <f>IFERROR(__xludf.DUMMYFUNCTION("""COMPUTED_VALUE"""),74058.92)</f>
        <v>74058.92</v>
      </c>
    </row>
    <row r="2660">
      <c r="C2660" s="4">
        <f>IFERROR(__xludf.DUMMYFUNCTION("""COMPUTED_VALUE"""),43067.705555555556)</f>
        <v>43067.70556</v>
      </c>
      <c r="D2660" s="3">
        <f>IFERROR(__xludf.DUMMYFUNCTION("""COMPUTED_VALUE"""),74139.72)</f>
        <v>74139.72</v>
      </c>
    </row>
    <row r="2661">
      <c r="C2661" s="4">
        <f>IFERROR(__xludf.DUMMYFUNCTION("""COMPUTED_VALUE"""),43068.705555555556)</f>
        <v>43068.70556</v>
      </c>
      <c r="D2661" s="3">
        <f>IFERROR(__xludf.DUMMYFUNCTION("""COMPUTED_VALUE"""),72700.45)</f>
        <v>72700.45</v>
      </c>
    </row>
    <row r="2662">
      <c r="C2662" s="4">
        <f>IFERROR(__xludf.DUMMYFUNCTION("""COMPUTED_VALUE"""),43069.705555555556)</f>
        <v>43069.70556</v>
      </c>
      <c r="D2662" s="3">
        <f>IFERROR(__xludf.DUMMYFUNCTION("""COMPUTED_VALUE"""),71970.99)</f>
        <v>71970.99</v>
      </c>
    </row>
    <row r="2663">
      <c r="C2663" s="4">
        <f>IFERROR(__xludf.DUMMYFUNCTION("""COMPUTED_VALUE"""),43070.705555555556)</f>
        <v>43070.70556</v>
      </c>
      <c r="D2663" s="3">
        <f>IFERROR(__xludf.DUMMYFUNCTION("""COMPUTED_VALUE"""),72264.45)</f>
        <v>72264.45</v>
      </c>
    </row>
    <row r="2664">
      <c r="C2664" s="4">
        <f>IFERROR(__xludf.DUMMYFUNCTION("""COMPUTED_VALUE"""),43073.705555555556)</f>
        <v>43073.70556</v>
      </c>
      <c r="D2664" s="3">
        <f>IFERROR(__xludf.DUMMYFUNCTION("""COMPUTED_VALUE"""),73090.17)</f>
        <v>73090.17</v>
      </c>
    </row>
    <row r="2665">
      <c r="C2665" s="4">
        <f>IFERROR(__xludf.DUMMYFUNCTION("""COMPUTED_VALUE"""),43074.705555555556)</f>
        <v>43074.70556</v>
      </c>
      <c r="D2665" s="3">
        <f>IFERROR(__xludf.DUMMYFUNCTION("""COMPUTED_VALUE"""),72546.17)</f>
        <v>72546.17</v>
      </c>
    </row>
    <row r="2666">
      <c r="C2666" s="4">
        <f>IFERROR(__xludf.DUMMYFUNCTION("""COMPUTED_VALUE"""),43075.705555555556)</f>
        <v>43075.70556</v>
      </c>
      <c r="D2666" s="3">
        <f>IFERROR(__xludf.DUMMYFUNCTION("""COMPUTED_VALUE"""),73268.35)</f>
        <v>73268.35</v>
      </c>
    </row>
    <row r="2667">
      <c r="C2667" s="4">
        <f>IFERROR(__xludf.DUMMYFUNCTION("""COMPUTED_VALUE"""),43076.705555555556)</f>
        <v>43076.70556</v>
      </c>
      <c r="D2667" s="3">
        <f>IFERROR(__xludf.DUMMYFUNCTION("""COMPUTED_VALUE"""),72487.46)</f>
        <v>72487.46</v>
      </c>
    </row>
    <row r="2668">
      <c r="C2668" s="4">
        <f>IFERROR(__xludf.DUMMYFUNCTION("""COMPUTED_VALUE"""),43077.705555555556)</f>
        <v>43077.70556</v>
      </c>
      <c r="D2668" s="3">
        <f>IFERROR(__xludf.DUMMYFUNCTION("""COMPUTED_VALUE"""),72731.84)</f>
        <v>72731.84</v>
      </c>
    </row>
    <row r="2669">
      <c r="C2669" s="4">
        <f>IFERROR(__xludf.DUMMYFUNCTION("""COMPUTED_VALUE"""),43080.705555555556)</f>
        <v>43080.70556</v>
      </c>
      <c r="D2669" s="3">
        <f>IFERROR(__xludf.DUMMYFUNCTION("""COMPUTED_VALUE"""),72800.04)</f>
        <v>72800.04</v>
      </c>
    </row>
    <row r="2670">
      <c r="C2670" s="4">
        <f>IFERROR(__xludf.DUMMYFUNCTION("""COMPUTED_VALUE"""),43081.705555555556)</f>
        <v>43081.70556</v>
      </c>
      <c r="D2670" s="3">
        <f>IFERROR(__xludf.DUMMYFUNCTION("""COMPUTED_VALUE"""),73813.53)</f>
        <v>73813.53</v>
      </c>
    </row>
    <row r="2671">
      <c r="C2671" s="4">
        <f>IFERROR(__xludf.DUMMYFUNCTION("""COMPUTED_VALUE"""),43082.705555555556)</f>
        <v>43082.70556</v>
      </c>
      <c r="D2671" s="3">
        <f>IFERROR(__xludf.DUMMYFUNCTION("""COMPUTED_VALUE"""),72914.33)</f>
        <v>72914.33</v>
      </c>
    </row>
    <row r="2672">
      <c r="C2672" s="4">
        <f>IFERROR(__xludf.DUMMYFUNCTION("""COMPUTED_VALUE"""),43083.705555555556)</f>
        <v>43083.70556</v>
      </c>
      <c r="D2672" s="3">
        <f>IFERROR(__xludf.DUMMYFUNCTION("""COMPUTED_VALUE"""),72428.93)</f>
        <v>72428.93</v>
      </c>
    </row>
    <row r="2673">
      <c r="C2673" s="4">
        <f>IFERROR(__xludf.DUMMYFUNCTION("""COMPUTED_VALUE"""),43084.705555555556)</f>
        <v>43084.70556</v>
      </c>
      <c r="D2673" s="3">
        <f>IFERROR(__xludf.DUMMYFUNCTION("""COMPUTED_VALUE"""),72607.7)</f>
        <v>72607.7</v>
      </c>
    </row>
    <row r="2674">
      <c r="C2674" s="4">
        <f>IFERROR(__xludf.DUMMYFUNCTION("""COMPUTED_VALUE"""),43087.705555555556)</f>
        <v>43087.70556</v>
      </c>
      <c r="D2674" s="3">
        <f>IFERROR(__xludf.DUMMYFUNCTION("""COMPUTED_VALUE"""),73115.45)</f>
        <v>73115.45</v>
      </c>
    </row>
    <row r="2675">
      <c r="C2675" s="4">
        <f>IFERROR(__xludf.DUMMYFUNCTION("""COMPUTED_VALUE"""),43088.705555555556)</f>
        <v>43088.70556</v>
      </c>
      <c r="D2675" s="3">
        <f>IFERROR(__xludf.DUMMYFUNCTION("""COMPUTED_VALUE"""),72680.37)</f>
        <v>72680.37</v>
      </c>
    </row>
    <row r="2676">
      <c r="C2676" s="4">
        <f>IFERROR(__xludf.DUMMYFUNCTION("""COMPUTED_VALUE"""),43089.705555555556)</f>
        <v>43089.70556</v>
      </c>
      <c r="D2676" s="3">
        <f>IFERROR(__xludf.DUMMYFUNCTION("""COMPUTED_VALUE"""),73367.03)</f>
        <v>73367.03</v>
      </c>
    </row>
    <row r="2677">
      <c r="C2677" s="4">
        <f>IFERROR(__xludf.DUMMYFUNCTION("""COMPUTED_VALUE"""),43090.705555555556)</f>
        <v>43090.70556</v>
      </c>
      <c r="D2677" s="3">
        <f>IFERROR(__xludf.DUMMYFUNCTION("""COMPUTED_VALUE"""),75133.43)</f>
        <v>75133.43</v>
      </c>
    </row>
    <row r="2678">
      <c r="C2678" s="4">
        <f>IFERROR(__xludf.DUMMYFUNCTION("""COMPUTED_VALUE"""),43091.705555555556)</f>
        <v>43091.70556</v>
      </c>
      <c r="D2678" s="3">
        <f>IFERROR(__xludf.DUMMYFUNCTION("""COMPUTED_VALUE"""),75186.53)</f>
        <v>75186.53</v>
      </c>
    </row>
    <row r="2679">
      <c r="C2679" s="4">
        <f>IFERROR(__xludf.DUMMYFUNCTION("""COMPUTED_VALUE"""),43095.705555555556)</f>
        <v>43095.70556</v>
      </c>
      <c r="D2679" s="3">
        <f>IFERROR(__xludf.DUMMYFUNCTION("""COMPUTED_VALUE"""),75707.73)</f>
        <v>75707.73</v>
      </c>
    </row>
    <row r="2680">
      <c r="C2680" s="4">
        <f>IFERROR(__xludf.DUMMYFUNCTION("""COMPUTED_VALUE"""),43096.705555555556)</f>
        <v>43096.70556</v>
      </c>
      <c r="D2680" s="3">
        <f>IFERROR(__xludf.DUMMYFUNCTION("""COMPUTED_VALUE"""),76072.54)</f>
        <v>76072.54</v>
      </c>
    </row>
    <row r="2681">
      <c r="C2681" s="4">
        <f>IFERROR(__xludf.DUMMYFUNCTION("""COMPUTED_VALUE"""),43097.705555555556)</f>
        <v>43097.70556</v>
      </c>
      <c r="D2681" s="3">
        <f>IFERROR(__xludf.DUMMYFUNCTION("""COMPUTED_VALUE"""),76402.08)</f>
        <v>76402.08</v>
      </c>
    </row>
    <row r="2682">
      <c r="C2682" s="4">
        <f>IFERROR(__xludf.DUMMYFUNCTION("""COMPUTED_VALUE"""),43102.705555555556)</f>
        <v>43102.70556</v>
      </c>
      <c r="D2682" s="3">
        <f>IFERROR(__xludf.DUMMYFUNCTION("""COMPUTED_VALUE"""),77891.04)</f>
        <v>77891.04</v>
      </c>
    </row>
    <row r="2683">
      <c r="C2683" s="4">
        <f>IFERROR(__xludf.DUMMYFUNCTION("""COMPUTED_VALUE"""),43103.705555555556)</f>
        <v>43103.70556</v>
      </c>
      <c r="D2683" s="3">
        <f>IFERROR(__xludf.DUMMYFUNCTION("""COMPUTED_VALUE"""),77995.16)</f>
        <v>77995.16</v>
      </c>
    </row>
    <row r="2684">
      <c r="C2684" s="4">
        <f>IFERROR(__xludf.DUMMYFUNCTION("""COMPUTED_VALUE"""),43104.705555555556)</f>
        <v>43104.70556</v>
      </c>
      <c r="D2684" s="3">
        <f>IFERROR(__xludf.DUMMYFUNCTION("""COMPUTED_VALUE"""),78647.42)</f>
        <v>78647.42</v>
      </c>
    </row>
    <row r="2685">
      <c r="C2685" s="4">
        <f>IFERROR(__xludf.DUMMYFUNCTION("""COMPUTED_VALUE"""),43105.705555555556)</f>
        <v>43105.70556</v>
      </c>
      <c r="D2685" s="3">
        <f>IFERROR(__xludf.DUMMYFUNCTION("""COMPUTED_VALUE"""),79071.47)</f>
        <v>79071.47</v>
      </c>
    </row>
    <row r="2686">
      <c r="C2686" s="4">
        <f>IFERROR(__xludf.DUMMYFUNCTION("""COMPUTED_VALUE"""),43108.705555555556)</f>
        <v>43108.70556</v>
      </c>
      <c r="D2686" s="3">
        <f>IFERROR(__xludf.DUMMYFUNCTION("""COMPUTED_VALUE"""),79378.54)</f>
        <v>79378.54</v>
      </c>
    </row>
    <row r="2687">
      <c r="C2687" s="4">
        <f>IFERROR(__xludf.DUMMYFUNCTION("""COMPUTED_VALUE"""),43109.705555555556)</f>
        <v>43109.70556</v>
      </c>
      <c r="D2687" s="3">
        <f>IFERROR(__xludf.DUMMYFUNCTION("""COMPUTED_VALUE"""),78863.54)</f>
        <v>78863.54</v>
      </c>
    </row>
    <row r="2688">
      <c r="C2688" s="4">
        <f>IFERROR(__xludf.DUMMYFUNCTION("""COMPUTED_VALUE"""),43110.705555555556)</f>
        <v>43110.70556</v>
      </c>
      <c r="D2688" s="3">
        <f>IFERROR(__xludf.DUMMYFUNCTION("""COMPUTED_VALUE"""),78200.57)</f>
        <v>78200.57</v>
      </c>
    </row>
    <row r="2689">
      <c r="C2689" s="4">
        <f>IFERROR(__xludf.DUMMYFUNCTION("""COMPUTED_VALUE"""),43111.705555555556)</f>
        <v>43111.70556</v>
      </c>
      <c r="D2689" s="3">
        <f>IFERROR(__xludf.DUMMYFUNCTION("""COMPUTED_VALUE"""),79365.44)</f>
        <v>79365.44</v>
      </c>
    </row>
    <row r="2690">
      <c r="C2690" s="4">
        <f>IFERROR(__xludf.DUMMYFUNCTION("""COMPUTED_VALUE"""),43112.705555555556)</f>
        <v>43112.70556</v>
      </c>
      <c r="D2690" s="3">
        <f>IFERROR(__xludf.DUMMYFUNCTION("""COMPUTED_VALUE"""),79349.12)</f>
        <v>79349.12</v>
      </c>
    </row>
    <row r="2691">
      <c r="C2691" s="4">
        <f>IFERROR(__xludf.DUMMYFUNCTION("""COMPUTED_VALUE"""),43115.705555555556)</f>
        <v>43115.70556</v>
      </c>
      <c r="D2691" s="3">
        <f>IFERROR(__xludf.DUMMYFUNCTION("""COMPUTED_VALUE"""),79752.37)</f>
        <v>79752.37</v>
      </c>
    </row>
    <row r="2692">
      <c r="C2692" s="4">
        <f>IFERROR(__xludf.DUMMYFUNCTION("""COMPUTED_VALUE"""),43116.705555555556)</f>
        <v>43116.70556</v>
      </c>
      <c r="D2692" s="3">
        <f>IFERROR(__xludf.DUMMYFUNCTION("""COMPUTED_VALUE"""),79831.76)</f>
        <v>79831.76</v>
      </c>
    </row>
    <row r="2693">
      <c r="C2693" s="4">
        <f>IFERROR(__xludf.DUMMYFUNCTION("""COMPUTED_VALUE"""),43117.705555555556)</f>
        <v>43117.70556</v>
      </c>
      <c r="D2693" s="3">
        <f>IFERROR(__xludf.DUMMYFUNCTION("""COMPUTED_VALUE"""),81189.16)</f>
        <v>81189.16</v>
      </c>
    </row>
    <row r="2694">
      <c r="C2694" s="4">
        <f>IFERROR(__xludf.DUMMYFUNCTION("""COMPUTED_VALUE"""),43118.705555555556)</f>
        <v>43118.70556</v>
      </c>
      <c r="D2694" s="3">
        <f>IFERROR(__xludf.DUMMYFUNCTION("""COMPUTED_VALUE"""),80962.65)</f>
        <v>80962.65</v>
      </c>
    </row>
    <row r="2695">
      <c r="C2695" s="4">
        <f>IFERROR(__xludf.DUMMYFUNCTION("""COMPUTED_VALUE"""),43119.705555555556)</f>
        <v>43119.70556</v>
      </c>
      <c r="D2695" s="3">
        <f>IFERROR(__xludf.DUMMYFUNCTION("""COMPUTED_VALUE"""),81219.5)</f>
        <v>81219.5</v>
      </c>
    </row>
    <row r="2696">
      <c r="C2696" s="4">
        <f>IFERROR(__xludf.DUMMYFUNCTION("""COMPUTED_VALUE"""),43122.705555555556)</f>
        <v>43122.70556</v>
      </c>
      <c r="D2696" s="3">
        <f>IFERROR(__xludf.DUMMYFUNCTION("""COMPUTED_VALUE"""),81675.42)</f>
        <v>81675.42</v>
      </c>
    </row>
    <row r="2697">
      <c r="C2697" s="4">
        <f>IFERROR(__xludf.DUMMYFUNCTION("""COMPUTED_VALUE"""),43123.705555555556)</f>
        <v>43123.70556</v>
      </c>
      <c r="D2697" s="3">
        <f>IFERROR(__xludf.DUMMYFUNCTION("""COMPUTED_VALUE"""),80643.43)</f>
        <v>80643.43</v>
      </c>
    </row>
    <row r="2698">
      <c r="C2698" s="4">
        <f>IFERROR(__xludf.DUMMYFUNCTION("""COMPUTED_VALUE"""),43124.705555555556)</f>
        <v>43124.70556</v>
      </c>
      <c r="D2698" s="3">
        <f>IFERROR(__xludf.DUMMYFUNCTION("""COMPUTED_VALUE"""),83680.0)</f>
        <v>83680</v>
      </c>
    </row>
    <row r="2699">
      <c r="C2699" s="4">
        <f>IFERROR(__xludf.DUMMYFUNCTION("""COMPUTED_VALUE"""),43126.705555555556)</f>
        <v>43126.70556</v>
      </c>
      <c r="D2699" s="3">
        <f>IFERROR(__xludf.DUMMYFUNCTION("""COMPUTED_VALUE"""),85530.84)</f>
        <v>85530.84</v>
      </c>
    </row>
    <row r="2700">
      <c r="C2700" s="4">
        <f>IFERROR(__xludf.DUMMYFUNCTION("""COMPUTED_VALUE"""),43129.705555555556)</f>
        <v>43129.70556</v>
      </c>
      <c r="D2700" s="3">
        <f>IFERROR(__xludf.DUMMYFUNCTION("""COMPUTED_VALUE"""),84698.01)</f>
        <v>84698.01</v>
      </c>
    </row>
    <row r="2701">
      <c r="C2701" s="4">
        <f>IFERROR(__xludf.DUMMYFUNCTION("""COMPUTED_VALUE"""),43130.705555555556)</f>
        <v>43130.70556</v>
      </c>
      <c r="D2701" s="3">
        <f>IFERROR(__xludf.DUMMYFUNCTION("""COMPUTED_VALUE"""),84482.46)</f>
        <v>84482.46</v>
      </c>
    </row>
    <row r="2702">
      <c r="C2702" s="4">
        <f>IFERROR(__xludf.DUMMYFUNCTION("""COMPUTED_VALUE"""),43131.705555555556)</f>
        <v>43131.70556</v>
      </c>
      <c r="D2702" s="3">
        <f>IFERROR(__xludf.DUMMYFUNCTION("""COMPUTED_VALUE"""),84912.7)</f>
        <v>84912.7</v>
      </c>
    </row>
    <row r="2703">
      <c r="C2703" s="4">
        <f>IFERROR(__xludf.DUMMYFUNCTION("""COMPUTED_VALUE"""),43132.705555555556)</f>
        <v>43132.70556</v>
      </c>
      <c r="D2703" s="3">
        <f>IFERROR(__xludf.DUMMYFUNCTION("""COMPUTED_VALUE"""),85495.24)</f>
        <v>85495.24</v>
      </c>
    </row>
    <row r="2704">
      <c r="C2704" s="4">
        <f>IFERROR(__xludf.DUMMYFUNCTION("""COMPUTED_VALUE"""),43133.705555555556)</f>
        <v>43133.70556</v>
      </c>
      <c r="D2704" s="3">
        <f>IFERROR(__xludf.DUMMYFUNCTION("""COMPUTED_VALUE"""),84041.34)</f>
        <v>84041.34</v>
      </c>
    </row>
    <row r="2705">
      <c r="C2705" s="4">
        <f>IFERROR(__xludf.DUMMYFUNCTION("""COMPUTED_VALUE"""),43136.705555555556)</f>
        <v>43136.70556</v>
      </c>
      <c r="D2705" s="3">
        <f>IFERROR(__xludf.DUMMYFUNCTION("""COMPUTED_VALUE"""),81861.09)</f>
        <v>81861.09</v>
      </c>
    </row>
    <row r="2706">
      <c r="C2706" s="4">
        <f>IFERROR(__xludf.DUMMYFUNCTION("""COMPUTED_VALUE"""),43137.705555555556)</f>
        <v>43137.70556</v>
      </c>
      <c r="D2706" s="3">
        <f>IFERROR(__xludf.DUMMYFUNCTION("""COMPUTED_VALUE"""),83894.04)</f>
        <v>83894.04</v>
      </c>
    </row>
    <row r="2707">
      <c r="C2707" s="4">
        <f>IFERROR(__xludf.DUMMYFUNCTION("""COMPUTED_VALUE"""),43138.705555555556)</f>
        <v>43138.70556</v>
      </c>
      <c r="D2707" s="3">
        <f>IFERROR(__xludf.DUMMYFUNCTION("""COMPUTED_VALUE"""),82766.73)</f>
        <v>82766.73</v>
      </c>
    </row>
    <row r="2708">
      <c r="C2708" s="4">
        <f>IFERROR(__xludf.DUMMYFUNCTION("""COMPUTED_VALUE"""),43139.705555555556)</f>
        <v>43139.70556</v>
      </c>
      <c r="D2708" s="3">
        <f>IFERROR(__xludf.DUMMYFUNCTION("""COMPUTED_VALUE"""),81532.53)</f>
        <v>81532.53</v>
      </c>
    </row>
    <row r="2709">
      <c r="C2709" s="4">
        <f>IFERROR(__xludf.DUMMYFUNCTION("""COMPUTED_VALUE"""),43140.705555555556)</f>
        <v>43140.70556</v>
      </c>
      <c r="D2709" s="3">
        <f>IFERROR(__xludf.DUMMYFUNCTION("""COMPUTED_VALUE"""),80898.7)</f>
        <v>80898.7</v>
      </c>
    </row>
    <row r="2710">
      <c r="C2710" s="4">
        <f>IFERROR(__xludf.DUMMYFUNCTION("""COMPUTED_VALUE"""),43145.705555555556)</f>
        <v>43145.70556</v>
      </c>
      <c r="D2710" s="3">
        <f>IFERROR(__xludf.DUMMYFUNCTION("""COMPUTED_VALUE"""),83542.84)</f>
        <v>83542.84</v>
      </c>
    </row>
    <row r="2711">
      <c r="C2711" s="4">
        <f>IFERROR(__xludf.DUMMYFUNCTION("""COMPUTED_VALUE"""),43146.705555555556)</f>
        <v>43146.70556</v>
      </c>
      <c r="D2711" s="3">
        <f>IFERROR(__xludf.DUMMYFUNCTION("""COMPUTED_VALUE"""),84290.57)</f>
        <v>84290.57</v>
      </c>
    </row>
    <row r="2712">
      <c r="C2712" s="4">
        <f>IFERROR(__xludf.DUMMYFUNCTION("""COMPUTED_VALUE"""),43147.705555555556)</f>
        <v>43147.70556</v>
      </c>
      <c r="D2712" s="3">
        <f>IFERROR(__xludf.DUMMYFUNCTION("""COMPUTED_VALUE"""),84524.58)</f>
        <v>84524.58</v>
      </c>
    </row>
    <row r="2713">
      <c r="C2713" s="4">
        <f>IFERROR(__xludf.DUMMYFUNCTION("""COMPUTED_VALUE"""),43150.705555555556)</f>
        <v>43150.70556</v>
      </c>
      <c r="D2713" s="3">
        <f>IFERROR(__xludf.DUMMYFUNCTION("""COMPUTED_VALUE"""),84792.71)</f>
        <v>84792.71</v>
      </c>
    </row>
    <row r="2714">
      <c r="C2714" s="4">
        <f>IFERROR(__xludf.DUMMYFUNCTION("""COMPUTED_VALUE"""),43151.705555555556)</f>
        <v>43151.70556</v>
      </c>
      <c r="D2714" s="3">
        <f>IFERROR(__xludf.DUMMYFUNCTION("""COMPUTED_VALUE"""),85803.96)</f>
        <v>85803.96</v>
      </c>
    </row>
    <row r="2715">
      <c r="C2715" s="4">
        <f>IFERROR(__xludf.DUMMYFUNCTION("""COMPUTED_VALUE"""),43152.705555555556)</f>
        <v>43152.70556</v>
      </c>
      <c r="D2715" s="3">
        <f>IFERROR(__xludf.DUMMYFUNCTION("""COMPUTED_VALUE"""),86051.82)</f>
        <v>86051.82</v>
      </c>
    </row>
    <row r="2716">
      <c r="C2716" s="4">
        <f>IFERROR(__xludf.DUMMYFUNCTION("""COMPUTED_VALUE"""),43153.705555555556)</f>
        <v>43153.70556</v>
      </c>
      <c r="D2716" s="3">
        <f>IFERROR(__xludf.DUMMYFUNCTION("""COMPUTED_VALUE"""),86686.45)</f>
        <v>86686.45</v>
      </c>
    </row>
    <row r="2717">
      <c r="C2717" s="4">
        <f>IFERROR(__xludf.DUMMYFUNCTION("""COMPUTED_VALUE"""),43154.705555555556)</f>
        <v>43154.70556</v>
      </c>
      <c r="D2717" s="3">
        <f>IFERROR(__xludf.DUMMYFUNCTION("""COMPUTED_VALUE"""),87293.24)</f>
        <v>87293.24</v>
      </c>
    </row>
    <row r="2718">
      <c r="C2718" s="4">
        <f>IFERROR(__xludf.DUMMYFUNCTION("""COMPUTED_VALUE"""),43157.705555555556)</f>
        <v>43157.70556</v>
      </c>
      <c r="D2718" s="3">
        <f>IFERROR(__xludf.DUMMYFUNCTION("""COMPUTED_VALUE"""),87652.64)</f>
        <v>87652.64</v>
      </c>
    </row>
    <row r="2719">
      <c r="C2719" s="4">
        <f>IFERROR(__xludf.DUMMYFUNCTION("""COMPUTED_VALUE"""),43158.705555555556)</f>
        <v>43158.70556</v>
      </c>
      <c r="D2719" s="3">
        <f>IFERROR(__xludf.DUMMYFUNCTION("""COMPUTED_VALUE"""),86935.44)</f>
        <v>86935.44</v>
      </c>
    </row>
    <row r="2720">
      <c r="C2720" s="4">
        <f>IFERROR(__xludf.DUMMYFUNCTION("""COMPUTED_VALUE"""),43159.705555555556)</f>
        <v>43159.70556</v>
      </c>
      <c r="D2720" s="3">
        <f>IFERROR(__xludf.DUMMYFUNCTION("""COMPUTED_VALUE"""),85353.6)</f>
        <v>85353.6</v>
      </c>
    </row>
    <row r="2721">
      <c r="C2721" s="4">
        <f>IFERROR(__xludf.DUMMYFUNCTION("""COMPUTED_VALUE"""),43160.705555555556)</f>
        <v>43160.70556</v>
      </c>
      <c r="D2721" s="3">
        <f>IFERROR(__xludf.DUMMYFUNCTION("""COMPUTED_VALUE"""),85377.79)</f>
        <v>85377.79</v>
      </c>
    </row>
    <row r="2722">
      <c r="C2722" s="4">
        <f>IFERROR(__xludf.DUMMYFUNCTION("""COMPUTED_VALUE"""),43161.705555555556)</f>
        <v>43161.70556</v>
      </c>
      <c r="D2722" s="3">
        <f>IFERROR(__xludf.DUMMYFUNCTION("""COMPUTED_VALUE"""),85761.34)</f>
        <v>85761.34</v>
      </c>
    </row>
    <row r="2723">
      <c r="C2723" s="4">
        <f>IFERROR(__xludf.DUMMYFUNCTION("""COMPUTED_VALUE"""),43164.705555555556)</f>
        <v>43164.70556</v>
      </c>
      <c r="D2723" s="3">
        <f>IFERROR(__xludf.DUMMYFUNCTION("""COMPUTED_VALUE"""),86022.83)</f>
        <v>86022.83</v>
      </c>
    </row>
    <row r="2724">
      <c r="C2724" s="4">
        <f>IFERROR(__xludf.DUMMYFUNCTION("""COMPUTED_VALUE"""),43165.705555555556)</f>
        <v>43165.70556</v>
      </c>
      <c r="D2724" s="3">
        <f>IFERROR(__xludf.DUMMYFUNCTION("""COMPUTED_VALUE"""),85653.02)</f>
        <v>85653.02</v>
      </c>
    </row>
    <row r="2725">
      <c r="C2725" s="4">
        <f>IFERROR(__xludf.DUMMYFUNCTION("""COMPUTED_VALUE"""),43166.705555555556)</f>
        <v>43166.70556</v>
      </c>
      <c r="D2725" s="3">
        <f>IFERROR(__xludf.DUMMYFUNCTION("""COMPUTED_VALUE"""),85483.55)</f>
        <v>85483.55</v>
      </c>
    </row>
    <row r="2726">
      <c r="C2726" s="4">
        <f>IFERROR(__xludf.DUMMYFUNCTION("""COMPUTED_VALUE"""),43167.705555555556)</f>
        <v>43167.70556</v>
      </c>
      <c r="D2726" s="3">
        <f>IFERROR(__xludf.DUMMYFUNCTION("""COMPUTED_VALUE"""),84984.61)</f>
        <v>84984.61</v>
      </c>
    </row>
    <row r="2727">
      <c r="C2727" s="4">
        <f>IFERROR(__xludf.DUMMYFUNCTION("""COMPUTED_VALUE"""),43168.705555555556)</f>
        <v>43168.70556</v>
      </c>
      <c r="D2727" s="3">
        <f>IFERROR(__xludf.DUMMYFUNCTION("""COMPUTED_VALUE"""),86371.41)</f>
        <v>86371.41</v>
      </c>
    </row>
    <row r="2728">
      <c r="C2728" s="4">
        <f>IFERROR(__xludf.DUMMYFUNCTION("""COMPUTED_VALUE"""),43171.705555555556)</f>
        <v>43171.70556</v>
      </c>
      <c r="D2728" s="3">
        <f>IFERROR(__xludf.DUMMYFUNCTION("""COMPUTED_VALUE"""),86900.43)</f>
        <v>86900.43</v>
      </c>
    </row>
    <row r="2729">
      <c r="C2729" s="4">
        <f>IFERROR(__xludf.DUMMYFUNCTION("""COMPUTED_VALUE"""),43172.705555555556)</f>
        <v>43172.70556</v>
      </c>
      <c r="D2729" s="3">
        <f>IFERROR(__xludf.DUMMYFUNCTION("""COMPUTED_VALUE"""),86383.85)</f>
        <v>86383.85</v>
      </c>
    </row>
    <row r="2730">
      <c r="C2730" s="4">
        <f>IFERROR(__xludf.DUMMYFUNCTION("""COMPUTED_VALUE"""),43173.705555555556)</f>
        <v>43173.70556</v>
      </c>
      <c r="D2730" s="3">
        <f>IFERROR(__xludf.DUMMYFUNCTION("""COMPUTED_VALUE"""),86050.96)</f>
        <v>86050.96</v>
      </c>
    </row>
    <row r="2731">
      <c r="C2731" s="4">
        <f>IFERROR(__xludf.DUMMYFUNCTION("""COMPUTED_VALUE"""),43174.705555555556)</f>
        <v>43174.70556</v>
      </c>
      <c r="D2731" s="3">
        <f>IFERROR(__xludf.DUMMYFUNCTION("""COMPUTED_VALUE"""),84928.2)</f>
        <v>84928.2</v>
      </c>
    </row>
    <row r="2732">
      <c r="C2732" s="4">
        <f>IFERROR(__xludf.DUMMYFUNCTION("""COMPUTED_VALUE"""),43175.705555555556)</f>
        <v>43175.70556</v>
      </c>
      <c r="D2732" s="3">
        <f>IFERROR(__xludf.DUMMYFUNCTION("""COMPUTED_VALUE"""),84886.49)</f>
        <v>84886.49</v>
      </c>
    </row>
    <row r="2733">
      <c r="C2733" s="4">
        <f>IFERROR(__xludf.DUMMYFUNCTION("""COMPUTED_VALUE"""),43178.705555555556)</f>
        <v>43178.70556</v>
      </c>
      <c r="D2733" s="3">
        <f>IFERROR(__xludf.DUMMYFUNCTION("""COMPUTED_VALUE"""),83913.06)</f>
        <v>83913.06</v>
      </c>
    </row>
    <row r="2734">
      <c r="C2734" s="4">
        <f>IFERROR(__xludf.DUMMYFUNCTION("""COMPUTED_VALUE"""),43179.705555555556)</f>
        <v>43179.70556</v>
      </c>
      <c r="D2734" s="3">
        <f>IFERROR(__xludf.DUMMYFUNCTION("""COMPUTED_VALUE"""),84163.8)</f>
        <v>84163.8</v>
      </c>
    </row>
    <row r="2735">
      <c r="C2735" s="4">
        <f>IFERROR(__xludf.DUMMYFUNCTION("""COMPUTED_VALUE"""),43180.705555555556)</f>
        <v>43180.70556</v>
      </c>
      <c r="D2735" s="3">
        <f>IFERROR(__xludf.DUMMYFUNCTION("""COMPUTED_VALUE"""),84976.59)</f>
        <v>84976.59</v>
      </c>
    </row>
    <row r="2736">
      <c r="C2736" s="4">
        <f>IFERROR(__xludf.DUMMYFUNCTION("""COMPUTED_VALUE"""),43181.705555555556)</f>
        <v>43181.70556</v>
      </c>
      <c r="D2736" s="3">
        <f>IFERROR(__xludf.DUMMYFUNCTION("""COMPUTED_VALUE"""),84767.88)</f>
        <v>84767.88</v>
      </c>
    </row>
    <row r="2737">
      <c r="C2737" s="4">
        <f>IFERROR(__xludf.DUMMYFUNCTION("""COMPUTED_VALUE"""),43182.705555555556)</f>
        <v>43182.70556</v>
      </c>
      <c r="D2737" s="3">
        <f>IFERROR(__xludf.DUMMYFUNCTION("""COMPUTED_VALUE"""),84377.19)</f>
        <v>84377.19</v>
      </c>
    </row>
    <row r="2738">
      <c r="C2738" s="4">
        <f>IFERROR(__xludf.DUMMYFUNCTION("""COMPUTED_VALUE"""),43185.705555555556)</f>
        <v>43185.70556</v>
      </c>
      <c r="D2738" s="3">
        <f>IFERROR(__xludf.DUMMYFUNCTION("""COMPUTED_VALUE"""),85087.86)</f>
        <v>85087.86</v>
      </c>
    </row>
    <row r="2739">
      <c r="C2739" s="4">
        <f>IFERROR(__xludf.DUMMYFUNCTION("""COMPUTED_VALUE"""),43186.705555555556)</f>
        <v>43186.70556</v>
      </c>
      <c r="D2739" s="3">
        <f>IFERROR(__xludf.DUMMYFUNCTION("""COMPUTED_VALUE"""),83808.06)</f>
        <v>83808.06</v>
      </c>
    </row>
    <row r="2740">
      <c r="C2740" s="4">
        <f>IFERROR(__xludf.DUMMYFUNCTION("""COMPUTED_VALUE"""),43187.705555555556)</f>
        <v>43187.70556</v>
      </c>
      <c r="D2740" s="3">
        <f>IFERROR(__xludf.DUMMYFUNCTION("""COMPUTED_VALUE"""),83874.14)</f>
        <v>83874.14</v>
      </c>
    </row>
    <row r="2741">
      <c r="C2741" s="4">
        <f>IFERROR(__xludf.DUMMYFUNCTION("""COMPUTED_VALUE"""),43188.705555555556)</f>
        <v>43188.70556</v>
      </c>
      <c r="D2741" s="3">
        <f>IFERROR(__xludf.DUMMYFUNCTION("""COMPUTED_VALUE"""),85365.56)</f>
        <v>85365.56</v>
      </c>
    </row>
    <row r="2742">
      <c r="C2742" s="4">
        <f>IFERROR(__xludf.DUMMYFUNCTION("""COMPUTED_VALUE"""),43192.705555555556)</f>
        <v>43192.70556</v>
      </c>
      <c r="D2742" s="3">
        <f>IFERROR(__xludf.DUMMYFUNCTION("""COMPUTED_VALUE"""),84666.44)</f>
        <v>84666.44</v>
      </c>
    </row>
    <row r="2743">
      <c r="C2743" s="4">
        <f>IFERROR(__xludf.DUMMYFUNCTION("""COMPUTED_VALUE"""),43193.705555555556)</f>
        <v>43193.70556</v>
      </c>
      <c r="D2743" s="3">
        <f>IFERROR(__xludf.DUMMYFUNCTION("""COMPUTED_VALUE"""),84623.46)</f>
        <v>84623.46</v>
      </c>
    </row>
    <row r="2744">
      <c r="C2744" s="4">
        <f>IFERROR(__xludf.DUMMYFUNCTION("""COMPUTED_VALUE"""),43194.705555555556)</f>
        <v>43194.70556</v>
      </c>
      <c r="D2744" s="3">
        <f>IFERROR(__xludf.DUMMYFUNCTION("""COMPUTED_VALUE"""),84359.69)</f>
        <v>84359.69</v>
      </c>
    </row>
    <row r="2745">
      <c r="C2745" s="4">
        <f>IFERROR(__xludf.DUMMYFUNCTION("""COMPUTED_VALUE"""),43195.705555555556)</f>
        <v>43195.70556</v>
      </c>
      <c r="D2745" s="3">
        <f>IFERROR(__xludf.DUMMYFUNCTION("""COMPUTED_VALUE"""),85209.66)</f>
        <v>85209.66</v>
      </c>
    </row>
    <row r="2746">
      <c r="C2746" s="4">
        <f>IFERROR(__xludf.DUMMYFUNCTION("""COMPUTED_VALUE"""),43196.705555555556)</f>
        <v>43196.70556</v>
      </c>
      <c r="D2746" s="3">
        <f>IFERROR(__xludf.DUMMYFUNCTION("""COMPUTED_VALUE"""),84820.42)</f>
        <v>84820.42</v>
      </c>
    </row>
    <row r="2747">
      <c r="C2747" s="4">
        <f>IFERROR(__xludf.DUMMYFUNCTION("""COMPUTED_VALUE"""),43199.705555555556)</f>
        <v>43199.70556</v>
      </c>
      <c r="D2747" s="3">
        <f>IFERROR(__xludf.DUMMYFUNCTION("""COMPUTED_VALUE"""),83307.23)</f>
        <v>83307.23</v>
      </c>
    </row>
    <row r="2748">
      <c r="C2748" s="4">
        <f>IFERROR(__xludf.DUMMYFUNCTION("""COMPUTED_VALUE"""),43200.705555555556)</f>
        <v>43200.70556</v>
      </c>
      <c r="D2748" s="3">
        <f>IFERROR(__xludf.DUMMYFUNCTION("""COMPUTED_VALUE"""),84510.36)</f>
        <v>84510.36</v>
      </c>
    </row>
    <row r="2749">
      <c r="C2749" s="4">
        <f>IFERROR(__xludf.DUMMYFUNCTION("""COMPUTED_VALUE"""),43201.705555555556)</f>
        <v>43201.70556</v>
      </c>
      <c r="D2749" s="3">
        <f>IFERROR(__xludf.DUMMYFUNCTION("""COMPUTED_VALUE"""),85245.59)</f>
        <v>85245.59</v>
      </c>
    </row>
    <row r="2750">
      <c r="C2750" s="4">
        <f>IFERROR(__xludf.DUMMYFUNCTION("""COMPUTED_VALUE"""),43202.705555555556)</f>
        <v>43202.70556</v>
      </c>
      <c r="D2750" s="3">
        <f>IFERROR(__xludf.DUMMYFUNCTION("""COMPUTED_VALUE"""),85443.53)</f>
        <v>85443.53</v>
      </c>
    </row>
    <row r="2751">
      <c r="C2751" s="4">
        <f>IFERROR(__xludf.DUMMYFUNCTION("""COMPUTED_VALUE"""),43203.705555555556)</f>
        <v>43203.70556</v>
      </c>
      <c r="D2751" s="3">
        <f>IFERROR(__xludf.DUMMYFUNCTION("""COMPUTED_VALUE"""),84334.41)</f>
        <v>84334.41</v>
      </c>
    </row>
    <row r="2752">
      <c r="C2752" s="4">
        <f>IFERROR(__xludf.DUMMYFUNCTION("""COMPUTED_VALUE"""),43206.705555555556)</f>
        <v>43206.70556</v>
      </c>
      <c r="D2752" s="3">
        <f>IFERROR(__xludf.DUMMYFUNCTION("""COMPUTED_VALUE"""),82861.58)</f>
        <v>82861.58</v>
      </c>
    </row>
    <row r="2753">
      <c r="C2753" s="4">
        <f>IFERROR(__xludf.DUMMYFUNCTION("""COMPUTED_VALUE"""),43207.705555555556)</f>
        <v>43207.70556</v>
      </c>
      <c r="D2753" s="3">
        <f>IFERROR(__xludf.DUMMYFUNCTION("""COMPUTED_VALUE"""),84086.13)</f>
        <v>84086.13</v>
      </c>
    </row>
    <row r="2754">
      <c r="C2754" s="4">
        <f>IFERROR(__xludf.DUMMYFUNCTION("""COMPUTED_VALUE"""),43208.705555555556)</f>
        <v>43208.70556</v>
      </c>
      <c r="D2754" s="3">
        <f>IFERROR(__xludf.DUMMYFUNCTION("""COMPUTED_VALUE"""),85776.46)</f>
        <v>85776.46</v>
      </c>
    </row>
    <row r="2755">
      <c r="C2755" s="4">
        <f>IFERROR(__xludf.DUMMYFUNCTION("""COMPUTED_VALUE"""),43209.705555555556)</f>
        <v>43209.70556</v>
      </c>
      <c r="D2755" s="3">
        <f>IFERROR(__xludf.DUMMYFUNCTION("""COMPUTED_VALUE"""),85824.26)</f>
        <v>85824.26</v>
      </c>
    </row>
    <row r="2756">
      <c r="C2756" s="4">
        <f>IFERROR(__xludf.DUMMYFUNCTION("""COMPUTED_VALUE"""),43210.705555555556)</f>
        <v>43210.70556</v>
      </c>
      <c r="D2756" s="3">
        <f>IFERROR(__xludf.DUMMYFUNCTION("""COMPUTED_VALUE"""),85550.09)</f>
        <v>85550.09</v>
      </c>
    </row>
    <row r="2757">
      <c r="C2757" s="4">
        <f>IFERROR(__xludf.DUMMYFUNCTION("""COMPUTED_VALUE"""),43213.705555555556)</f>
        <v>43213.70556</v>
      </c>
      <c r="D2757" s="3">
        <f>IFERROR(__xludf.DUMMYFUNCTION("""COMPUTED_VALUE"""),85602.5)</f>
        <v>85602.5</v>
      </c>
    </row>
    <row r="2758">
      <c r="C2758" s="4">
        <f>IFERROR(__xludf.DUMMYFUNCTION("""COMPUTED_VALUE"""),43214.705555555556)</f>
        <v>43214.70556</v>
      </c>
      <c r="D2758" s="3">
        <f>IFERROR(__xludf.DUMMYFUNCTION("""COMPUTED_VALUE"""),85469.08)</f>
        <v>85469.08</v>
      </c>
    </row>
    <row r="2759">
      <c r="C2759" s="4">
        <f>IFERROR(__xludf.DUMMYFUNCTION("""COMPUTED_VALUE"""),43215.705555555556)</f>
        <v>43215.70556</v>
      </c>
      <c r="D2759" s="3">
        <f>IFERROR(__xludf.DUMMYFUNCTION("""COMPUTED_VALUE"""),85044.39)</f>
        <v>85044.39</v>
      </c>
    </row>
    <row r="2760">
      <c r="C2760" s="4">
        <f>IFERROR(__xludf.DUMMYFUNCTION("""COMPUTED_VALUE"""),43216.705555555556)</f>
        <v>43216.70556</v>
      </c>
      <c r="D2760" s="3">
        <f>IFERROR(__xludf.DUMMYFUNCTION("""COMPUTED_VALUE"""),86383.2)</f>
        <v>86383.2</v>
      </c>
    </row>
    <row r="2761">
      <c r="C2761" s="4">
        <f>IFERROR(__xludf.DUMMYFUNCTION("""COMPUTED_VALUE"""),43217.705555555556)</f>
        <v>43217.70556</v>
      </c>
      <c r="D2761" s="3">
        <f>IFERROR(__xludf.DUMMYFUNCTION("""COMPUTED_VALUE"""),86444.66)</f>
        <v>86444.66</v>
      </c>
    </row>
    <row r="2762">
      <c r="C2762" s="4">
        <f>IFERROR(__xludf.DUMMYFUNCTION("""COMPUTED_VALUE"""),43220.705555555556)</f>
        <v>43220.70556</v>
      </c>
      <c r="D2762" s="3">
        <f>IFERROR(__xludf.DUMMYFUNCTION("""COMPUTED_VALUE"""),86115.5)</f>
        <v>86115.5</v>
      </c>
    </row>
    <row r="2763">
      <c r="C2763" s="4">
        <f>IFERROR(__xludf.DUMMYFUNCTION("""COMPUTED_VALUE"""),43222.705555555556)</f>
        <v>43222.70556</v>
      </c>
      <c r="D2763" s="3">
        <f>IFERROR(__xludf.DUMMYFUNCTION("""COMPUTED_VALUE"""),84547.09)</f>
        <v>84547.09</v>
      </c>
    </row>
    <row r="2764">
      <c r="C2764" s="4">
        <f>IFERROR(__xludf.DUMMYFUNCTION("""COMPUTED_VALUE"""),43223.705555555556)</f>
        <v>43223.70556</v>
      </c>
      <c r="D2764" s="3">
        <f>IFERROR(__xludf.DUMMYFUNCTION("""COMPUTED_VALUE"""),83288.14)</f>
        <v>83288.14</v>
      </c>
    </row>
    <row r="2765">
      <c r="C2765" s="4">
        <f>IFERROR(__xludf.DUMMYFUNCTION("""COMPUTED_VALUE"""),43224.705555555556)</f>
        <v>43224.70556</v>
      </c>
      <c r="D2765" s="3">
        <f>IFERROR(__xludf.DUMMYFUNCTION("""COMPUTED_VALUE"""),83118.03)</f>
        <v>83118.03</v>
      </c>
    </row>
    <row r="2766">
      <c r="C2766" s="4">
        <f>IFERROR(__xludf.DUMMYFUNCTION("""COMPUTED_VALUE"""),43227.705555555556)</f>
        <v>43227.70556</v>
      </c>
      <c r="D2766" s="3">
        <f>IFERROR(__xludf.DUMMYFUNCTION("""COMPUTED_VALUE"""),82714.43)</f>
        <v>82714.43</v>
      </c>
    </row>
    <row r="2767">
      <c r="C2767" s="4">
        <f>IFERROR(__xludf.DUMMYFUNCTION("""COMPUTED_VALUE"""),43228.705555555556)</f>
        <v>43228.70556</v>
      </c>
      <c r="D2767" s="3">
        <f>IFERROR(__xludf.DUMMYFUNCTION("""COMPUTED_VALUE"""),82956.05)</f>
        <v>82956.05</v>
      </c>
    </row>
    <row r="2768">
      <c r="C2768" s="4">
        <f>IFERROR(__xludf.DUMMYFUNCTION("""COMPUTED_VALUE"""),43229.705555555556)</f>
        <v>43229.70556</v>
      </c>
      <c r="D2768" s="3">
        <f>IFERROR(__xludf.DUMMYFUNCTION("""COMPUTED_VALUE"""),84265.49)</f>
        <v>84265.49</v>
      </c>
    </row>
    <row r="2769">
      <c r="C2769" s="4">
        <f>IFERROR(__xludf.DUMMYFUNCTION("""COMPUTED_VALUE"""),43230.705555555556)</f>
        <v>43230.70556</v>
      </c>
      <c r="D2769" s="3">
        <f>IFERROR(__xludf.DUMMYFUNCTION("""COMPUTED_VALUE"""),85861.2)</f>
        <v>85861.2</v>
      </c>
    </row>
    <row r="2770">
      <c r="C2770" s="4">
        <f>IFERROR(__xludf.DUMMYFUNCTION("""COMPUTED_VALUE"""),43231.705555555556)</f>
        <v>43231.70556</v>
      </c>
      <c r="D2770" s="3">
        <f>IFERROR(__xludf.DUMMYFUNCTION("""COMPUTED_VALUE"""),85220.24)</f>
        <v>85220.24</v>
      </c>
    </row>
    <row r="2771">
      <c r="C2771" s="4">
        <f>IFERROR(__xludf.DUMMYFUNCTION("""COMPUTED_VALUE"""),43234.705555555556)</f>
        <v>43234.70556</v>
      </c>
      <c r="D2771" s="3">
        <f>IFERROR(__xludf.DUMMYFUNCTION("""COMPUTED_VALUE"""),85232.18)</f>
        <v>85232.18</v>
      </c>
    </row>
    <row r="2772">
      <c r="C2772" s="4">
        <f>IFERROR(__xludf.DUMMYFUNCTION("""COMPUTED_VALUE"""),43235.705555555556)</f>
        <v>43235.70556</v>
      </c>
      <c r="D2772" s="3">
        <f>IFERROR(__xludf.DUMMYFUNCTION("""COMPUTED_VALUE"""),85130.42)</f>
        <v>85130.42</v>
      </c>
    </row>
    <row r="2773">
      <c r="C2773" s="4">
        <f>IFERROR(__xludf.DUMMYFUNCTION("""COMPUTED_VALUE"""),43236.705555555556)</f>
        <v>43236.70556</v>
      </c>
      <c r="D2773" s="3">
        <f>IFERROR(__xludf.DUMMYFUNCTION("""COMPUTED_VALUE"""),86536.97)</f>
        <v>86536.97</v>
      </c>
    </row>
    <row r="2774">
      <c r="C2774" s="4">
        <f>IFERROR(__xludf.DUMMYFUNCTION("""COMPUTED_VALUE"""),43237.705555555556)</f>
        <v>43237.70556</v>
      </c>
      <c r="D2774" s="3">
        <f>IFERROR(__xludf.DUMMYFUNCTION("""COMPUTED_VALUE"""),83621.95)</f>
        <v>83621.95</v>
      </c>
    </row>
    <row r="2775">
      <c r="C2775" s="4">
        <f>IFERROR(__xludf.DUMMYFUNCTION("""COMPUTED_VALUE"""),43238.705555555556)</f>
        <v>43238.70556</v>
      </c>
      <c r="D2775" s="3">
        <f>IFERROR(__xludf.DUMMYFUNCTION("""COMPUTED_VALUE"""),83081.88)</f>
        <v>83081.88</v>
      </c>
    </row>
    <row r="2776">
      <c r="C2776" s="4">
        <f>IFERROR(__xludf.DUMMYFUNCTION("""COMPUTED_VALUE"""),43241.705555555556)</f>
        <v>43241.70556</v>
      </c>
      <c r="D2776" s="3">
        <f>IFERROR(__xludf.DUMMYFUNCTION("""COMPUTED_VALUE"""),81815.32)</f>
        <v>81815.32</v>
      </c>
    </row>
    <row r="2777">
      <c r="C2777" s="4">
        <f>IFERROR(__xludf.DUMMYFUNCTION("""COMPUTED_VALUE"""),43242.705555555556)</f>
        <v>43242.70556</v>
      </c>
      <c r="D2777" s="3">
        <f>IFERROR(__xludf.DUMMYFUNCTION("""COMPUTED_VALUE"""),82738.88)</f>
        <v>82738.88</v>
      </c>
    </row>
    <row r="2778">
      <c r="C2778" s="4">
        <f>IFERROR(__xludf.DUMMYFUNCTION("""COMPUTED_VALUE"""),43243.705555555556)</f>
        <v>43243.70556</v>
      </c>
      <c r="D2778" s="3">
        <f>IFERROR(__xludf.DUMMYFUNCTION("""COMPUTED_VALUE"""),80867.29)</f>
        <v>80867.29</v>
      </c>
    </row>
    <row r="2779">
      <c r="C2779" s="4">
        <f>IFERROR(__xludf.DUMMYFUNCTION("""COMPUTED_VALUE"""),43244.705555555556)</f>
        <v>43244.70556</v>
      </c>
      <c r="D2779" s="3">
        <f>IFERROR(__xludf.DUMMYFUNCTION("""COMPUTED_VALUE"""),80122.31)</f>
        <v>80122.31</v>
      </c>
    </row>
    <row r="2780">
      <c r="C2780" s="4">
        <f>IFERROR(__xludf.DUMMYFUNCTION("""COMPUTED_VALUE"""),43245.705555555556)</f>
        <v>43245.70556</v>
      </c>
      <c r="D2780" s="3">
        <f>IFERROR(__xludf.DUMMYFUNCTION("""COMPUTED_VALUE"""),78897.66)</f>
        <v>78897.66</v>
      </c>
    </row>
    <row r="2781">
      <c r="C2781" s="4">
        <f>IFERROR(__xludf.DUMMYFUNCTION("""COMPUTED_VALUE"""),43248.705555555556)</f>
        <v>43248.70556</v>
      </c>
      <c r="D2781" s="3">
        <f>IFERROR(__xludf.DUMMYFUNCTION("""COMPUTED_VALUE"""),75355.84)</f>
        <v>75355.84</v>
      </c>
    </row>
    <row r="2782">
      <c r="C2782" s="4">
        <f>IFERROR(__xludf.DUMMYFUNCTION("""COMPUTED_VALUE"""),43249.705555555556)</f>
        <v>43249.70556</v>
      </c>
      <c r="D2782" s="3">
        <f>IFERROR(__xludf.DUMMYFUNCTION("""COMPUTED_VALUE"""),76071.97)</f>
        <v>76071.97</v>
      </c>
    </row>
    <row r="2783">
      <c r="C2783" s="4">
        <f>IFERROR(__xludf.DUMMYFUNCTION("""COMPUTED_VALUE"""),43250.705555555556)</f>
        <v>43250.70556</v>
      </c>
      <c r="D2783" s="3">
        <f>IFERROR(__xludf.DUMMYFUNCTION("""COMPUTED_VALUE"""),76753.61)</f>
        <v>76753.61</v>
      </c>
    </row>
    <row r="2784">
      <c r="C2784" s="4">
        <f>IFERROR(__xludf.DUMMYFUNCTION("""COMPUTED_VALUE"""),43252.705555555556)</f>
        <v>43252.70556</v>
      </c>
      <c r="D2784" s="3">
        <f>IFERROR(__xludf.DUMMYFUNCTION("""COMPUTED_VALUE"""),77239.75)</f>
        <v>77239.75</v>
      </c>
    </row>
    <row r="2785">
      <c r="C2785" s="4">
        <f>IFERROR(__xludf.DUMMYFUNCTION("""COMPUTED_VALUE"""),43255.705555555556)</f>
        <v>43255.70556</v>
      </c>
      <c r="D2785" s="3">
        <f>IFERROR(__xludf.DUMMYFUNCTION("""COMPUTED_VALUE"""),78596.06)</f>
        <v>78596.06</v>
      </c>
    </row>
    <row r="2786">
      <c r="C2786" s="4">
        <f>IFERROR(__xludf.DUMMYFUNCTION("""COMPUTED_VALUE"""),43256.705555555556)</f>
        <v>43256.70556</v>
      </c>
      <c r="D2786" s="3">
        <f>IFERROR(__xludf.DUMMYFUNCTION("""COMPUTED_VALUE"""),76641.72)</f>
        <v>76641.72</v>
      </c>
    </row>
    <row r="2787">
      <c r="C2787" s="4">
        <f>IFERROR(__xludf.DUMMYFUNCTION("""COMPUTED_VALUE"""),43257.705555555556)</f>
        <v>43257.70556</v>
      </c>
      <c r="D2787" s="3">
        <f>IFERROR(__xludf.DUMMYFUNCTION("""COMPUTED_VALUE"""),76117.22)</f>
        <v>76117.22</v>
      </c>
    </row>
    <row r="2788">
      <c r="C2788" s="4">
        <f>IFERROR(__xludf.DUMMYFUNCTION("""COMPUTED_VALUE"""),43258.705555555556)</f>
        <v>43258.70556</v>
      </c>
      <c r="D2788" s="3">
        <f>IFERROR(__xludf.DUMMYFUNCTION("""COMPUTED_VALUE"""),73851.46)</f>
        <v>73851.46</v>
      </c>
    </row>
    <row r="2789">
      <c r="C2789" s="4">
        <f>IFERROR(__xludf.DUMMYFUNCTION("""COMPUTED_VALUE"""),43259.705555555556)</f>
        <v>43259.70556</v>
      </c>
      <c r="D2789" s="3">
        <f>IFERROR(__xludf.DUMMYFUNCTION("""COMPUTED_VALUE"""),72942.07)</f>
        <v>72942.07</v>
      </c>
    </row>
    <row r="2790">
      <c r="C2790" s="4">
        <f>IFERROR(__xludf.DUMMYFUNCTION("""COMPUTED_VALUE"""),43262.705555555556)</f>
        <v>43262.70556</v>
      </c>
      <c r="D2790" s="3">
        <f>IFERROR(__xludf.DUMMYFUNCTION("""COMPUTED_VALUE"""),72307.77)</f>
        <v>72307.77</v>
      </c>
    </row>
    <row r="2791">
      <c r="C2791" s="4">
        <f>IFERROR(__xludf.DUMMYFUNCTION("""COMPUTED_VALUE"""),43263.705555555556)</f>
        <v>43263.70556</v>
      </c>
      <c r="D2791" s="3">
        <f>IFERROR(__xludf.DUMMYFUNCTION("""COMPUTED_VALUE"""),72754.13)</f>
        <v>72754.13</v>
      </c>
    </row>
    <row r="2792">
      <c r="C2792" s="4">
        <f>IFERROR(__xludf.DUMMYFUNCTION("""COMPUTED_VALUE"""),43264.705555555556)</f>
        <v>43264.70556</v>
      </c>
      <c r="D2792" s="3">
        <f>IFERROR(__xludf.DUMMYFUNCTION("""COMPUTED_VALUE"""),72122.14)</f>
        <v>72122.14</v>
      </c>
    </row>
    <row r="2793">
      <c r="C2793" s="4">
        <f>IFERROR(__xludf.DUMMYFUNCTION("""COMPUTED_VALUE"""),43265.705555555556)</f>
        <v>43265.70556</v>
      </c>
      <c r="D2793" s="3">
        <f>IFERROR(__xludf.DUMMYFUNCTION("""COMPUTED_VALUE"""),71421.19)</f>
        <v>71421.19</v>
      </c>
    </row>
    <row r="2794">
      <c r="C2794" s="4">
        <f>IFERROR(__xludf.DUMMYFUNCTION("""COMPUTED_VALUE"""),43266.705555555556)</f>
        <v>43266.70556</v>
      </c>
      <c r="D2794" s="3">
        <f>IFERROR(__xludf.DUMMYFUNCTION("""COMPUTED_VALUE"""),70757.73)</f>
        <v>70757.73</v>
      </c>
    </row>
    <row r="2795">
      <c r="C2795" s="4">
        <f>IFERROR(__xludf.DUMMYFUNCTION("""COMPUTED_VALUE"""),43269.705555555556)</f>
        <v>43269.70556</v>
      </c>
      <c r="D2795" s="3">
        <f>IFERROR(__xludf.DUMMYFUNCTION("""COMPUTED_VALUE"""),69814.74)</f>
        <v>69814.74</v>
      </c>
    </row>
    <row r="2796">
      <c r="C2796" s="4">
        <f>IFERROR(__xludf.DUMMYFUNCTION("""COMPUTED_VALUE"""),43270.705555555556)</f>
        <v>43270.70556</v>
      </c>
      <c r="D2796" s="3">
        <f>IFERROR(__xludf.DUMMYFUNCTION("""COMPUTED_VALUE"""),71394.34)</f>
        <v>71394.34</v>
      </c>
    </row>
    <row r="2797">
      <c r="C2797" s="4">
        <f>IFERROR(__xludf.DUMMYFUNCTION("""COMPUTED_VALUE"""),43271.705555555556)</f>
        <v>43271.70556</v>
      </c>
      <c r="D2797" s="3">
        <f>IFERROR(__xludf.DUMMYFUNCTION("""COMPUTED_VALUE"""),72123.41)</f>
        <v>72123.41</v>
      </c>
    </row>
    <row r="2798">
      <c r="C2798" s="4">
        <f>IFERROR(__xludf.DUMMYFUNCTION("""COMPUTED_VALUE"""),43272.705555555556)</f>
        <v>43272.70556</v>
      </c>
      <c r="D2798" s="3">
        <f>IFERROR(__xludf.DUMMYFUNCTION("""COMPUTED_VALUE"""),70074.9)</f>
        <v>70074.9</v>
      </c>
    </row>
    <row r="2799">
      <c r="C2799" s="4">
        <f>IFERROR(__xludf.DUMMYFUNCTION("""COMPUTED_VALUE"""),43273.705555555556)</f>
        <v>43273.70556</v>
      </c>
      <c r="D2799" s="3">
        <f>IFERROR(__xludf.DUMMYFUNCTION("""COMPUTED_VALUE"""),70640.65)</f>
        <v>70640.65</v>
      </c>
    </row>
    <row r="2800">
      <c r="C2800" s="4">
        <f>IFERROR(__xludf.DUMMYFUNCTION("""COMPUTED_VALUE"""),43276.705555555556)</f>
        <v>43276.70556</v>
      </c>
      <c r="D2800" s="3">
        <f>IFERROR(__xludf.DUMMYFUNCTION("""COMPUTED_VALUE"""),70952.97)</f>
        <v>70952.97</v>
      </c>
    </row>
    <row r="2801">
      <c r="C2801" s="4">
        <f>IFERROR(__xludf.DUMMYFUNCTION("""COMPUTED_VALUE"""),43277.705555555556)</f>
        <v>43277.70556</v>
      </c>
      <c r="D2801" s="3">
        <f>IFERROR(__xludf.DUMMYFUNCTION("""COMPUTED_VALUE"""),71404.59)</f>
        <v>71404.59</v>
      </c>
    </row>
    <row r="2802">
      <c r="C2802" s="4">
        <f>IFERROR(__xludf.DUMMYFUNCTION("""COMPUTED_VALUE"""),43278.705555555556)</f>
        <v>43278.70556</v>
      </c>
      <c r="D2802" s="3">
        <f>IFERROR(__xludf.DUMMYFUNCTION("""COMPUTED_VALUE"""),70609.0)</f>
        <v>70609</v>
      </c>
    </row>
    <row r="2803">
      <c r="C2803" s="4">
        <f>IFERROR(__xludf.DUMMYFUNCTION("""COMPUTED_VALUE"""),43279.705555555556)</f>
        <v>43279.70556</v>
      </c>
      <c r="D2803" s="3">
        <f>IFERROR(__xludf.DUMMYFUNCTION("""COMPUTED_VALUE"""),71766.52)</f>
        <v>71766.52</v>
      </c>
    </row>
    <row r="2804">
      <c r="C2804" s="4">
        <f>IFERROR(__xludf.DUMMYFUNCTION("""COMPUTED_VALUE"""),43280.705555555556)</f>
        <v>43280.70556</v>
      </c>
      <c r="D2804" s="3">
        <f>IFERROR(__xludf.DUMMYFUNCTION("""COMPUTED_VALUE"""),72762.51)</f>
        <v>72762.51</v>
      </c>
    </row>
    <row r="2805">
      <c r="C2805" s="4">
        <f>IFERROR(__xludf.DUMMYFUNCTION("""COMPUTED_VALUE"""),43283.705555555556)</f>
        <v>43283.70556</v>
      </c>
      <c r="D2805" s="3">
        <f>IFERROR(__xludf.DUMMYFUNCTION("""COMPUTED_VALUE"""),72839.74)</f>
        <v>72839.74</v>
      </c>
    </row>
    <row r="2806">
      <c r="C2806" s="4">
        <f>IFERROR(__xludf.DUMMYFUNCTION("""COMPUTED_VALUE"""),43284.705555555556)</f>
        <v>43284.70556</v>
      </c>
      <c r="D2806" s="3">
        <f>IFERROR(__xludf.DUMMYFUNCTION("""COMPUTED_VALUE"""),73667.75)</f>
        <v>73667.75</v>
      </c>
    </row>
    <row r="2807">
      <c r="C2807" s="4">
        <f>IFERROR(__xludf.DUMMYFUNCTION("""COMPUTED_VALUE"""),43285.705555555556)</f>
        <v>43285.70556</v>
      </c>
      <c r="D2807" s="3">
        <f>IFERROR(__xludf.DUMMYFUNCTION("""COMPUTED_VALUE"""),74743.11)</f>
        <v>74743.11</v>
      </c>
    </row>
    <row r="2808">
      <c r="C2808" s="4">
        <f>IFERROR(__xludf.DUMMYFUNCTION("""COMPUTED_VALUE"""),43286.705555555556)</f>
        <v>43286.70556</v>
      </c>
      <c r="D2808" s="3">
        <f>IFERROR(__xludf.DUMMYFUNCTION("""COMPUTED_VALUE"""),74553.06)</f>
        <v>74553.06</v>
      </c>
    </row>
    <row r="2809">
      <c r="C2809" s="4">
        <f>IFERROR(__xludf.DUMMYFUNCTION("""COMPUTED_VALUE"""),43287.705555555556)</f>
        <v>43287.70556</v>
      </c>
      <c r="D2809" s="3">
        <f>IFERROR(__xludf.DUMMYFUNCTION("""COMPUTED_VALUE"""),75010.39)</f>
        <v>75010.39</v>
      </c>
    </row>
    <row r="2810">
      <c r="C2810" s="4">
        <f>IFERROR(__xludf.DUMMYFUNCTION("""COMPUTED_VALUE"""),43291.705555555556)</f>
        <v>43291.70556</v>
      </c>
      <c r="D2810" s="3">
        <f>IFERROR(__xludf.DUMMYFUNCTION("""COMPUTED_VALUE"""),74862.38)</f>
        <v>74862.38</v>
      </c>
    </row>
    <row r="2811">
      <c r="C2811" s="4">
        <f>IFERROR(__xludf.DUMMYFUNCTION("""COMPUTED_VALUE"""),43292.705555555556)</f>
        <v>43292.70556</v>
      </c>
      <c r="D2811" s="3">
        <f>IFERROR(__xludf.DUMMYFUNCTION("""COMPUTED_VALUE"""),74398.55)</f>
        <v>74398.55</v>
      </c>
    </row>
    <row r="2812">
      <c r="C2812" s="4">
        <f>IFERROR(__xludf.DUMMYFUNCTION("""COMPUTED_VALUE"""),43293.705555555556)</f>
        <v>43293.70556</v>
      </c>
      <c r="D2812" s="3">
        <f>IFERROR(__xludf.DUMMYFUNCTION("""COMPUTED_VALUE"""),75856.22)</f>
        <v>75856.22</v>
      </c>
    </row>
    <row r="2813">
      <c r="C2813" s="4">
        <f>IFERROR(__xludf.DUMMYFUNCTION("""COMPUTED_VALUE"""),43294.705555555556)</f>
        <v>43294.70556</v>
      </c>
      <c r="D2813" s="3">
        <f>IFERROR(__xludf.DUMMYFUNCTION("""COMPUTED_VALUE"""),76594.35)</f>
        <v>76594.35</v>
      </c>
    </row>
    <row r="2814">
      <c r="C2814" s="4">
        <f>IFERROR(__xludf.DUMMYFUNCTION("""COMPUTED_VALUE"""),43297.705555555556)</f>
        <v>43297.70556</v>
      </c>
      <c r="D2814" s="3">
        <f>IFERROR(__xludf.DUMMYFUNCTION("""COMPUTED_VALUE"""),76652.58)</f>
        <v>76652.58</v>
      </c>
    </row>
    <row r="2815">
      <c r="C2815" s="4">
        <f>IFERROR(__xludf.DUMMYFUNCTION("""COMPUTED_VALUE"""),43298.705555555556)</f>
        <v>43298.70556</v>
      </c>
      <c r="D2815" s="3">
        <f>IFERROR(__xludf.DUMMYFUNCTION("""COMPUTED_VALUE"""),78130.3)</f>
        <v>78130.3</v>
      </c>
    </row>
    <row r="2816">
      <c r="C2816" s="4">
        <f>IFERROR(__xludf.DUMMYFUNCTION("""COMPUTED_VALUE"""),43299.705555555556)</f>
        <v>43299.70556</v>
      </c>
      <c r="D2816" s="3">
        <f>IFERROR(__xludf.DUMMYFUNCTION("""COMPUTED_VALUE"""),77362.63)</f>
        <v>77362.63</v>
      </c>
    </row>
    <row r="2817">
      <c r="C2817" s="4">
        <f>IFERROR(__xludf.DUMMYFUNCTION("""COMPUTED_VALUE"""),43300.705555555556)</f>
        <v>43300.70556</v>
      </c>
      <c r="D2817" s="3">
        <f>IFERROR(__xludf.DUMMYFUNCTION("""COMPUTED_VALUE"""),77486.84)</f>
        <v>77486.84</v>
      </c>
    </row>
    <row r="2818">
      <c r="C2818" s="4">
        <f>IFERROR(__xludf.DUMMYFUNCTION("""COMPUTED_VALUE"""),43301.705555555556)</f>
        <v>43301.70556</v>
      </c>
      <c r="D2818" s="3">
        <f>IFERROR(__xludf.DUMMYFUNCTION("""COMPUTED_VALUE"""),78571.29)</f>
        <v>78571.29</v>
      </c>
    </row>
    <row r="2819">
      <c r="C2819" s="4">
        <f>IFERROR(__xludf.DUMMYFUNCTION("""COMPUTED_VALUE"""),43304.705555555556)</f>
        <v>43304.70556</v>
      </c>
      <c r="D2819" s="3">
        <f>IFERROR(__xludf.DUMMYFUNCTION("""COMPUTED_VALUE"""),77996.12)</f>
        <v>77996.12</v>
      </c>
    </row>
    <row r="2820">
      <c r="C2820" s="4">
        <f>IFERROR(__xludf.DUMMYFUNCTION("""COMPUTED_VALUE"""),43305.705555555556)</f>
        <v>43305.70556</v>
      </c>
      <c r="D2820" s="3">
        <f>IFERROR(__xludf.DUMMYFUNCTION("""COMPUTED_VALUE"""),79154.98)</f>
        <v>79154.98</v>
      </c>
    </row>
    <row r="2821">
      <c r="C2821" s="4">
        <f>IFERROR(__xludf.DUMMYFUNCTION("""COMPUTED_VALUE"""),43306.705555555556)</f>
        <v>43306.70556</v>
      </c>
      <c r="D2821" s="3">
        <f>IFERROR(__xludf.DUMMYFUNCTION("""COMPUTED_VALUE"""),80218.04)</f>
        <v>80218.04</v>
      </c>
    </row>
    <row r="2822">
      <c r="C2822" s="4">
        <f>IFERROR(__xludf.DUMMYFUNCTION("""COMPUTED_VALUE"""),43307.705555555556)</f>
        <v>43307.70556</v>
      </c>
      <c r="D2822" s="3">
        <f>IFERROR(__xludf.DUMMYFUNCTION("""COMPUTED_VALUE"""),79405.34)</f>
        <v>79405.34</v>
      </c>
    </row>
    <row r="2823">
      <c r="C2823" s="4">
        <f>IFERROR(__xludf.DUMMYFUNCTION("""COMPUTED_VALUE"""),43308.705555555556)</f>
        <v>43308.70556</v>
      </c>
      <c r="D2823" s="3">
        <f>IFERROR(__xludf.DUMMYFUNCTION("""COMPUTED_VALUE"""),79866.1)</f>
        <v>79866.1</v>
      </c>
    </row>
    <row r="2824">
      <c r="C2824" s="4">
        <f>IFERROR(__xludf.DUMMYFUNCTION("""COMPUTED_VALUE"""),43311.705555555556)</f>
        <v>43311.70556</v>
      </c>
      <c r="D2824" s="3">
        <f>IFERROR(__xludf.DUMMYFUNCTION("""COMPUTED_VALUE"""),80275.59)</f>
        <v>80275.59</v>
      </c>
    </row>
    <row r="2825">
      <c r="C2825" s="4">
        <f>IFERROR(__xludf.DUMMYFUNCTION("""COMPUTED_VALUE"""),43312.705555555556)</f>
        <v>43312.70556</v>
      </c>
      <c r="D2825" s="3">
        <f>IFERROR(__xludf.DUMMYFUNCTION("""COMPUTED_VALUE"""),79220.43)</f>
        <v>79220.43</v>
      </c>
    </row>
    <row r="2826">
      <c r="C2826" s="4">
        <f>IFERROR(__xludf.DUMMYFUNCTION("""COMPUTED_VALUE"""),43313.705555555556)</f>
        <v>43313.70556</v>
      </c>
      <c r="D2826" s="3">
        <f>IFERROR(__xludf.DUMMYFUNCTION("""COMPUTED_VALUE"""),79301.65)</f>
        <v>79301.65</v>
      </c>
    </row>
    <row r="2827">
      <c r="C2827" s="4">
        <f>IFERROR(__xludf.DUMMYFUNCTION("""COMPUTED_VALUE"""),43314.705555555556)</f>
        <v>43314.70556</v>
      </c>
      <c r="D2827" s="3">
        <f>IFERROR(__xludf.DUMMYFUNCTION("""COMPUTED_VALUE"""),79636.69)</f>
        <v>79636.69</v>
      </c>
    </row>
    <row r="2828">
      <c r="C2828" s="4">
        <f>IFERROR(__xludf.DUMMYFUNCTION("""COMPUTED_VALUE"""),43315.705555555556)</f>
        <v>43315.70556</v>
      </c>
      <c r="D2828" s="3">
        <f>IFERROR(__xludf.DUMMYFUNCTION("""COMPUTED_VALUE"""),81434.98)</f>
        <v>81434.98</v>
      </c>
    </row>
    <row r="2829">
      <c r="C2829" s="4">
        <f>IFERROR(__xludf.DUMMYFUNCTION("""COMPUTED_VALUE"""),43318.705555555556)</f>
        <v>43318.70556</v>
      </c>
      <c r="D2829" s="3">
        <f>IFERROR(__xludf.DUMMYFUNCTION("""COMPUTED_VALUE"""),81050.76)</f>
        <v>81050.76</v>
      </c>
    </row>
    <row r="2830">
      <c r="C2830" s="4">
        <f>IFERROR(__xludf.DUMMYFUNCTION("""COMPUTED_VALUE"""),43319.705555555556)</f>
        <v>43319.70556</v>
      </c>
      <c r="D2830" s="3">
        <f>IFERROR(__xludf.DUMMYFUNCTION("""COMPUTED_VALUE"""),80346.52)</f>
        <v>80346.52</v>
      </c>
    </row>
    <row r="2831">
      <c r="C2831" s="4">
        <f>IFERROR(__xludf.DUMMYFUNCTION("""COMPUTED_VALUE"""),43320.705555555556)</f>
        <v>43320.70556</v>
      </c>
      <c r="D2831" s="3">
        <f>IFERROR(__xludf.DUMMYFUNCTION("""COMPUTED_VALUE"""),79151.7)</f>
        <v>79151.7</v>
      </c>
    </row>
    <row r="2832">
      <c r="C2832" s="4">
        <f>IFERROR(__xludf.DUMMYFUNCTION("""COMPUTED_VALUE"""),43321.705555555556)</f>
        <v>43321.70556</v>
      </c>
      <c r="D2832" s="3">
        <f>IFERROR(__xludf.DUMMYFUNCTION("""COMPUTED_VALUE"""),78767.99)</f>
        <v>78767.99</v>
      </c>
    </row>
    <row r="2833">
      <c r="C2833" s="4">
        <f>IFERROR(__xludf.DUMMYFUNCTION("""COMPUTED_VALUE"""),43322.705555555556)</f>
        <v>43322.70556</v>
      </c>
      <c r="D2833" s="3">
        <f>IFERROR(__xludf.DUMMYFUNCTION("""COMPUTED_VALUE"""),76514.35)</f>
        <v>76514.35</v>
      </c>
    </row>
    <row r="2834">
      <c r="C2834" s="4">
        <f>IFERROR(__xludf.DUMMYFUNCTION("""COMPUTED_VALUE"""),43325.705555555556)</f>
        <v>43325.70556</v>
      </c>
      <c r="D2834" s="3">
        <f>IFERROR(__xludf.DUMMYFUNCTION("""COMPUTED_VALUE"""),77496.45)</f>
        <v>77496.45</v>
      </c>
    </row>
    <row r="2835">
      <c r="C2835" s="4">
        <f>IFERROR(__xludf.DUMMYFUNCTION("""COMPUTED_VALUE"""),43326.705555555556)</f>
        <v>43326.70556</v>
      </c>
      <c r="D2835" s="3">
        <f>IFERROR(__xludf.DUMMYFUNCTION("""COMPUTED_VALUE"""),78602.11)</f>
        <v>78602.11</v>
      </c>
    </row>
    <row r="2836">
      <c r="C2836" s="4">
        <f>IFERROR(__xludf.DUMMYFUNCTION("""COMPUTED_VALUE"""),43327.705555555556)</f>
        <v>43327.70556</v>
      </c>
      <c r="D2836" s="3">
        <f>IFERROR(__xludf.DUMMYFUNCTION("""COMPUTED_VALUE"""),77077.99)</f>
        <v>77077.99</v>
      </c>
    </row>
    <row r="2837">
      <c r="C2837" s="4">
        <f>IFERROR(__xludf.DUMMYFUNCTION("""COMPUTED_VALUE"""),43328.705555555556)</f>
        <v>43328.70556</v>
      </c>
      <c r="D2837" s="3">
        <f>IFERROR(__xludf.DUMMYFUNCTION("""COMPUTED_VALUE"""),76818.72)</f>
        <v>76818.72</v>
      </c>
    </row>
    <row r="2838">
      <c r="C2838" s="4">
        <f>IFERROR(__xludf.DUMMYFUNCTION("""COMPUTED_VALUE"""),43329.705555555556)</f>
        <v>43329.70556</v>
      </c>
      <c r="D2838" s="3">
        <f>IFERROR(__xludf.DUMMYFUNCTION("""COMPUTED_VALUE"""),76028.5)</f>
        <v>76028.5</v>
      </c>
    </row>
    <row r="2839">
      <c r="C2839" s="4">
        <f>IFERROR(__xludf.DUMMYFUNCTION("""COMPUTED_VALUE"""),43332.705555555556)</f>
        <v>43332.70556</v>
      </c>
      <c r="D2839" s="3">
        <f>IFERROR(__xludf.DUMMYFUNCTION("""COMPUTED_VALUE"""),76327.89)</f>
        <v>76327.89</v>
      </c>
    </row>
    <row r="2840">
      <c r="C2840" s="4">
        <f>IFERROR(__xludf.DUMMYFUNCTION("""COMPUTED_VALUE"""),43333.705555555556)</f>
        <v>43333.70556</v>
      </c>
      <c r="D2840" s="3">
        <f>IFERROR(__xludf.DUMMYFUNCTION("""COMPUTED_VALUE"""),75180.4)</f>
        <v>75180.4</v>
      </c>
    </row>
    <row r="2841">
      <c r="C2841" s="4">
        <f>IFERROR(__xludf.DUMMYFUNCTION("""COMPUTED_VALUE"""),43334.705555555556)</f>
        <v>43334.70556</v>
      </c>
      <c r="D2841" s="3">
        <f>IFERROR(__xludf.DUMMYFUNCTION("""COMPUTED_VALUE"""),76902.3)</f>
        <v>76902.3</v>
      </c>
    </row>
    <row r="2842">
      <c r="C2842" s="4">
        <f>IFERROR(__xludf.DUMMYFUNCTION("""COMPUTED_VALUE"""),43335.705555555556)</f>
        <v>43335.70556</v>
      </c>
      <c r="D2842" s="3">
        <f>IFERROR(__xludf.DUMMYFUNCTION("""COMPUTED_VALUE"""),75633.77)</f>
        <v>75633.77</v>
      </c>
    </row>
    <row r="2843">
      <c r="C2843" s="4">
        <f>IFERROR(__xludf.DUMMYFUNCTION("""COMPUTED_VALUE"""),43336.705555555556)</f>
        <v>43336.70556</v>
      </c>
      <c r="D2843" s="3">
        <f>IFERROR(__xludf.DUMMYFUNCTION("""COMPUTED_VALUE"""),76262.23)</f>
        <v>76262.23</v>
      </c>
    </row>
    <row r="2844">
      <c r="C2844" s="4">
        <f>IFERROR(__xludf.DUMMYFUNCTION("""COMPUTED_VALUE"""),43339.705555555556)</f>
        <v>43339.70556</v>
      </c>
      <c r="D2844" s="3">
        <f>IFERROR(__xludf.DUMMYFUNCTION("""COMPUTED_VALUE"""),77929.68)</f>
        <v>77929.68</v>
      </c>
    </row>
    <row r="2845">
      <c r="C2845" s="4">
        <f>IFERROR(__xludf.DUMMYFUNCTION("""COMPUTED_VALUE"""),43340.705555555556)</f>
        <v>43340.70556</v>
      </c>
      <c r="D2845" s="3">
        <f>IFERROR(__xludf.DUMMYFUNCTION("""COMPUTED_VALUE"""),77473.18)</f>
        <v>77473.18</v>
      </c>
    </row>
    <row r="2846">
      <c r="C2846" s="4">
        <f>IFERROR(__xludf.DUMMYFUNCTION("""COMPUTED_VALUE"""),43341.705555555556)</f>
        <v>43341.70556</v>
      </c>
      <c r="D2846" s="3">
        <f>IFERROR(__xludf.DUMMYFUNCTION("""COMPUTED_VALUE"""),78388.83)</f>
        <v>78388.83</v>
      </c>
    </row>
    <row r="2847">
      <c r="C2847" s="4">
        <f>IFERROR(__xludf.DUMMYFUNCTION("""COMPUTED_VALUE"""),43342.705555555556)</f>
        <v>43342.70556</v>
      </c>
      <c r="D2847" s="3">
        <f>IFERROR(__xludf.DUMMYFUNCTION("""COMPUTED_VALUE"""),76404.09)</f>
        <v>76404.09</v>
      </c>
    </row>
    <row r="2848">
      <c r="C2848" s="4">
        <f>IFERROR(__xludf.DUMMYFUNCTION("""COMPUTED_VALUE"""),43343.705555555556)</f>
        <v>43343.70556</v>
      </c>
      <c r="D2848" s="3">
        <f>IFERROR(__xludf.DUMMYFUNCTION("""COMPUTED_VALUE"""),76677.53)</f>
        <v>76677.53</v>
      </c>
    </row>
    <row r="2849">
      <c r="C2849" s="4">
        <f>IFERROR(__xludf.DUMMYFUNCTION("""COMPUTED_VALUE"""),43346.705555555556)</f>
        <v>43346.70556</v>
      </c>
      <c r="D2849" s="3">
        <f>IFERROR(__xludf.DUMMYFUNCTION("""COMPUTED_VALUE"""),76192.73)</f>
        <v>76192.73</v>
      </c>
    </row>
    <row r="2850">
      <c r="C2850" s="4">
        <f>IFERROR(__xludf.DUMMYFUNCTION("""COMPUTED_VALUE"""),43347.705555555556)</f>
        <v>43347.70556</v>
      </c>
      <c r="D2850" s="3">
        <f>IFERROR(__xludf.DUMMYFUNCTION("""COMPUTED_VALUE"""),74711.8)</f>
        <v>74711.8</v>
      </c>
    </row>
    <row r="2851">
      <c r="C2851" s="4">
        <f>IFERROR(__xludf.DUMMYFUNCTION("""COMPUTED_VALUE"""),43348.705555555556)</f>
        <v>43348.70556</v>
      </c>
      <c r="D2851" s="3">
        <f>IFERROR(__xludf.DUMMYFUNCTION("""COMPUTED_VALUE"""),75092.27)</f>
        <v>75092.27</v>
      </c>
    </row>
    <row r="2852">
      <c r="C2852" s="4">
        <f>IFERROR(__xludf.DUMMYFUNCTION("""COMPUTED_VALUE"""),43349.705555555556)</f>
        <v>43349.70556</v>
      </c>
      <c r="D2852" s="3">
        <f>IFERROR(__xludf.DUMMYFUNCTION("""COMPUTED_VALUE"""),76416.01)</f>
        <v>76416.01</v>
      </c>
    </row>
    <row r="2853">
      <c r="C2853" s="4">
        <f>IFERROR(__xludf.DUMMYFUNCTION("""COMPUTED_VALUE"""),43353.705555555556)</f>
        <v>43353.70556</v>
      </c>
      <c r="D2853" s="3">
        <f>IFERROR(__xludf.DUMMYFUNCTION("""COMPUTED_VALUE"""),76436.35)</f>
        <v>76436.35</v>
      </c>
    </row>
    <row r="2854">
      <c r="C2854" s="4">
        <f>IFERROR(__xludf.DUMMYFUNCTION("""COMPUTED_VALUE"""),43354.705555555556)</f>
        <v>43354.70556</v>
      </c>
      <c r="D2854" s="3">
        <f>IFERROR(__xludf.DUMMYFUNCTION("""COMPUTED_VALUE"""),74656.51)</f>
        <v>74656.51</v>
      </c>
    </row>
    <row r="2855">
      <c r="C2855" s="4">
        <f>IFERROR(__xludf.DUMMYFUNCTION("""COMPUTED_VALUE"""),43355.705555555556)</f>
        <v>43355.70556</v>
      </c>
      <c r="D2855" s="3">
        <f>IFERROR(__xludf.DUMMYFUNCTION("""COMPUTED_VALUE"""),75124.81)</f>
        <v>75124.81</v>
      </c>
    </row>
    <row r="2856">
      <c r="C2856" s="4">
        <f>IFERROR(__xludf.DUMMYFUNCTION("""COMPUTED_VALUE"""),43356.705555555556)</f>
        <v>43356.70556</v>
      </c>
      <c r="D2856" s="3">
        <f>IFERROR(__xludf.DUMMYFUNCTION("""COMPUTED_VALUE"""),74686.67)</f>
        <v>74686.67</v>
      </c>
    </row>
    <row r="2857">
      <c r="C2857" s="4">
        <f>IFERROR(__xludf.DUMMYFUNCTION("""COMPUTED_VALUE"""),43357.705555555556)</f>
        <v>43357.70556</v>
      </c>
      <c r="D2857" s="3">
        <f>IFERROR(__xludf.DUMMYFUNCTION("""COMPUTED_VALUE"""),75429.09)</f>
        <v>75429.09</v>
      </c>
    </row>
    <row r="2858">
      <c r="C2858" s="4">
        <f>IFERROR(__xludf.DUMMYFUNCTION("""COMPUTED_VALUE"""),43360.705555555556)</f>
        <v>43360.70556</v>
      </c>
      <c r="D2858" s="3">
        <f>IFERROR(__xludf.DUMMYFUNCTION("""COMPUTED_VALUE"""),76788.85)</f>
        <v>76788.85</v>
      </c>
    </row>
    <row r="2859">
      <c r="C2859" s="4">
        <f>IFERROR(__xludf.DUMMYFUNCTION("""COMPUTED_VALUE"""),43361.705555555556)</f>
        <v>43361.70556</v>
      </c>
      <c r="D2859" s="3">
        <f>IFERROR(__xludf.DUMMYFUNCTION("""COMPUTED_VALUE"""),78313.96)</f>
        <v>78313.96</v>
      </c>
    </row>
    <row r="2860">
      <c r="C2860" s="4">
        <f>IFERROR(__xludf.DUMMYFUNCTION("""COMPUTED_VALUE"""),43362.705555555556)</f>
        <v>43362.70556</v>
      </c>
      <c r="D2860" s="3">
        <f>IFERROR(__xludf.DUMMYFUNCTION("""COMPUTED_VALUE"""),78168.66)</f>
        <v>78168.66</v>
      </c>
    </row>
    <row r="2861">
      <c r="C2861" s="4">
        <f>IFERROR(__xludf.DUMMYFUNCTION("""COMPUTED_VALUE"""),43363.705555555556)</f>
        <v>43363.70556</v>
      </c>
      <c r="D2861" s="3">
        <f>IFERROR(__xludf.DUMMYFUNCTION("""COMPUTED_VALUE"""),78116.01)</f>
        <v>78116.01</v>
      </c>
    </row>
    <row r="2862">
      <c r="C2862" s="4">
        <f>IFERROR(__xludf.DUMMYFUNCTION("""COMPUTED_VALUE"""),43364.705555555556)</f>
        <v>43364.70556</v>
      </c>
      <c r="D2862" s="3">
        <f>IFERROR(__xludf.DUMMYFUNCTION("""COMPUTED_VALUE"""),79444.29)</f>
        <v>79444.29</v>
      </c>
    </row>
    <row r="2863">
      <c r="C2863" s="4">
        <f>IFERROR(__xludf.DUMMYFUNCTION("""COMPUTED_VALUE"""),43367.705555555556)</f>
        <v>43367.70556</v>
      </c>
      <c r="D2863" s="3">
        <f>IFERROR(__xludf.DUMMYFUNCTION("""COMPUTED_VALUE"""),77984.18)</f>
        <v>77984.18</v>
      </c>
    </row>
    <row r="2864">
      <c r="C2864" s="4">
        <f>IFERROR(__xludf.DUMMYFUNCTION("""COMPUTED_VALUE"""),43368.705555555556)</f>
        <v>43368.70556</v>
      </c>
      <c r="D2864" s="3">
        <f>IFERROR(__xludf.DUMMYFUNCTION("""COMPUTED_VALUE"""),78630.14)</f>
        <v>78630.14</v>
      </c>
    </row>
    <row r="2865">
      <c r="C2865" s="4">
        <f>IFERROR(__xludf.DUMMYFUNCTION("""COMPUTED_VALUE"""),43369.705555555556)</f>
        <v>43369.70556</v>
      </c>
      <c r="D2865" s="3">
        <f>IFERROR(__xludf.DUMMYFUNCTION("""COMPUTED_VALUE"""),78656.16)</f>
        <v>78656.16</v>
      </c>
    </row>
    <row r="2866">
      <c r="C2866" s="4">
        <f>IFERROR(__xludf.DUMMYFUNCTION("""COMPUTED_VALUE"""),43370.705555555556)</f>
        <v>43370.70556</v>
      </c>
      <c r="D2866" s="3">
        <f>IFERROR(__xludf.DUMMYFUNCTION("""COMPUTED_VALUE"""),80000.09)</f>
        <v>80000.09</v>
      </c>
    </row>
    <row r="2867">
      <c r="C2867" s="4">
        <f>IFERROR(__xludf.DUMMYFUNCTION("""COMPUTED_VALUE"""),43371.705555555556)</f>
        <v>43371.70556</v>
      </c>
      <c r="D2867" s="3">
        <f>IFERROR(__xludf.DUMMYFUNCTION("""COMPUTED_VALUE"""),79342.42)</f>
        <v>79342.42</v>
      </c>
    </row>
    <row r="2868">
      <c r="C2868" s="4">
        <f>IFERROR(__xludf.DUMMYFUNCTION("""COMPUTED_VALUE"""),43374.705555555556)</f>
        <v>43374.70556</v>
      </c>
      <c r="D2868" s="3">
        <f>IFERROR(__xludf.DUMMYFUNCTION("""COMPUTED_VALUE"""),78623.66)</f>
        <v>78623.66</v>
      </c>
    </row>
    <row r="2869">
      <c r="C2869" s="4">
        <f>IFERROR(__xludf.DUMMYFUNCTION("""COMPUTED_VALUE"""),43375.705555555556)</f>
        <v>43375.70556</v>
      </c>
      <c r="D2869" s="3">
        <f>IFERROR(__xludf.DUMMYFUNCTION("""COMPUTED_VALUE"""),81612.28)</f>
        <v>81612.28</v>
      </c>
    </row>
    <row r="2870">
      <c r="C2870" s="4">
        <f>IFERROR(__xludf.DUMMYFUNCTION("""COMPUTED_VALUE"""),43376.705555555556)</f>
        <v>43376.70556</v>
      </c>
      <c r="D2870" s="3">
        <f>IFERROR(__xludf.DUMMYFUNCTION("""COMPUTED_VALUE"""),83273.4)</f>
        <v>83273.4</v>
      </c>
    </row>
    <row r="2871">
      <c r="C2871" s="4">
        <f>IFERROR(__xludf.DUMMYFUNCTION("""COMPUTED_VALUE"""),43377.705555555556)</f>
        <v>43377.70556</v>
      </c>
      <c r="D2871" s="3">
        <f>IFERROR(__xludf.DUMMYFUNCTION("""COMPUTED_VALUE"""),82952.81)</f>
        <v>82952.81</v>
      </c>
    </row>
    <row r="2872">
      <c r="C2872" s="4">
        <f>IFERROR(__xludf.DUMMYFUNCTION("""COMPUTED_VALUE"""),43378.705555555556)</f>
        <v>43378.70556</v>
      </c>
      <c r="D2872" s="3">
        <f>IFERROR(__xludf.DUMMYFUNCTION("""COMPUTED_VALUE"""),82321.52)</f>
        <v>82321.52</v>
      </c>
    </row>
    <row r="2873">
      <c r="C2873" s="4">
        <f>IFERROR(__xludf.DUMMYFUNCTION("""COMPUTED_VALUE"""),43381.705555555556)</f>
        <v>43381.70556</v>
      </c>
      <c r="D2873" s="3">
        <f>IFERROR(__xludf.DUMMYFUNCTION("""COMPUTED_VALUE"""),86083.91)</f>
        <v>86083.91</v>
      </c>
    </row>
    <row r="2874">
      <c r="C2874" s="4">
        <f>IFERROR(__xludf.DUMMYFUNCTION("""COMPUTED_VALUE"""),43382.705555555556)</f>
        <v>43382.70556</v>
      </c>
      <c r="D2874" s="3">
        <f>IFERROR(__xludf.DUMMYFUNCTION("""COMPUTED_VALUE"""),86087.55)</f>
        <v>86087.55</v>
      </c>
    </row>
    <row r="2875">
      <c r="C2875" s="4">
        <f>IFERROR(__xludf.DUMMYFUNCTION("""COMPUTED_VALUE"""),43383.705555555556)</f>
        <v>43383.70556</v>
      </c>
      <c r="D2875" s="3">
        <f>IFERROR(__xludf.DUMMYFUNCTION("""COMPUTED_VALUE"""),83679.11)</f>
        <v>83679.11</v>
      </c>
    </row>
    <row r="2876">
      <c r="C2876" s="4">
        <f>IFERROR(__xludf.DUMMYFUNCTION("""COMPUTED_VALUE"""),43384.705555555556)</f>
        <v>43384.70556</v>
      </c>
      <c r="D2876" s="3">
        <f>IFERROR(__xludf.DUMMYFUNCTION("""COMPUTED_VALUE"""),82921.08)</f>
        <v>82921.08</v>
      </c>
    </row>
    <row r="2877">
      <c r="C2877" s="4">
        <f>IFERROR(__xludf.DUMMYFUNCTION("""COMPUTED_VALUE"""),43388.705555555556)</f>
        <v>43388.70556</v>
      </c>
      <c r="D2877" s="3">
        <f>IFERROR(__xludf.DUMMYFUNCTION("""COMPUTED_VALUE"""),83359.76)</f>
        <v>83359.76</v>
      </c>
    </row>
    <row r="2878">
      <c r="C2878" s="4">
        <f>IFERROR(__xludf.DUMMYFUNCTION("""COMPUTED_VALUE"""),43389.705555555556)</f>
        <v>43389.70556</v>
      </c>
      <c r="D2878" s="3">
        <f>IFERROR(__xludf.DUMMYFUNCTION("""COMPUTED_VALUE"""),85717.56)</f>
        <v>85717.56</v>
      </c>
    </row>
    <row r="2879">
      <c r="C2879" s="4">
        <f>IFERROR(__xludf.DUMMYFUNCTION("""COMPUTED_VALUE"""),43390.705555555556)</f>
        <v>43390.70556</v>
      </c>
      <c r="D2879" s="3">
        <f>IFERROR(__xludf.DUMMYFUNCTION("""COMPUTED_VALUE"""),85763.95)</f>
        <v>85763.95</v>
      </c>
    </row>
    <row r="2880">
      <c r="C2880" s="4">
        <f>IFERROR(__xludf.DUMMYFUNCTION("""COMPUTED_VALUE"""),43391.705555555556)</f>
        <v>43391.70556</v>
      </c>
      <c r="D2880" s="3">
        <f>IFERROR(__xludf.DUMMYFUNCTION("""COMPUTED_VALUE"""),83847.12)</f>
        <v>83847.12</v>
      </c>
    </row>
    <row r="2881">
      <c r="C2881" s="4">
        <f>IFERROR(__xludf.DUMMYFUNCTION("""COMPUTED_VALUE"""),43392.705555555556)</f>
        <v>43392.70556</v>
      </c>
      <c r="D2881" s="3">
        <f>IFERROR(__xludf.DUMMYFUNCTION("""COMPUTED_VALUE"""),84219.74)</f>
        <v>84219.74</v>
      </c>
    </row>
    <row r="2882">
      <c r="C2882" s="4">
        <f>IFERROR(__xludf.DUMMYFUNCTION("""COMPUTED_VALUE"""),43395.705555555556)</f>
        <v>43395.70556</v>
      </c>
      <c r="D2882" s="3">
        <f>IFERROR(__xludf.DUMMYFUNCTION("""COMPUTED_VALUE"""),85596.69)</f>
        <v>85596.69</v>
      </c>
    </row>
    <row r="2883">
      <c r="C2883" s="4">
        <f>IFERROR(__xludf.DUMMYFUNCTION("""COMPUTED_VALUE"""),43396.705555555556)</f>
        <v>43396.70556</v>
      </c>
      <c r="D2883" s="3">
        <f>IFERROR(__xludf.DUMMYFUNCTION("""COMPUTED_VALUE"""),85300.03)</f>
        <v>85300.03</v>
      </c>
    </row>
    <row r="2884">
      <c r="C2884" s="4">
        <f>IFERROR(__xludf.DUMMYFUNCTION("""COMPUTED_VALUE"""),43397.705555555556)</f>
        <v>43397.70556</v>
      </c>
      <c r="D2884" s="3">
        <f>IFERROR(__xludf.DUMMYFUNCTION("""COMPUTED_VALUE"""),83063.56)</f>
        <v>83063.56</v>
      </c>
    </row>
    <row r="2885">
      <c r="C2885" s="4">
        <f>IFERROR(__xludf.DUMMYFUNCTION("""COMPUTED_VALUE"""),43398.705555555556)</f>
        <v>43398.70556</v>
      </c>
      <c r="D2885" s="3">
        <f>IFERROR(__xludf.DUMMYFUNCTION("""COMPUTED_VALUE"""),84083.51)</f>
        <v>84083.51</v>
      </c>
    </row>
    <row r="2886">
      <c r="C2886" s="4">
        <f>IFERROR(__xludf.DUMMYFUNCTION("""COMPUTED_VALUE"""),43399.705555555556)</f>
        <v>43399.70556</v>
      </c>
      <c r="D2886" s="3">
        <f>IFERROR(__xludf.DUMMYFUNCTION("""COMPUTED_VALUE"""),85719.87)</f>
        <v>85719.87</v>
      </c>
    </row>
    <row r="2887">
      <c r="C2887" s="4">
        <f>IFERROR(__xludf.DUMMYFUNCTION("""COMPUTED_VALUE"""),43402.705555555556)</f>
        <v>43402.70556</v>
      </c>
      <c r="D2887" s="3">
        <f>IFERROR(__xludf.DUMMYFUNCTION("""COMPUTED_VALUE"""),83796.71)</f>
        <v>83796.71</v>
      </c>
    </row>
    <row r="2888">
      <c r="C2888" s="4">
        <f>IFERROR(__xludf.DUMMYFUNCTION("""COMPUTED_VALUE"""),43403.705555555556)</f>
        <v>43403.70556</v>
      </c>
      <c r="D2888" s="3">
        <f>IFERROR(__xludf.DUMMYFUNCTION("""COMPUTED_VALUE"""),86885.71)</f>
        <v>86885.71</v>
      </c>
    </row>
    <row r="2889">
      <c r="C2889" s="4">
        <f>IFERROR(__xludf.DUMMYFUNCTION("""COMPUTED_VALUE"""),43404.705555555556)</f>
        <v>43404.70556</v>
      </c>
      <c r="D2889" s="3">
        <f>IFERROR(__xludf.DUMMYFUNCTION("""COMPUTED_VALUE"""),87423.55)</f>
        <v>87423.55</v>
      </c>
    </row>
    <row r="2890">
      <c r="C2890" s="4">
        <f>IFERROR(__xludf.DUMMYFUNCTION("""COMPUTED_VALUE"""),43405.705555555556)</f>
        <v>43405.70556</v>
      </c>
      <c r="D2890" s="3">
        <f>IFERROR(__xludf.DUMMYFUNCTION("""COMPUTED_VALUE"""),88419.05)</f>
        <v>88419.05</v>
      </c>
    </row>
    <row r="2891">
      <c r="C2891" s="4">
        <f>IFERROR(__xludf.DUMMYFUNCTION("""COMPUTED_VALUE"""),43409.705555555556)</f>
        <v>43409.70556</v>
      </c>
      <c r="D2891" s="3">
        <f>IFERROR(__xludf.DUMMYFUNCTION("""COMPUTED_VALUE"""),89598.16)</f>
        <v>89598.16</v>
      </c>
    </row>
    <row r="2892">
      <c r="C2892" s="4">
        <f>IFERROR(__xludf.DUMMYFUNCTION("""COMPUTED_VALUE"""),43410.705555555556)</f>
        <v>43410.70556</v>
      </c>
      <c r="D2892" s="3">
        <f>IFERROR(__xludf.DUMMYFUNCTION("""COMPUTED_VALUE"""),88668.92)</f>
        <v>88668.92</v>
      </c>
    </row>
    <row r="2893">
      <c r="C2893" s="4">
        <f>IFERROR(__xludf.DUMMYFUNCTION("""COMPUTED_VALUE"""),43411.705555555556)</f>
        <v>43411.70556</v>
      </c>
      <c r="D2893" s="3">
        <f>IFERROR(__xludf.DUMMYFUNCTION("""COMPUTED_VALUE"""),87714.35)</f>
        <v>87714.35</v>
      </c>
    </row>
    <row r="2894">
      <c r="C2894" s="4">
        <f>IFERROR(__xludf.DUMMYFUNCTION("""COMPUTED_VALUE"""),43412.705555555556)</f>
        <v>43412.70556</v>
      </c>
      <c r="D2894" s="3">
        <f>IFERROR(__xludf.DUMMYFUNCTION("""COMPUTED_VALUE"""),85620.13)</f>
        <v>85620.13</v>
      </c>
    </row>
    <row r="2895">
      <c r="C2895" s="4">
        <f>IFERROR(__xludf.DUMMYFUNCTION("""COMPUTED_VALUE"""),43413.705555555556)</f>
        <v>43413.70556</v>
      </c>
      <c r="D2895" s="3">
        <f>IFERROR(__xludf.DUMMYFUNCTION("""COMPUTED_VALUE"""),85641.21)</f>
        <v>85641.21</v>
      </c>
    </row>
    <row r="2896">
      <c r="C2896" s="4">
        <f>IFERROR(__xludf.DUMMYFUNCTION("""COMPUTED_VALUE"""),43416.705555555556)</f>
        <v>43416.70556</v>
      </c>
      <c r="D2896" s="3">
        <f>IFERROR(__xludf.DUMMYFUNCTION("""COMPUTED_VALUE"""),85524.7)</f>
        <v>85524.7</v>
      </c>
    </row>
    <row r="2897">
      <c r="C2897" s="4">
        <f>IFERROR(__xludf.DUMMYFUNCTION("""COMPUTED_VALUE"""),43417.705555555556)</f>
        <v>43417.70556</v>
      </c>
      <c r="D2897" s="3">
        <f>IFERROR(__xludf.DUMMYFUNCTION("""COMPUTED_VALUE"""),84914.11)</f>
        <v>84914.11</v>
      </c>
    </row>
    <row r="2898">
      <c r="C2898" s="4">
        <f>IFERROR(__xludf.DUMMYFUNCTION("""COMPUTED_VALUE"""),43418.705555555556)</f>
        <v>43418.70556</v>
      </c>
      <c r="D2898" s="3">
        <f>IFERROR(__xludf.DUMMYFUNCTION("""COMPUTED_VALUE"""),85973.06)</f>
        <v>85973.06</v>
      </c>
    </row>
    <row r="2899">
      <c r="C2899" s="4">
        <f>IFERROR(__xludf.DUMMYFUNCTION("""COMPUTED_VALUE"""),43420.705555555556)</f>
        <v>43420.70556</v>
      </c>
      <c r="D2899" s="3">
        <f>IFERROR(__xludf.DUMMYFUNCTION("""COMPUTED_VALUE"""),88515.27)</f>
        <v>88515.27</v>
      </c>
    </row>
    <row r="2900">
      <c r="C2900" s="4">
        <f>IFERROR(__xludf.DUMMYFUNCTION("""COMPUTED_VALUE"""),43423.705555555556)</f>
        <v>43423.70556</v>
      </c>
      <c r="D2900" s="3">
        <f>IFERROR(__xludf.DUMMYFUNCTION("""COMPUTED_VALUE"""),87900.83)</f>
        <v>87900.83</v>
      </c>
    </row>
    <row r="2901">
      <c r="C2901" s="4">
        <f>IFERROR(__xludf.DUMMYFUNCTION("""COMPUTED_VALUE"""),43425.705555555556)</f>
        <v>43425.70556</v>
      </c>
      <c r="D2901" s="3">
        <f>IFERROR(__xludf.DUMMYFUNCTION("""COMPUTED_VALUE"""),87268.8)</f>
        <v>87268.8</v>
      </c>
    </row>
    <row r="2902">
      <c r="C2902" s="4">
        <f>IFERROR(__xludf.DUMMYFUNCTION("""COMPUTED_VALUE"""),43426.705555555556)</f>
        <v>43426.70556</v>
      </c>
      <c r="D2902" s="3">
        <f>IFERROR(__xludf.DUMMYFUNCTION("""COMPUTED_VALUE"""),87477.44)</f>
        <v>87477.44</v>
      </c>
    </row>
    <row r="2903">
      <c r="C2903" s="4">
        <f>IFERROR(__xludf.DUMMYFUNCTION("""COMPUTED_VALUE"""),43427.705555555556)</f>
        <v>43427.70556</v>
      </c>
      <c r="D2903" s="3">
        <f>IFERROR(__xludf.DUMMYFUNCTION("""COMPUTED_VALUE"""),86230.22)</f>
        <v>86230.22</v>
      </c>
    </row>
    <row r="2904">
      <c r="C2904" s="4">
        <f>IFERROR(__xludf.DUMMYFUNCTION("""COMPUTED_VALUE"""),43430.705555555556)</f>
        <v>43430.70556</v>
      </c>
      <c r="D2904" s="3">
        <f>IFERROR(__xludf.DUMMYFUNCTION("""COMPUTED_VALUE"""),85546.51)</f>
        <v>85546.51</v>
      </c>
    </row>
    <row r="2905">
      <c r="C2905" s="4">
        <f>IFERROR(__xludf.DUMMYFUNCTION("""COMPUTED_VALUE"""),43431.705555555556)</f>
        <v>43431.70556</v>
      </c>
      <c r="D2905" s="3">
        <f>IFERROR(__xludf.DUMMYFUNCTION("""COMPUTED_VALUE"""),87891.18)</f>
        <v>87891.18</v>
      </c>
    </row>
    <row r="2906">
      <c r="C2906" s="4">
        <f>IFERROR(__xludf.DUMMYFUNCTION("""COMPUTED_VALUE"""),43432.705555555556)</f>
        <v>43432.70556</v>
      </c>
      <c r="D2906" s="3">
        <f>IFERROR(__xludf.DUMMYFUNCTION("""COMPUTED_VALUE"""),89250.82)</f>
        <v>89250.82</v>
      </c>
    </row>
    <row r="2907">
      <c r="C2907" s="4">
        <f>IFERROR(__xludf.DUMMYFUNCTION("""COMPUTED_VALUE"""),43433.705555555556)</f>
        <v>43433.70556</v>
      </c>
      <c r="D2907" s="3">
        <f>IFERROR(__xludf.DUMMYFUNCTION("""COMPUTED_VALUE"""),89709.56)</f>
        <v>89709.56</v>
      </c>
    </row>
    <row r="2908">
      <c r="C2908" s="4">
        <f>IFERROR(__xludf.DUMMYFUNCTION("""COMPUTED_VALUE"""),43434.705555555556)</f>
        <v>43434.70556</v>
      </c>
      <c r="D2908" s="3">
        <f>IFERROR(__xludf.DUMMYFUNCTION("""COMPUTED_VALUE"""),89504.03)</f>
        <v>89504.03</v>
      </c>
    </row>
    <row r="2909">
      <c r="C2909" s="4">
        <f>IFERROR(__xludf.DUMMYFUNCTION("""COMPUTED_VALUE"""),43437.705555555556)</f>
        <v>43437.70556</v>
      </c>
      <c r="D2909" s="3">
        <f>IFERROR(__xludf.DUMMYFUNCTION("""COMPUTED_VALUE"""),89820.09)</f>
        <v>89820.09</v>
      </c>
    </row>
    <row r="2910">
      <c r="C2910" s="4">
        <f>IFERROR(__xludf.DUMMYFUNCTION("""COMPUTED_VALUE"""),43438.705555555556)</f>
        <v>43438.70556</v>
      </c>
      <c r="D2910" s="3">
        <f>IFERROR(__xludf.DUMMYFUNCTION("""COMPUTED_VALUE"""),88624.45)</f>
        <v>88624.45</v>
      </c>
    </row>
    <row r="2911">
      <c r="C2911" s="4">
        <f>IFERROR(__xludf.DUMMYFUNCTION("""COMPUTED_VALUE"""),43439.705555555556)</f>
        <v>43439.70556</v>
      </c>
      <c r="D2911" s="3">
        <f>IFERROR(__xludf.DUMMYFUNCTION("""COMPUTED_VALUE"""),89039.79)</f>
        <v>89039.79</v>
      </c>
    </row>
    <row r="2912">
      <c r="C2912" s="4">
        <f>IFERROR(__xludf.DUMMYFUNCTION("""COMPUTED_VALUE"""),43440.705555555556)</f>
        <v>43440.70556</v>
      </c>
      <c r="D2912" s="3">
        <f>IFERROR(__xludf.DUMMYFUNCTION("""COMPUTED_VALUE"""),88846.48)</f>
        <v>88846.48</v>
      </c>
    </row>
    <row r="2913">
      <c r="C2913" s="4">
        <f>IFERROR(__xludf.DUMMYFUNCTION("""COMPUTED_VALUE"""),43441.705555555556)</f>
        <v>43441.70556</v>
      </c>
      <c r="D2913" s="3">
        <f>IFERROR(__xludf.DUMMYFUNCTION("""COMPUTED_VALUE"""),88115.07)</f>
        <v>88115.07</v>
      </c>
    </row>
    <row r="2914">
      <c r="C2914" s="4">
        <f>IFERROR(__xludf.DUMMYFUNCTION("""COMPUTED_VALUE"""),43444.705555555556)</f>
        <v>43444.70556</v>
      </c>
      <c r="D2914" s="3">
        <f>IFERROR(__xludf.DUMMYFUNCTION("""COMPUTED_VALUE"""),85914.71)</f>
        <v>85914.71</v>
      </c>
    </row>
    <row r="2915">
      <c r="C2915" s="4">
        <f>IFERROR(__xludf.DUMMYFUNCTION("""COMPUTED_VALUE"""),43445.705555555556)</f>
        <v>43445.70556</v>
      </c>
      <c r="D2915" s="3">
        <f>IFERROR(__xludf.DUMMYFUNCTION("""COMPUTED_VALUE"""),86419.57)</f>
        <v>86419.57</v>
      </c>
    </row>
    <row r="2916">
      <c r="C2916" s="4">
        <f>IFERROR(__xludf.DUMMYFUNCTION("""COMPUTED_VALUE"""),43446.705555555556)</f>
        <v>43446.70556</v>
      </c>
      <c r="D2916" s="3">
        <f>IFERROR(__xludf.DUMMYFUNCTION("""COMPUTED_VALUE"""),86977.46)</f>
        <v>86977.46</v>
      </c>
    </row>
    <row r="2917">
      <c r="C2917" s="4">
        <f>IFERROR(__xludf.DUMMYFUNCTION("""COMPUTED_VALUE"""),43447.705555555556)</f>
        <v>43447.70556</v>
      </c>
      <c r="D2917" s="3">
        <f>IFERROR(__xludf.DUMMYFUNCTION("""COMPUTED_VALUE"""),87837.59)</f>
        <v>87837.59</v>
      </c>
    </row>
    <row r="2918">
      <c r="C2918" s="4">
        <f>IFERROR(__xludf.DUMMYFUNCTION("""COMPUTED_VALUE"""),43448.705555555556)</f>
        <v>43448.70556</v>
      </c>
      <c r="D2918" s="3">
        <f>IFERROR(__xludf.DUMMYFUNCTION("""COMPUTED_VALUE"""),87449.5)</f>
        <v>87449.5</v>
      </c>
    </row>
    <row r="2919">
      <c r="C2919" s="4">
        <f>IFERROR(__xludf.DUMMYFUNCTION("""COMPUTED_VALUE"""),43451.705555555556)</f>
        <v>43451.70556</v>
      </c>
      <c r="D2919" s="3">
        <f>IFERROR(__xludf.DUMMYFUNCTION("""COMPUTED_VALUE"""),86399.68)</f>
        <v>86399.68</v>
      </c>
    </row>
    <row r="2920">
      <c r="C2920" s="4">
        <f>IFERROR(__xludf.DUMMYFUNCTION("""COMPUTED_VALUE"""),43452.705555555556)</f>
        <v>43452.70556</v>
      </c>
      <c r="D2920" s="3">
        <f>IFERROR(__xludf.DUMMYFUNCTION("""COMPUTED_VALUE"""),86610.49)</f>
        <v>86610.49</v>
      </c>
    </row>
    <row r="2921">
      <c r="C2921" s="4">
        <f>IFERROR(__xludf.DUMMYFUNCTION("""COMPUTED_VALUE"""),43453.705555555556)</f>
        <v>43453.70556</v>
      </c>
      <c r="D2921" s="3">
        <f>IFERROR(__xludf.DUMMYFUNCTION("""COMPUTED_VALUE"""),85673.52)</f>
        <v>85673.52</v>
      </c>
    </row>
    <row r="2922">
      <c r="C2922" s="4">
        <f>IFERROR(__xludf.DUMMYFUNCTION("""COMPUTED_VALUE"""),43454.705555555556)</f>
        <v>43454.70556</v>
      </c>
      <c r="D2922" s="3">
        <f>IFERROR(__xludf.DUMMYFUNCTION("""COMPUTED_VALUE"""),85269.29)</f>
        <v>85269.29</v>
      </c>
    </row>
    <row r="2923">
      <c r="C2923" s="4">
        <f>IFERROR(__xludf.DUMMYFUNCTION("""COMPUTED_VALUE"""),43455.705555555556)</f>
        <v>43455.70556</v>
      </c>
      <c r="D2923" s="3">
        <f>IFERROR(__xludf.DUMMYFUNCTION("""COMPUTED_VALUE"""),85697.15)</f>
        <v>85697.15</v>
      </c>
    </row>
    <row r="2924">
      <c r="C2924" s="4">
        <f>IFERROR(__xludf.DUMMYFUNCTION("""COMPUTED_VALUE"""),43460.705555555556)</f>
        <v>43460.70556</v>
      </c>
      <c r="D2924" s="3">
        <f>IFERROR(__xludf.DUMMYFUNCTION("""COMPUTED_VALUE"""),85136.1)</f>
        <v>85136.1</v>
      </c>
    </row>
    <row r="2925">
      <c r="C2925" s="4">
        <f>IFERROR(__xludf.DUMMYFUNCTION("""COMPUTED_VALUE"""),43461.705555555556)</f>
        <v>43461.70556</v>
      </c>
      <c r="D2925" s="3">
        <f>IFERROR(__xludf.DUMMYFUNCTION("""COMPUTED_VALUE"""),85460.2)</f>
        <v>85460.2</v>
      </c>
    </row>
    <row r="2926">
      <c r="C2926" s="4">
        <f>IFERROR(__xludf.DUMMYFUNCTION("""COMPUTED_VALUE"""),43462.705555555556)</f>
        <v>43462.70556</v>
      </c>
      <c r="D2926" s="3">
        <f>IFERROR(__xludf.DUMMYFUNCTION("""COMPUTED_VALUE"""),87887.26)</f>
        <v>87887.26</v>
      </c>
    </row>
    <row r="2927">
      <c r="C2927" s="4">
        <f>IFERROR(__xludf.DUMMYFUNCTION("""COMPUTED_VALUE"""),43467.705555555556)</f>
        <v>43467.70556</v>
      </c>
      <c r="D2927" s="3">
        <f>IFERROR(__xludf.DUMMYFUNCTION("""COMPUTED_VALUE"""),91012.31)</f>
        <v>91012.31</v>
      </c>
    </row>
    <row r="2928">
      <c r="C2928" s="4">
        <f>IFERROR(__xludf.DUMMYFUNCTION("""COMPUTED_VALUE"""),43468.705555555556)</f>
        <v>43468.70556</v>
      </c>
      <c r="D2928" s="3">
        <f>IFERROR(__xludf.DUMMYFUNCTION("""COMPUTED_VALUE"""),91564.25)</f>
        <v>91564.25</v>
      </c>
    </row>
    <row r="2929">
      <c r="C2929" s="4">
        <f>IFERROR(__xludf.DUMMYFUNCTION("""COMPUTED_VALUE"""),43469.705555555556)</f>
        <v>43469.70556</v>
      </c>
      <c r="D2929" s="3">
        <f>IFERROR(__xludf.DUMMYFUNCTION("""COMPUTED_VALUE"""),91840.79)</f>
        <v>91840.79</v>
      </c>
    </row>
    <row r="2930">
      <c r="C2930" s="4">
        <f>IFERROR(__xludf.DUMMYFUNCTION("""COMPUTED_VALUE"""),43472.705555555556)</f>
        <v>43472.70556</v>
      </c>
      <c r="D2930" s="3">
        <f>IFERROR(__xludf.DUMMYFUNCTION("""COMPUTED_VALUE"""),91699.05)</f>
        <v>91699.05</v>
      </c>
    </row>
    <row r="2931">
      <c r="C2931" s="4">
        <f>IFERROR(__xludf.DUMMYFUNCTION("""COMPUTED_VALUE"""),43473.705555555556)</f>
        <v>43473.70556</v>
      </c>
      <c r="D2931" s="3">
        <f>IFERROR(__xludf.DUMMYFUNCTION("""COMPUTED_VALUE"""),92031.86)</f>
        <v>92031.86</v>
      </c>
    </row>
    <row r="2932">
      <c r="C2932" s="4">
        <f>IFERROR(__xludf.DUMMYFUNCTION("""COMPUTED_VALUE"""),43474.705555555556)</f>
        <v>43474.70556</v>
      </c>
      <c r="D2932" s="3">
        <f>IFERROR(__xludf.DUMMYFUNCTION("""COMPUTED_VALUE"""),93613.04)</f>
        <v>93613.04</v>
      </c>
    </row>
    <row r="2933">
      <c r="C2933" s="4">
        <f>IFERROR(__xludf.DUMMYFUNCTION("""COMPUTED_VALUE"""),43475.705555555556)</f>
        <v>43475.70556</v>
      </c>
      <c r="D2933" s="3">
        <f>IFERROR(__xludf.DUMMYFUNCTION("""COMPUTED_VALUE"""),93805.93)</f>
        <v>93805.93</v>
      </c>
    </row>
    <row r="2934">
      <c r="C2934" s="4">
        <f>IFERROR(__xludf.DUMMYFUNCTION("""COMPUTED_VALUE"""),43476.705555555556)</f>
        <v>43476.70556</v>
      </c>
      <c r="D2934" s="3">
        <f>IFERROR(__xludf.DUMMYFUNCTION("""COMPUTED_VALUE"""),93658.31)</f>
        <v>93658.31</v>
      </c>
    </row>
    <row r="2935">
      <c r="C2935" s="4">
        <f>IFERROR(__xludf.DUMMYFUNCTION("""COMPUTED_VALUE"""),43479.705555555556)</f>
        <v>43479.70556</v>
      </c>
      <c r="D2935" s="3">
        <f>IFERROR(__xludf.DUMMYFUNCTION("""COMPUTED_VALUE"""),94474.13)</f>
        <v>94474.13</v>
      </c>
    </row>
    <row r="2936">
      <c r="C2936" s="4">
        <f>IFERROR(__xludf.DUMMYFUNCTION("""COMPUTED_VALUE"""),43480.705555555556)</f>
        <v>43480.70556</v>
      </c>
      <c r="D2936" s="3">
        <f>IFERROR(__xludf.DUMMYFUNCTION("""COMPUTED_VALUE"""),94055.72)</f>
        <v>94055.72</v>
      </c>
    </row>
    <row r="2937">
      <c r="C2937" s="4">
        <f>IFERROR(__xludf.DUMMYFUNCTION("""COMPUTED_VALUE"""),43481.705555555556)</f>
        <v>43481.70556</v>
      </c>
      <c r="D2937" s="3">
        <f>IFERROR(__xludf.DUMMYFUNCTION("""COMPUTED_VALUE"""),94393.07)</f>
        <v>94393.07</v>
      </c>
    </row>
    <row r="2938">
      <c r="C2938" s="4">
        <f>IFERROR(__xludf.DUMMYFUNCTION("""COMPUTED_VALUE"""),43482.705555555556)</f>
        <v>43482.70556</v>
      </c>
      <c r="D2938" s="3">
        <f>IFERROR(__xludf.DUMMYFUNCTION("""COMPUTED_VALUE"""),95351.09)</f>
        <v>95351.09</v>
      </c>
    </row>
    <row r="2939">
      <c r="C2939" s="4">
        <f>IFERROR(__xludf.DUMMYFUNCTION("""COMPUTED_VALUE"""),43483.705555555556)</f>
        <v>43483.70556</v>
      </c>
      <c r="D2939" s="3">
        <f>IFERROR(__xludf.DUMMYFUNCTION("""COMPUTED_VALUE"""),96096.75)</f>
        <v>96096.75</v>
      </c>
    </row>
    <row r="2940">
      <c r="C2940" s="4">
        <f>IFERROR(__xludf.DUMMYFUNCTION("""COMPUTED_VALUE"""),43486.705555555556)</f>
        <v>43486.70556</v>
      </c>
      <c r="D2940" s="3">
        <f>IFERROR(__xludf.DUMMYFUNCTION("""COMPUTED_VALUE"""),96009.77)</f>
        <v>96009.77</v>
      </c>
    </row>
    <row r="2941">
      <c r="C2941" s="4">
        <f>IFERROR(__xludf.DUMMYFUNCTION("""COMPUTED_VALUE"""),43487.705555555556)</f>
        <v>43487.70556</v>
      </c>
      <c r="D2941" s="3">
        <f>IFERROR(__xludf.DUMMYFUNCTION("""COMPUTED_VALUE"""),95103.38)</f>
        <v>95103.38</v>
      </c>
    </row>
    <row r="2942">
      <c r="C2942" s="4">
        <f>IFERROR(__xludf.DUMMYFUNCTION("""COMPUTED_VALUE"""),43488.705555555556)</f>
        <v>43488.70556</v>
      </c>
      <c r="D2942" s="3">
        <f>IFERROR(__xludf.DUMMYFUNCTION("""COMPUTED_VALUE"""),96558.42)</f>
        <v>96558.42</v>
      </c>
    </row>
    <row r="2943">
      <c r="C2943" s="4">
        <f>IFERROR(__xludf.DUMMYFUNCTION("""COMPUTED_VALUE"""),43489.705555555556)</f>
        <v>43489.70556</v>
      </c>
      <c r="D2943" s="3">
        <f>IFERROR(__xludf.DUMMYFUNCTION("""COMPUTED_VALUE"""),97677.19)</f>
        <v>97677.19</v>
      </c>
    </row>
    <row r="2944">
      <c r="C2944" s="4">
        <f>IFERROR(__xludf.DUMMYFUNCTION("""COMPUTED_VALUE"""),43493.705555555556)</f>
        <v>43493.70556</v>
      </c>
      <c r="D2944" s="3">
        <f>IFERROR(__xludf.DUMMYFUNCTION("""COMPUTED_VALUE"""),95443.88)</f>
        <v>95443.88</v>
      </c>
    </row>
    <row r="2945">
      <c r="C2945" s="4">
        <f>IFERROR(__xludf.DUMMYFUNCTION("""COMPUTED_VALUE"""),43494.705555555556)</f>
        <v>43494.70556</v>
      </c>
      <c r="D2945" s="3">
        <f>IFERROR(__xludf.DUMMYFUNCTION("""COMPUTED_VALUE"""),95639.33)</f>
        <v>95639.33</v>
      </c>
    </row>
    <row r="2946">
      <c r="C2946" s="4">
        <f>IFERROR(__xludf.DUMMYFUNCTION("""COMPUTED_VALUE"""),43495.705555555556)</f>
        <v>43495.70556</v>
      </c>
      <c r="D2946" s="3">
        <f>IFERROR(__xludf.DUMMYFUNCTION("""COMPUTED_VALUE"""),96996.21)</f>
        <v>96996.21</v>
      </c>
    </row>
    <row r="2947">
      <c r="C2947" s="4">
        <f>IFERROR(__xludf.DUMMYFUNCTION("""COMPUTED_VALUE"""),43496.705555555556)</f>
        <v>43496.70556</v>
      </c>
      <c r="D2947" s="3">
        <f>IFERROR(__xludf.DUMMYFUNCTION("""COMPUTED_VALUE"""),97393.74)</f>
        <v>97393.74</v>
      </c>
    </row>
    <row r="2948">
      <c r="C2948" s="4">
        <f>IFERROR(__xludf.DUMMYFUNCTION("""COMPUTED_VALUE"""),43497.705555555556)</f>
        <v>43497.70556</v>
      </c>
      <c r="D2948" s="3">
        <f>IFERROR(__xludf.DUMMYFUNCTION("""COMPUTED_VALUE"""),97861.27)</f>
        <v>97861.27</v>
      </c>
    </row>
    <row r="2949">
      <c r="C2949" s="4">
        <f>IFERROR(__xludf.DUMMYFUNCTION("""COMPUTED_VALUE"""),43500.705555555556)</f>
        <v>43500.70556</v>
      </c>
      <c r="D2949" s="3">
        <f>IFERROR(__xludf.DUMMYFUNCTION("""COMPUTED_VALUE"""),98588.63)</f>
        <v>98588.63</v>
      </c>
    </row>
    <row r="2950">
      <c r="C2950" s="4">
        <f>IFERROR(__xludf.DUMMYFUNCTION("""COMPUTED_VALUE"""),43501.705555555556)</f>
        <v>43501.70556</v>
      </c>
      <c r="D2950" s="3">
        <f>IFERROR(__xludf.DUMMYFUNCTION("""COMPUTED_VALUE"""),98311.2)</f>
        <v>98311.2</v>
      </c>
    </row>
    <row r="2951">
      <c r="C2951" s="4">
        <f>IFERROR(__xludf.DUMMYFUNCTION("""COMPUTED_VALUE"""),43502.705555555556)</f>
        <v>43502.70556</v>
      </c>
      <c r="D2951" s="3">
        <f>IFERROR(__xludf.DUMMYFUNCTION("""COMPUTED_VALUE"""),94635.57)</f>
        <v>94635.57</v>
      </c>
    </row>
    <row r="2952">
      <c r="C2952" s="4">
        <f>IFERROR(__xludf.DUMMYFUNCTION("""COMPUTED_VALUE"""),43503.705555555556)</f>
        <v>43503.70556</v>
      </c>
      <c r="D2952" s="3">
        <f>IFERROR(__xludf.DUMMYFUNCTION("""COMPUTED_VALUE"""),94405.59)</f>
        <v>94405.59</v>
      </c>
    </row>
    <row r="2953">
      <c r="C2953" s="4">
        <f>IFERROR(__xludf.DUMMYFUNCTION("""COMPUTED_VALUE"""),43504.705555555556)</f>
        <v>43504.70556</v>
      </c>
      <c r="D2953" s="3">
        <f>IFERROR(__xludf.DUMMYFUNCTION("""COMPUTED_VALUE"""),95343.1)</f>
        <v>95343.1</v>
      </c>
    </row>
    <row r="2954">
      <c r="C2954" s="4">
        <f>IFERROR(__xludf.DUMMYFUNCTION("""COMPUTED_VALUE"""),43507.705555555556)</f>
        <v>43507.70556</v>
      </c>
      <c r="D2954" s="3">
        <f>IFERROR(__xludf.DUMMYFUNCTION("""COMPUTED_VALUE"""),94412.91)</f>
        <v>94412.91</v>
      </c>
    </row>
    <row r="2955">
      <c r="C2955" s="4">
        <f>IFERROR(__xludf.DUMMYFUNCTION("""COMPUTED_VALUE"""),43508.705555555556)</f>
        <v>43508.70556</v>
      </c>
      <c r="D2955" s="3">
        <f>IFERROR(__xludf.DUMMYFUNCTION("""COMPUTED_VALUE"""),96168.4)</f>
        <v>96168.4</v>
      </c>
    </row>
    <row r="2956">
      <c r="C2956" s="4">
        <f>IFERROR(__xludf.DUMMYFUNCTION("""COMPUTED_VALUE"""),43509.705555555556)</f>
        <v>43509.70556</v>
      </c>
      <c r="D2956" s="3">
        <f>IFERROR(__xludf.DUMMYFUNCTION("""COMPUTED_VALUE"""),95842.4)</f>
        <v>95842.4</v>
      </c>
    </row>
    <row r="2957">
      <c r="C2957" s="4">
        <f>IFERROR(__xludf.DUMMYFUNCTION("""COMPUTED_VALUE"""),43510.705555555556)</f>
        <v>43510.70556</v>
      </c>
      <c r="D2957" s="3">
        <f>IFERROR(__xludf.DUMMYFUNCTION("""COMPUTED_VALUE"""),98015.09)</f>
        <v>98015.09</v>
      </c>
    </row>
    <row r="2958">
      <c r="C2958" s="4">
        <f>IFERROR(__xludf.DUMMYFUNCTION("""COMPUTED_VALUE"""),43511.705555555556)</f>
        <v>43511.70556</v>
      </c>
      <c r="D2958" s="3">
        <f>IFERROR(__xludf.DUMMYFUNCTION("""COMPUTED_VALUE"""),97525.91)</f>
        <v>97525.91</v>
      </c>
    </row>
    <row r="2959">
      <c r="C2959" s="4">
        <f>IFERROR(__xludf.DUMMYFUNCTION("""COMPUTED_VALUE"""),43514.705555555556)</f>
        <v>43514.70556</v>
      </c>
      <c r="D2959" s="3">
        <f>IFERROR(__xludf.DUMMYFUNCTION("""COMPUTED_VALUE"""),96509.89)</f>
        <v>96509.89</v>
      </c>
    </row>
    <row r="2960">
      <c r="C2960" s="4">
        <f>IFERROR(__xludf.DUMMYFUNCTION("""COMPUTED_VALUE"""),43515.705555555556)</f>
        <v>43515.70556</v>
      </c>
      <c r="D2960" s="3">
        <f>IFERROR(__xludf.DUMMYFUNCTION("""COMPUTED_VALUE"""),97659.15)</f>
        <v>97659.15</v>
      </c>
    </row>
    <row r="2961">
      <c r="C2961" s="4">
        <f>IFERROR(__xludf.DUMMYFUNCTION("""COMPUTED_VALUE"""),43516.705555555556)</f>
        <v>43516.70556</v>
      </c>
      <c r="D2961" s="3">
        <f>IFERROR(__xludf.DUMMYFUNCTION("""COMPUTED_VALUE"""),96544.81)</f>
        <v>96544.81</v>
      </c>
    </row>
    <row r="2962">
      <c r="C2962" s="4">
        <f>IFERROR(__xludf.DUMMYFUNCTION("""COMPUTED_VALUE"""),43517.705555555556)</f>
        <v>43517.70556</v>
      </c>
      <c r="D2962" s="3">
        <f>IFERROR(__xludf.DUMMYFUNCTION("""COMPUTED_VALUE"""),96932.27)</f>
        <v>96932.27</v>
      </c>
    </row>
    <row r="2963">
      <c r="C2963" s="4">
        <f>IFERROR(__xludf.DUMMYFUNCTION("""COMPUTED_VALUE"""),43518.705555555556)</f>
        <v>43518.70556</v>
      </c>
      <c r="D2963" s="3">
        <f>IFERROR(__xludf.DUMMYFUNCTION("""COMPUTED_VALUE"""),97885.6)</f>
        <v>97885.6</v>
      </c>
    </row>
    <row r="2964">
      <c r="C2964" s="4">
        <f>IFERROR(__xludf.DUMMYFUNCTION("""COMPUTED_VALUE"""),43521.705555555556)</f>
        <v>43521.70556</v>
      </c>
      <c r="D2964" s="3">
        <f>IFERROR(__xludf.DUMMYFUNCTION("""COMPUTED_VALUE"""),97239.9)</f>
        <v>97239.9</v>
      </c>
    </row>
    <row r="2965">
      <c r="C2965" s="4">
        <f>IFERROR(__xludf.DUMMYFUNCTION("""COMPUTED_VALUE"""),43522.705555555556)</f>
        <v>43522.70556</v>
      </c>
      <c r="D2965" s="3">
        <f>IFERROR(__xludf.DUMMYFUNCTION("""COMPUTED_VALUE"""),97602.5)</f>
        <v>97602.5</v>
      </c>
    </row>
    <row r="2966">
      <c r="C2966" s="4">
        <f>IFERROR(__xludf.DUMMYFUNCTION("""COMPUTED_VALUE"""),43523.705555555556)</f>
        <v>43523.70556</v>
      </c>
      <c r="D2966" s="3">
        <f>IFERROR(__xludf.DUMMYFUNCTION("""COMPUTED_VALUE"""),97307.31)</f>
        <v>97307.31</v>
      </c>
    </row>
    <row r="2967">
      <c r="C2967" s="4">
        <f>IFERROR(__xludf.DUMMYFUNCTION("""COMPUTED_VALUE"""),43524.705555555556)</f>
        <v>43524.70556</v>
      </c>
      <c r="D2967" s="3">
        <f>IFERROR(__xludf.DUMMYFUNCTION("""COMPUTED_VALUE"""),95584.35)</f>
        <v>95584.35</v>
      </c>
    </row>
    <row r="2968">
      <c r="C2968" s="4">
        <f>IFERROR(__xludf.DUMMYFUNCTION("""COMPUTED_VALUE"""),43525.705555555556)</f>
        <v>43525.70556</v>
      </c>
      <c r="D2968" s="3">
        <f>IFERROR(__xludf.DUMMYFUNCTION("""COMPUTED_VALUE"""),94603.75)</f>
        <v>94603.75</v>
      </c>
    </row>
    <row r="2969">
      <c r="C2969" s="4">
        <f>IFERROR(__xludf.DUMMYFUNCTION("""COMPUTED_VALUE"""),43530.705555555556)</f>
        <v>43530.70556</v>
      </c>
      <c r="D2969" s="3">
        <f>IFERROR(__xludf.DUMMYFUNCTION("""COMPUTED_VALUE"""),94216.87)</f>
        <v>94216.87</v>
      </c>
    </row>
    <row r="2970">
      <c r="C2970" s="4">
        <f>IFERROR(__xludf.DUMMYFUNCTION("""COMPUTED_VALUE"""),43531.705555555556)</f>
        <v>43531.70556</v>
      </c>
      <c r="D2970" s="3">
        <f>IFERROR(__xludf.DUMMYFUNCTION("""COMPUTED_VALUE"""),94340.17)</f>
        <v>94340.17</v>
      </c>
    </row>
    <row r="2971">
      <c r="C2971" s="4">
        <f>IFERROR(__xludf.DUMMYFUNCTION("""COMPUTED_VALUE"""),43532.705555555556)</f>
        <v>43532.70556</v>
      </c>
      <c r="D2971" s="3">
        <f>IFERROR(__xludf.DUMMYFUNCTION("""COMPUTED_VALUE"""),95364.85)</f>
        <v>95364.85</v>
      </c>
    </row>
    <row r="2972">
      <c r="C2972" s="4">
        <f>IFERROR(__xludf.DUMMYFUNCTION("""COMPUTED_VALUE"""),43535.705555555556)</f>
        <v>43535.70556</v>
      </c>
      <c r="D2972" s="3">
        <f>IFERROR(__xludf.DUMMYFUNCTION("""COMPUTED_VALUE"""),98026.62)</f>
        <v>98026.62</v>
      </c>
    </row>
    <row r="2973">
      <c r="C2973" s="4">
        <f>IFERROR(__xludf.DUMMYFUNCTION("""COMPUTED_VALUE"""),43536.705555555556)</f>
        <v>43536.70556</v>
      </c>
      <c r="D2973" s="3">
        <f>IFERROR(__xludf.DUMMYFUNCTION("""COMPUTED_VALUE"""),97828.03)</f>
        <v>97828.03</v>
      </c>
    </row>
    <row r="2974">
      <c r="C2974" s="4">
        <f>IFERROR(__xludf.DUMMYFUNCTION("""COMPUTED_VALUE"""),43537.705555555556)</f>
        <v>43537.70556</v>
      </c>
      <c r="D2974" s="3">
        <f>IFERROR(__xludf.DUMMYFUNCTION("""COMPUTED_VALUE"""),98903.88)</f>
        <v>98903.88</v>
      </c>
    </row>
    <row r="2975">
      <c r="C2975" s="4">
        <f>IFERROR(__xludf.DUMMYFUNCTION("""COMPUTED_VALUE"""),43538.705555555556)</f>
        <v>43538.70556</v>
      </c>
      <c r="D2975" s="3">
        <f>IFERROR(__xludf.DUMMYFUNCTION("""COMPUTED_VALUE"""),98604.67)</f>
        <v>98604.67</v>
      </c>
    </row>
    <row r="2976">
      <c r="C2976" s="4">
        <f>IFERROR(__xludf.DUMMYFUNCTION("""COMPUTED_VALUE"""),43539.705555555556)</f>
        <v>43539.70556</v>
      </c>
      <c r="D2976" s="3">
        <f>IFERROR(__xludf.DUMMYFUNCTION("""COMPUTED_VALUE"""),99136.74)</f>
        <v>99136.74</v>
      </c>
    </row>
    <row r="2977">
      <c r="C2977" s="4">
        <f>IFERROR(__xludf.DUMMYFUNCTION("""COMPUTED_VALUE"""),43542.705555555556)</f>
        <v>43542.70556</v>
      </c>
      <c r="D2977" s="3">
        <f>IFERROR(__xludf.DUMMYFUNCTION("""COMPUTED_VALUE"""),99993.92)</f>
        <v>99993.92</v>
      </c>
    </row>
    <row r="2978">
      <c r="C2978" s="4">
        <f>IFERROR(__xludf.DUMMYFUNCTION("""COMPUTED_VALUE"""),43543.705555555556)</f>
        <v>43543.70556</v>
      </c>
      <c r="D2978" s="3">
        <f>IFERROR(__xludf.DUMMYFUNCTION("""COMPUTED_VALUE"""),99588.37)</f>
        <v>99588.37</v>
      </c>
    </row>
    <row r="2979">
      <c r="C2979" s="4">
        <f>IFERROR(__xludf.DUMMYFUNCTION("""COMPUTED_VALUE"""),43544.705555555556)</f>
        <v>43544.70556</v>
      </c>
      <c r="D2979" s="3">
        <f>IFERROR(__xludf.DUMMYFUNCTION("""COMPUTED_VALUE"""),98041.37)</f>
        <v>98041.37</v>
      </c>
    </row>
    <row r="2980">
      <c r="C2980" s="4">
        <f>IFERROR(__xludf.DUMMYFUNCTION("""COMPUTED_VALUE"""),43545.705555555556)</f>
        <v>43545.70556</v>
      </c>
      <c r="D2980" s="3">
        <f>IFERROR(__xludf.DUMMYFUNCTION("""COMPUTED_VALUE"""),96729.08)</f>
        <v>96729.08</v>
      </c>
    </row>
    <row r="2981">
      <c r="C2981" s="4">
        <f>IFERROR(__xludf.DUMMYFUNCTION("""COMPUTED_VALUE"""),43546.705555555556)</f>
        <v>43546.70556</v>
      </c>
      <c r="D2981" s="3">
        <f>IFERROR(__xludf.DUMMYFUNCTION("""COMPUTED_VALUE"""),93735.15)</f>
        <v>93735.15</v>
      </c>
    </row>
    <row r="2982">
      <c r="C2982" s="4">
        <f>IFERROR(__xludf.DUMMYFUNCTION("""COMPUTED_VALUE"""),43549.705555555556)</f>
        <v>43549.70556</v>
      </c>
      <c r="D2982" s="3">
        <f>IFERROR(__xludf.DUMMYFUNCTION("""COMPUTED_VALUE"""),93662.01)</f>
        <v>93662.01</v>
      </c>
    </row>
    <row r="2983">
      <c r="C2983" s="4">
        <f>IFERROR(__xludf.DUMMYFUNCTION("""COMPUTED_VALUE"""),43550.705555555556)</f>
        <v>43550.70556</v>
      </c>
      <c r="D2983" s="3">
        <f>IFERROR(__xludf.DUMMYFUNCTION("""COMPUTED_VALUE"""),95306.82)</f>
        <v>95306.82</v>
      </c>
    </row>
    <row r="2984">
      <c r="C2984" s="4">
        <f>IFERROR(__xludf.DUMMYFUNCTION("""COMPUTED_VALUE"""),43551.705555555556)</f>
        <v>43551.70556</v>
      </c>
      <c r="D2984" s="3">
        <f>IFERROR(__xludf.DUMMYFUNCTION("""COMPUTED_VALUE"""),91903.4)</f>
        <v>91903.4</v>
      </c>
    </row>
    <row r="2985">
      <c r="C2985" s="4">
        <f>IFERROR(__xludf.DUMMYFUNCTION("""COMPUTED_VALUE"""),43552.705555555556)</f>
        <v>43552.70556</v>
      </c>
      <c r="D2985" s="3">
        <f>IFERROR(__xludf.DUMMYFUNCTION("""COMPUTED_VALUE"""),94388.94)</f>
        <v>94388.94</v>
      </c>
    </row>
    <row r="2986">
      <c r="C2986" s="4">
        <f>IFERROR(__xludf.DUMMYFUNCTION("""COMPUTED_VALUE"""),43553.705555555556)</f>
        <v>43553.70556</v>
      </c>
      <c r="D2986" s="3">
        <f>IFERROR(__xludf.DUMMYFUNCTION("""COMPUTED_VALUE"""),95414.55)</f>
        <v>95414.55</v>
      </c>
    </row>
    <row r="2987">
      <c r="C2987" s="4">
        <f>IFERROR(__xludf.DUMMYFUNCTION("""COMPUTED_VALUE"""),43556.705555555556)</f>
        <v>43556.70556</v>
      </c>
      <c r="D2987" s="3">
        <f>IFERROR(__xludf.DUMMYFUNCTION("""COMPUTED_VALUE"""),96054.45)</f>
        <v>96054.45</v>
      </c>
    </row>
    <row r="2988">
      <c r="C2988" s="4">
        <f>IFERROR(__xludf.DUMMYFUNCTION("""COMPUTED_VALUE"""),43557.705555555556)</f>
        <v>43557.70556</v>
      </c>
      <c r="D2988" s="3">
        <f>IFERROR(__xludf.DUMMYFUNCTION("""COMPUTED_VALUE"""),95386.76)</f>
        <v>95386.76</v>
      </c>
    </row>
    <row r="2989">
      <c r="C2989" s="4">
        <f>IFERROR(__xludf.DUMMYFUNCTION("""COMPUTED_VALUE"""),43558.705555555556)</f>
        <v>43558.70556</v>
      </c>
      <c r="D2989" s="3">
        <f>IFERROR(__xludf.DUMMYFUNCTION("""COMPUTED_VALUE"""),94491.48)</f>
        <v>94491.48</v>
      </c>
    </row>
    <row r="2990">
      <c r="C2990" s="4">
        <f>IFERROR(__xludf.DUMMYFUNCTION("""COMPUTED_VALUE"""),43559.705555555556)</f>
        <v>43559.70556</v>
      </c>
      <c r="D2990" s="3">
        <f>IFERROR(__xludf.DUMMYFUNCTION("""COMPUTED_VALUE"""),96313.06)</f>
        <v>96313.06</v>
      </c>
    </row>
    <row r="2991">
      <c r="C2991" s="4">
        <f>IFERROR(__xludf.DUMMYFUNCTION("""COMPUTED_VALUE"""),43560.705555555556)</f>
        <v>43560.70556</v>
      </c>
      <c r="D2991" s="3">
        <f>IFERROR(__xludf.DUMMYFUNCTION("""COMPUTED_VALUE"""),97108.17)</f>
        <v>97108.17</v>
      </c>
    </row>
    <row r="2992">
      <c r="C2992" s="4">
        <f>IFERROR(__xludf.DUMMYFUNCTION("""COMPUTED_VALUE"""),43563.705555555556)</f>
        <v>43563.70556</v>
      </c>
      <c r="D2992" s="3">
        <f>IFERROR(__xludf.DUMMYFUNCTION("""COMPUTED_VALUE"""),97369.29)</f>
        <v>97369.29</v>
      </c>
    </row>
    <row r="2993">
      <c r="C2993" s="4">
        <f>IFERROR(__xludf.DUMMYFUNCTION("""COMPUTED_VALUE"""),43564.705555555556)</f>
        <v>43564.70556</v>
      </c>
      <c r="D2993" s="3">
        <f>IFERROR(__xludf.DUMMYFUNCTION("""COMPUTED_VALUE"""),96291.79)</f>
        <v>96291.79</v>
      </c>
    </row>
    <row r="2994">
      <c r="C2994" s="4">
        <f>IFERROR(__xludf.DUMMYFUNCTION("""COMPUTED_VALUE"""),43565.705555555556)</f>
        <v>43565.70556</v>
      </c>
      <c r="D2994" s="3">
        <f>IFERROR(__xludf.DUMMYFUNCTION("""COMPUTED_VALUE"""),95953.45)</f>
        <v>95953.45</v>
      </c>
    </row>
    <row r="2995">
      <c r="C2995" s="4">
        <f>IFERROR(__xludf.DUMMYFUNCTION("""COMPUTED_VALUE"""),43566.705555555556)</f>
        <v>43566.70556</v>
      </c>
      <c r="D2995" s="3">
        <f>IFERROR(__xludf.DUMMYFUNCTION("""COMPUTED_VALUE"""),94754.7)</f>
        <v>94754.7</v>
      </c>
    </row>
    <row r="2996">
      <c r="C2996" s="4">
        <f>IFERROR(__xludf.DUMMYFUNCTION("""COMPUTED_VALUE"""),43567.705555555556)</f>
        <v>43567.70556</v>
      </c>
      <c r="D2996" s="3">
        <f>IFERROR(__xludf.DUMMYFUNCTION("""COMPUTED_VALUE"""),92875.0)</f>
        <v>92875</v>
      </c>
    </row>
    <row r="2997">
      <c r="C2997" s="4">
        <f>IFERROR(__xludf.DUMMYFUNCTION("""COMPUTED_VALUE"""),43570.705555555556)</f>
        <v>43570.70556</v>
      </c>
      <c r="D2997" s="3">
        <f>IFERROR(__xludf.DUMMYFUNCTION("""COMPUTED_VALUE"""),93082.97)</f>
        <v>93082.97</v>
      </c>
    </row>
    <row r="2998">
      <c r="C2998" s="4">
        <f>IFERROR(__xludf.DUMMYFUNCTION("""COMPUTED_VALUE"""),43571.705555555556)</f>
        <v>43571.70556</v>
      </c>
      <c r="D2998" s="3">
        <f>IFERROR(__xludf.DUMMYFUNCTION("""COMPUTED_VALUE"""),94333.31)</f>
        <v>94333.31</v>
      </c>
    </row>
    <row r="2999">
      <c r="C2999" s="4">
        <f>IFERROR(__xludf.DUMMYFUNCTION("""COMPUTED_VALUE"""),43572.705555555556)</f>
        <v>43572.70556</v>
      </c>
      <c r="D2999" s="3">
        <f>IFERROR(__xludf.DUMMYFUNCTION("""COMPUTED_VALUE"""),93284.75)</f>
        <v>93284.75</v>
      </c>
    </row>
    <row r="3000">
      <c r="C3000" s="4">
        <f>IFERROR(__xludf.DUMMYFUNCTION("""COMPUTED_VALUE"""),43573.705555555556)</f>
        <v>43573.70556</v>
      </c>
      <c r="D3000" s="3">
        <f>IFERROR(__xludf.DUMMYFUNCTION("""COMPUTED_VALUE"""),94578.26)</f>
        <v>94578.26</v>
      </c>
    </row>
    <row r="3001">
      <c r="C3001" s="4">
        <f>IFERROR(__xludf.DUMMYFUNCTION("""COMPUTED_VALUE"""),43577.705555555556)</f>
        <v>43577.70556</v>
      </c>
      <c r="D3001" s="3">
        <f>IFERROR(__xludf.DUMMYFUNCTION("""COMPUTED_VALUE"""),94588.06)</f>
        <v>94588.06</v>
      </c>
    </row>
    <row r="3002">
      <c r="C3002" s="4">
        <f>IFERROR(__xludf.DUMMYFUNCTION("""COMPUTED_VALUE"""),43578.705555555556)</f>
        <v>43578.70556</v>
      </c>
      <c r="D3002" s="3">
        <f>IFERROR(__xludf.DUMMYFUNCTION("""COMPUTED_VALUE"""),95923.24)</f>
        <v>95923.24</v>
      </c>
    </row>
    <row r="3003">
      <c r="C3003" s="4">
        <f>IFERROR(__xludf.DUMMYFUNCTION("""COMPUTED_VALUE"""),43579.705555555556)</f>
        <v>43579.70556</v>
      </c>
      <c r="D3003" s="3">
        <f>IFERROR(__xludf.DUMMYFUNCTION("""COMPUTED_VALUE"""),95045.43)</f>
        <v>95045.43</v>
      </c>
    </row>
    <row r="3004">
      <c r="C3004" s="4">
        <f>IFERROR(__xludf.DUMMYFUNCTION("""COMPUTED_VALUE"""),43580.705555555556)</f>
        <v>43580.70556</v>
      </c>
      <c r="D3004" s="3">
        <f>IFERROR(__xludf.DUMMYFUNCTION("""COMPUTED_VALUE"""),96552.03)</f>
        <v>96552.03</v>
      </c>
    </row>
    <row r="3005">
      <c r="C3005" s="4">
        <f>IFERROR(__xludf.DUMMYFUNCTION("""COMPUTED_VALUE"""),43581.705555555556)</f>
        <v>43581.70556</v>
      </c>
      <c r="D3005" s="3">
        <f>IFERROR(__xludf.DUMMYFUNCTION("""COMPUTED_VALUE"""),96236.04)</f>
        <v>96236.04</v>
      </c>
    </row>
    <row r="3006">
      <c r="C3006" s="4">
        <f>IFERROR(__xludf.DUMMYFUNCTION("""COMPUTED_VALUE"""),43584.705555555556)</f>
        <v>43584.70556</v>
      </c>
      <c r="D3006" s="3">
        <f>IFERROR(__xludf.DUMMYFUNCTION("""COMPUTED_VALUE"""),96187.75)</f>
        <v>96187.75</v>
      </c>
    </row>
    <row r="3007">
      <c r="C3007" s="4">
        <f>IFERROR(__xludf.DUMMYFUNCTION("""COMPUTED_VALUE"""),43585.705555555556)</f>
        <v>43585.70556</v>
      </c>
      <c r="D3007" s="3">
        <f>IFERROR(__xludf.DUMMYFUNCTION("""COMPUTED_VALUE"""),96353.33)</f>
        <v>96353.33</v>
      </c>
    </row>
    <row r="3008">
      <c r="C3008" s="4">
        <f>IFERROR(__xludf.DUMMYFUNCTION("""COMPUTED_VALUE"""),43587.705555555556)</f>
        <v>43587.70556</v>
      </c>
      <c r="D3008" s="3">
        <f>IFERROR(__xludf.DUMMYFUNCTION("""COMPUTED_VALUE"""),95527.62)</f>
        <v>95527.62</v>
      </c>
    </row>
    <row r="3009">
      <c r="C3009" s="4">
        <f>IFERROR(__xludf.DUMMYFUNCTION("""COMPUTED_VALUE"""),43588.705555555556)</f>
        <v>43588.70556</v>
      </c>
      <c r="D3009" s="3">
        <f>IFERROR(__xludf.DUMMYFUNCTION("""COMPUTED_VALUE"""),96007.89)</f>
        <v>96007.89</v>
      </c>
    </row>
    <row r="3010">
      <c r="C3010" s="4">
        <f>IFERROR(__xludf.DUMMYFUNCTION("""COMPUTED_VALUE"""),43591.705555555556)</f>
        <v>43591.70556</v>
      </c>
      <c r="D3010" s="3">
        <f>IFERROR(__xludf.DUMMYFUNCTION("""COMPUTED_VALUE"""),95008.66)</f>
        <v>95008.66</v>
      </c>
    </row>
    <row r="3011">
      <c r="C3011" s="4">
        <f>IFERROR(__xludf.DUMMYFUNCTION("""COMPUTED_VALUE"""),43592.705555555556)</f>
        <v>43592.70556</v>
      </c>
      <c r="D3011" s="3">
        <f>IFERROR(__xludf.DUMMYFUNCTION("""COMPUTED_VALUE"""),94388.73)</f>
        <v>94388.73</v>
      </c>
    </row>
    <row r="3012">
      <c r="C3012" s="4">
        <f>IFERROR(__xludf.DUMMYFUNCTION("""COMPUTED_VALUE"""),43593.705555555556)</f>
        <v>43593.70556</v>
      </c>
      <c r="D3012" s="3">
        <f>IFERROR(__xludf.DUMMYFUNCTION("""COMPUTED_VALUE"""),95596.61)</f>
        <v>95596.61</v>
      </c>
    </row>
    <row r="3013">
      <c r="C3013" s="4">
        <f>IFERROR(__xludf.DUMMYFUNCTION("""COMPUTED_VALUE"""),43594.705555555556)</f>
        <v>43594.70556</v>
      </c>
      <c r="D3013" s="3">
        <f>IFERROR(__xludf.DUMMYFUNCTION("""COMPUTED_VALUE"""),94807.85)</f>
        <v>94807.85</v>
      </c>
    </row>
    <row r="3014">
      <c r="C3014" s="4">
        <f>IFERROR(__xludf.DUMMYFUNCTION("""COMPUTED_VALUE"""),43595.705555555556)</f>
        <v>43595.70556</v>
      </c>
      <c r="D3014" s="3">
        <f>IFERROR(__xludf.DUMMYFUNCTION("""COMPUTED_VALUE"""),94257.56)</f>
        <v>94257.56</v>
      </c>
    </row>
    <row r="3015">
      <c r="C3015" s="4">
        <f>IFERROR(__xludf.DUMMYFUNCTION("""COMPUTED_VALUE"""),43598.705555555556)</f>
        <v>43598.70556</v>
      </c>
      <c r="D3015" s="3">
        <f>IFERROR(__xludf.DUMMYFUNCTION("""COMPUTED_VALUE"""),91726.54)</f>
        <v>91726.54</v>
      </c>
    </row>
    <row r="3016">
      <c r="C3016" s="4">
        <f>IFERROR(__xludf.DUMMYFUNCTION("""COMPUTED_VALUE"""),43599.705555555556)</f>
        <v>43599.70556</v>
      </c>
      <c r="D3016" s="3">
        <f>IFERROR(__xludf.DUMMYFUNCTION("""COMPUTED_VALUE"""),92092.44)</f>
        <v>92092.44</v>
      </c>
    </row>
    <row r="3017">
      <c r="C3017" s="4">
        <f>IFERROR(__xludf.DUMMYFUNCTION("""COMPUTED_VALUE"""),43600.705555555556)</f>
        <v>43600.70556</v>
      </c>
      <c r="D3017" s="3">
        <f>IFERROR(__xludf.DUMMYFUNCTION("""COMPUTED_VALUE"""),91623.44)</f>
        <v>91623.44</v>
      </c>
    </row>
    <row r="3018">
      <c r="C3018" s="4">
        <f>IFERROR(__xludf.DUMMYFUNCTION("""COMPUTED_VALUE"""),43601.705555555556)</f>
        <v>43601.70556</v>
      </c>
      <c r="D3018" s="3">
        <f>IFERROR(__xludf.DUMMYFUNCTION("""COMPUTED_VALUE"""),90024.47)</f>
        <v>90024.47</v>
      </c>
    </row>
    <row r="3019">
      <c r="C3019" s="4">
        <f>IFERROR(__xludf.DUMMYFUNCTION("""COMPUTED_VALUE"""),43602.705555555556)</f>
        <v>43602.70556</v>
      </c>
      <c r="D3019" s="3">
        <f>IFERROR(__xludf.DUMMYFUNCTION("""COMPUTED_VALUE"""),89992.73)</f>
        <v>89992.73</v>
      </c>
    </row>
    <row r="3020">
      <c r="C3020" s="4">
        <f>IFERROR(__xludf.DUMMYFUNCTION("""COMPUTED_VALUE"""),43605.705555555556)</f>
        <v>43605.70556</v>
      </c>
      <c r="D3020" s="3">
        <f>IFERROR(__xludf.DUMMYFUNCTION("""COMPUTED_VALUE"""),91946.19)</f>
        <v>91946.19</v>
      </c>
    </row>
    <row r="3021">
      <c r="C3021" s="4">
        <f>IFERROR(__xludf.DUMMYFUNCTION("""COMPUTED_VALUE"""),43606.705555555556)</f>
        <v>43606.70556</v>
      </c>
      <c r="D3021" s="3">
        <f>IFERROR(__xludf.DUMMYFUNCTION("""COMPUTED_VALUE"""),94484.63)</f>
        <v>94484.63</v>
      </c>
    </row>
    <row r="3022">
      <c r="C3022" s="4">
        <f>IFERROR(__xludf.DUMMYFUNCTION("""COMPUTED_VALUE"""),43607.705555555556)</f>
        <v>43607.70556</v>
      </c>
      <c r="D3022" s="3">
        <f>IFERROR(__xludf.DUMMYFUNCTION("""COMPUTED_VALUE"""),94360.66)</f>
        <v>94360.66</v>
      </c>
    </row>
    <row r="3023">
      <c r="C3023" s="4">
        <f>IFERROR(__xludf.DUMMYFUNCTION("""COMPUTED_VALUE"""),43608.705555555556)</f>
        <v>43608.70556</v>
      </c>
      <c r="D3023" s="3">
        <f>IFERROR(__xludf.DUMMYFUNCTION("""COMPUTED_VALUE"""),93910.03)</f>
        <v>93910.03</v>
      </c>
    </row>
    <row r="3024">
      <c r="C3024" s="4">
        <f>IFERROR(__xludf.DUMMYFUNCTION("""COMPUTED_VALUE"""),43609.705555555556)</f>
        <v>43609.70556</v>
      </c>
      <c r="D3024" s="3">
        <f>IFERROR(__xludf.DUMMYFUNCTION("""COMPUTED_VALUE"""),93627.8)</f>
        <v>93627.8</v>
      </c>
    </row>
    <row r="3025">
      <c r="C3025" s="4">
        <f>IFERROR(__xludf.DUMMYFUNCTION("""COMPUTED_VALUE"""),43612.705555555556)</f>
        <v>43612.70556</v>
      </c>
      <c r="D3025" s="3">
        <f>IFERROR(__xludf.DUMMYFUNCTION("""COMPUTED_VALUE"""),94864.25)</f>
        <v>94864.25</v>
      </c>
    </row>
    <row r="3026">
      <c r="C3026" s="4">
        <f>IFERROR(__xludf.DUMMYFUNCTION("""COMPUTED_VALUE"""),43613.705555555556)</f>
        <v>43613.70556</v>
      </c>
      <c r="D3026" s="3">
        <f>IFERROR(__xludf.DUMMYFUNCTION("""COMPUTED_VALUE"""),96392.76)</f>
        <v>96392.76</v>
      </c>
    </row>
    <row r="3027">
      <c r="C3027" s="4">
        <f>IFERROR(__xludf.DUMMYFUNCTION("""COMPUTED_VALUE"""),43614.705555555556)</f>
        <v>43614.70556</v>
      </c>
      <c r="D3027" s="3">
        <f>IFERROR(__xludf.DUMMYFUNCTION("""COMPUTED_VALUE"""),96566.55)</f>
        <v>96566.55</v>
      </c>
    </row>
    <row r="3028">
      <c r="C3028" s="4">
        <f>IFERROR(__xludf.DUMMYFUNCTION("""COMPUTED_VALUE"""),43615.705555555556)</f>
        <v>43615.70556</v>
      </c>
      <c r="D3028" s="3">
        <f>IFERROR(__xludf.DUMMYFUNCTION("""COMPUTED_VALUE"""),97457.36)</f>
        <v>97457.36</v>
      </c>
    </row>
    <row r="3029">
      <c r="C3029" s="4">
        <f>IFERROR(__xludf.DUMMYFUNCTION("""COMPUTED_VALUE"""),43616.705555555556)</f>
        <v>43616.70556</v>
      </c>
      <c r="D3029" s="3">
        <f>IFERROR(__xludf.DUMMYFUNCTION("""COMPUTED_VALUE"""),97030.32)</f>
        <v>97030.32</v>
      </c>
    </row>
    <row r="3030">
      <c r="C3030" s="4">
        <f>IFERROR(__xludf.DUMMYFUNCTION("""COMPUTED_VALUE"""),43619.705555555556)</f>
        <v>43619.70556</v>
      </c>
      <c r="D3030" s="3">
        <f>IFERROR(__xludf.DUMMYFUNCTION("""COMPUTED_VALUE"""),97020.48)</f>
        <v>97020.48</v>
      </c>
    </row>
    <row r="3031">
      <c r="C3031" s="4">
        <f>IFERROR(__xludf.DUMMYFUNCTION("""COMPUTED_VALUE"""),43620.705555555556)</f>
        <v>43620.70556</v>
      </c>
      <c r="D3031" s="3">
        <f>IFERROR(__xludf.DUMMYFUNCTION("""COMPUTED_VALUE"""),97380.28)</f>
        <v>97380.28</v>
      </c>
    </row>
    <row r="3032">
      <c r="C3032" s="4">
        <f>IFERROR(__xludf.DUMMYFUNCTION("""COMPUTED_VALUE"""),43621.705555555556)</f>
        <v>43621.70556</v>
      </c>
      <c r="D3032" s="3">
        <f>IFERROR(__xludf.DUMMYFUNCTION("""COMPUTED_VALUE"""),95998.75)</f>
        <v>95998.75</v>
      </c>
    </row>
    <row r="3033">
      <c r="C3033" s="4">
        <f>IFERROR(__xludf.DUMMYFUNCTION("""COMPUTED_VALUE"""),43622.705555555556)</f>
        <v>43622.70556</v>
      </c>
      <c r="D3033" s="3">
        <f>IFERROR(__xludf.DUMMYFUNCTION("""COMPUTED_VALUE"""),97204.85)</f>
        <v>97204.85</v>
      </c>
    </row>
    <row r="3034">
      <c r="C3034" s="4">
        <f>IFERROR(__xludf.DUMMYFUNCTION("""COMPUTED_VALUE"""),43623.705555555556)</f>
        <v>43623.70556</v>
      </c>
      <c r="D3034" s="3">
        <f>IFERROR(__xludf.DUMMYFUNCTION("""COMPUTED_VALUE"""),97821.26)</f>
        <v>97821.26</v>
      </c>
    </row>
    <row r="3035">
      <c r="C3035" s="4">
        <f>IFERROR(__xludf.DUMMYFUNCTION("""COMPUTED_VALUE"""),43626.705555555556)</f>
        <v>43626.70556</v>
      </c>
      <c r="D3035" s="3">
        <f>IFERROR(__xludf.DUMMYFUNCTION("""COMPUTED_VALUE"""),97466.69)</f>
        <v>97466.69</v>
      </c>
    </row>
    <row r="3036">
      <c r="C3036" s="4">
        <f>IFERROR(__xludf.DUMMYFUNCTION("""COMPUTED_VALUE"""),43627.705555555556)</f>
        <v>43627.70556</v>
      </c>
      <c r="D3036" s="3">
        <f>IFERROR(__xludf.DUMMYFUNCTION("""COMPUTED_VALUE"""),98960.0)</f>
        <v>98960</v>
      </c>
    </row>
    <row r="3037">
      <c r="C3037" s="4">
        <f>IFERROR(__xludf.DUMMYFUNCTION("""COMPUTED_VALUE"""),43628.705555555556)</f>
        <v>43628.70556</v>
      </c>
      <c r="D3037" s="3">
        <f>IFERROR(__xludf.DUMMYFUNCTION("""COMPUTED_VALUE"""),98320.88)</f>
        <v>98320.88</v>
      </c>
    </row>
    <row r="3038">
      <c r="C3038" s="4">
        <f>IFERROR(__xludf.DUMMYFUNCTION("""COMPUTED_VALUE"""),43629.705555555556)</f>
        <v>43629.70556</v>
      </c>
      <c r="D3038" s="3">
        <f>IFERROR(__xludf.DUMMYFUNCTION("""COMPUTED_VALUE"""),98773.7)</f>
        <v>98773.7</v>
      </c>
    </row>
    <row r="3039">
      <c r="C3039" s="4">
        <f>IFERROR(__xludf.DUMMYFUNCTION("""COMPUTED_VALUE"""),43630.705555555556)</f>
        <v>43630.70556</v>
      </c>
      <c r="D3039" s="3">
        <f>IFERROR(__xludf.DUMMYFUNCTION("""COMPUTED_VALUE"""),98040.06)</f>
        <v>98040.06</v>
      </c>
    </row>
    <row r="3040">
      <c r="C3040" s="4">
        <f>IFERROR(__xludf.DUMMYFUNCTION("""COMPUTED_VALUE"""),43633.705555555556)</f>
        <v>43633.70556</v>
      </c>
      <c r="D3040" s="3">
        <f>IFERROR(__xludf.DUMMYFUNCTION("""COMPUTED_VALUE"""),97623.25)</f>
        <v>97623.25</v>
      </c>
    </row>
    <row r="3041">
      <c r="C3041" s="4">
        <f>IFERROR(__xludf.DUMMYFUNCTION("""COMPUTED_VALUE"""),43634.705555555556)</f>
        <v>43634.70556</v>
      </c>
      <c r="D3041" s="3">
        <f>IFERROR(__xludf.DUMMYFUNCTION("""COMPUTED_VALUE"""),99404.39)</f>
        <v>99404.39</v>
      </c>
    </row>
    <row r="3042">
      <c r="C3042" s="4">
        <f>IFERROR(__xludf.DUMMYFUNCTION("""COMPUTED_VALUE"""),43635.705555555556)</f>
        <v>43635.70556</v>
      </c>
      <c r="D3042" s="3">
        <f>IFERROR(__xludf.DUMMYFUNCTION("""COMPUTED_VALUE"""),100303.41)</f>
        <v>100303.41</v>
      </c>
    </row>
    <row r="3043">
      <c r="C3043" s="4">
        <f>IFERROR(__xludf.DUMMYFUNCTION("""COMPUTED_VALUE"""),43637.705555555556)</f>
        <v>43637.70556</v>
      </c>
      <c r="D3043" s="3">
        <f>IFERROR(__xludf.DUMMYFUNCTION("""COMPUTED_VALUE"""),102012.64)</f>
        <v>102012.64</v>
      </c>
    </row>
    <row r="3044">
      <c r="C3044" s="4">
        <f>IFERROR(__xludf.DUMMYFUNCTION("""COMPUTED_VALUE"""),43640.705555555556)</f>
        <v>43640.70556</v>
      </c>
      <c r="D3044" s="3">
        <f>IFERROR(__xludf.DUMMYFUNCTION("""COMPUTED_VALUE"""),102062.33)</f>
        <v>102062.33</v>
      </c>
    </row>
    <row r="3045">
      <c r="C3045" s="4">
        <f>IFERROR(__xludf.DUMMYFUNCTION("""COMPUTED_VALUE"""),43641.705555555556)</f>
        <v>43641.70556</v>
      </c>
      <c r="D3045" s="3">
        <f>IFERROR(__xludf.DUMMYFUNCTION("""COMPUTED_VALUE"""),100092.95)</f>
        <v>100092.95</v>
      </c>
    </row>
    <row r="3046">
      <c r="C3046" s="4">
        <f>IFERROR(__xludf.DUMMYFUNCTION("""COMPUTED_VALUE"""),43642.705555555556)</f>
        <v>43642.70556</v>
      </c>
      <c r="D3046" s="3">
        <f>IFERROR(__xludf.DUMMYFUNCTION("""COMPUTED_VALUE"""),100688.63)</f>
        <v>100688.63</v>
      </c>
    </row>
    <row r="3047">
      <c r="C3047" s="4">
        <f>IFERROR(__xludf.DUMMYFUNCTION("""COMPUTED_VALUE"""),43643.705555555556)</f>
        <v>43643.70556</v>
      </c>
      <c r="D3047" s="3">
        <f>IFERROR(__xludf.DUMMYFUNCTION("""COMPUTED_VALUE"""),100723.97)</f>
        <v>100723.97</v>
      </c>
    </row>
    <row r="3048">
      <c r="C3048" s="4">
        <f>IFERROR(__xludf.DUMMYFUNCTION("""COMPUTED_VALUE"""),43644.705555555556)</f>
        <v>43644.70556</v>
      </c>
      <c r="D3048" s="3">
        <f>IFERROR(__xludf.DUMMYFUNCTION("""COMPUTED_VALUE"""),100967.2)</f>
        <v>100967.2</v>
      </c>
    </row>
    <row r="3049">
      <c r="C3049" s="4">
        <f>IFERROR(__xludf.DUMMYFUNCTION("""COMPUTED_VALUE"""),43647.705555555556)</f>
        <v>43647.70556</v>
      </c>
      <c r="D3049" s="3">
        <f>IFERROR(__xludf.DUMMYFUNCTION("""COMPUTED_VALUE"""),101339.68)</f>
        <v>101339.68</v>
      </c>
    </row>
    <row r="3050">
      <c r="C3050" s="4">
        <f>IFERROR(__xludf.DUMMYFUNCTION("""COMPUTED_VALUE"""),43648.705555555556)</f>
        <v>43648.70556</v>
      </c>
      <c r="D3050" s="3">
        <f>IFERROR(__xludf.DUMMYFUNCTION("""COMPUTED_VALUE"""),100605.17)</f>
        <v>100605.17</v>
      </c>
    </row>
    <row r="3051">
      <c r="C3051" s="4">
        <f>IFERROR(__xludf.DUMMYFUNCTION("""COMPUTED_VALUE"""),43649.705555555556)</f>
        <v>43649.70556</v>
      </c>
      <c r="D3051" s="3">
        <f>IFERROR(__xludf.DUMMYFUNCTION("""COMPUTED_VALUE"""),102043.11)</f>
        <v>102043.11</v>
      </c>
    </row>
    <row r="3052">
      <c r="C3052" s="4">
        <f>IFERROR(__xludf.DUMMYFUNCTION("""COMPUTED_VALUE"""),43650.705555555556)</f>
        <v>43650.70556</v>
      </c>
      <c r="D3052" s="3">
        <f>IFERROR(__xludf.DUMMYFUNCTION("""COMPUTED_VALUE"""),103636.17)</f>
        <v>103636.17</v>
      </c>
    </row>
    <row r="3053">
      <c r="C3053" s="4">
        <f>IFERROR(__xludf.DUMMYFUNCTION("""COMPUTED_VALUE"""),43651.705555555556)</f>
        <v>43651.70556</v>
      </c>
      <c r="D3053" s="3">
        <f>IFERROR(__xludf.DUMMYFUNCTION("""COMPUTED_VALUE"""),104089.47)</f>
        <v>104089.47</v>
      </c>
    </row>
    <row r="3054">
      <c r="C3054" s="4">
        <f>IFERROR(__xludf.DUMMYFUNCTION("""COMPUTED_VALUE"""),43654.705555555556)</f>
        <v>43654.70556</v>
      </c>
      <c r="D3054" s="3">
        <f>IFERROR(__xludf.DUMMYFUNCTION("""COMPUTED_VALUE"""),104530.22)</f>
        <v>104530.22</v>
      </c>
    </row>
    <row r="3055">
      <c r="C3055" s="4">
        <f>IFERROR(__xludf.DUMMYFUNCTION("""COMPUTED_VALUE"""),43656.705555555556)</f>
        <v>43656.70556</v>
      </c>
      <c r="D3055" s="3">
        <f>IFERROR(__xludf.DUMMYFUNCTION("""COMPUTED_VALUE"""),105817.06)</f>
        <v>105817.06</v>
      </c>
    </row>
    <row r="3056">
      <c r="C3056" s="4">
        <f>IFERROR(__xludf.DUMMYFUNCTION("""COMPUTED_VALUE"""),43657.705555555556)</f>
        <v>43657.70556</v>
      </c>
      <c r="D3056" s="3">
        <f>IFERROR(__xludf.DUMMYFUNCTION("""COMPUTED_VALUE"""),105146.44)</f>
        <v>105146.44</v>
      </c>
    </row>
    <row r="3057">
      <c r="C3057" s="4">
        <f>IFERROR(__xludf.DUMMYFUNCTION("""COMPUTED_VALUE"""),43658.705555555556)</f>
        <v>43658.70556</v>
      </c>
      <c r="D3057" s="3">
        <f>IFERROR(__xludf.DUMMYFUNCTION("""COMPUTED_VALUE"""),103905.99)</f>
        <v>103905.99</v>
      </c>
    </row>
    <row r="3058">
      <c r="C3058" s="4">
        <f>IFERROR(__xludf.DUMMYFUNCTION("""COMPUTED_VALUE"""),43661.705555555556)</f>
        <v>43661.70556</v>
      </c>
      <c r="D3058" s="3">
        <f>IFERROR(__xludf.DUMMYFUNCTION("""COMPUTED_VALUE"""),103802.69)</f>
        <v>103802.69</v>
      </c>
    </row>
    <row r="3059">
      <c r="C3059" s="4">
        <f>IFERROR(__xludf.DUMMYFUNCTION("""COMPUTED_VALUE"""),43662.705555555556)</f>
        <v>43662.70556</v>
      </c>
      <c r="D3059" s="3">
        <f>IFERROR(__xludf.DUMMYFUNCTION("""COMPUTED_VALUE"""),103775.41)</f>
        <v>103775.41</v>
      </c>
    </row>
    <row r="3060">
      <c r="C3060" s="4">
        <f>IFERROR(__xludf.DUMMYFUNCTION("""COMPUTED_VALUE"""),43663.705555555556)</f>
        <v>43663.70556</v>
      </c>
      <c r="D3060" s="3">
        <f>IFERROR(__xludf.DUMMYFUNCTION("""COMPUTED_VALUE"""),103855.53)</f>
        <v>103855.53</v>
      </c>
    </row>
    <row r="3061">
      <c r="C3061" s="4">
        <f>IFERROR(__xludf.DUMMYFUNCTION("""COMPUTED_VALUE"""),43664.705555555556)</f>
        <v>43664.70556</v>
      </c>
      <c r="D3061" s="3">
        <f>IFERROR(__xludf.DUMMYFUNCTION("""COMPUTED_VALUE"""),104716.59)</f>
        <v>104716.59</v>
      </c>
    </row>
    <row r="3062">
      <c r="C3062" s="4">
        <f>IFERROR(__xludf.DUMMYFUNCTION("""COMPUTED_VALUE"""),43665.705555555556)</f>
        <v>43665.70556</v>
      </c>
      <c r="D3062" s="3">
        <f>IFERROR(__xludf.DUMMYFUNCTION("""COMPUTED_VALUE"""),103451.93)</f>
        <v>103451.93</v>
      </c>
    </row>
    <row r="3063">
      <c r="C3063" s="4">
        <f>IFERROR(__xludf.DUMMYFUNCTION("""COMPUTED_VALUE"""),43668.705555555556)</f>
        <v>43668.70556</v>
      </c>
      <c r="D3063" s="3">
        <f>IFERROR(__xludf.DUMMYFUNCTION("""COMPUTED_VALUE"""),103949.46)</f>
        <v>103949.46</v>
      </c>
    </row>
    <row r="3064">
      <c r="C3064" s="4">
        <f>IFERROR(__xludf.DUMMYFUNCTION("""COMPUTED_VALUE"""),43669.705555555556)</f>
        <v>43669.70556</v>
      </c>
      <c r="D3064" s="3">
        <f>IFERROR(__xludf.DUMMYFUNCTION("""COMPUTED_VALUE"""),103704.28)</f>
        <v>103704.28</v>
      </c>
    </row>
    <row r="3065">
      <c r="C3065" s="4">
        <f>IFERROR(__xludf.DUMMYFUNCTION("""COMPUTED_VALUE"""),43670.705555555556)</f>
        <v>43670.70556</v>
      </c>
      <c r="D3065" s="3">
        <f>IFERROR(__xludf.DUMMYFUNCTION("""COMPUTED_VALUE"""),104119.54)</f>
        <v>104119.54</v>
      </c>
    </row>
    <row r="3066">
      <c r="C3066" s="4">
        <f>IFERROR(__xludf.DUMMYFUNCTION("""COMPUTED_VALUE"""),43671.705555555556)</f>
        <v>43671.70556</v>
      </c>
      <c r="D3066" s="3">
        <f>IFERROR(__xludf.DUMMYFUNCTION("""COMPUTED_VALUE"""),102654.58)</f>
        <v>102654.58</v>
      </c>
    </row>
    <row r="3067">
      <c r="C3067" s="4">
        <f>IFERROR(__xludf.DUMMYFUNCTION("""COMPUTED_VALUE"""),43672.705555555556)</f>
        <v>43672.70556</v>
      </c>
      <c r="D3067" s="3">
        <f>IFERROR(__xludf.DUMMYFUNCTION("""COMPUTED_VALUE"""),102818.93)</f>
        <v>102818.93</v>
      </c>
    </row>
    <row r="3068">
      <c r="C3068" s="4">
        <f>IFERROR(__xludf.DUMMYFUNCTION("""COMPUTED_VALUE"""),43675.705555555556)</f>
        <v>43675.70556</v>
      </c>
      <c r="D3068" s="3">
        <f>IFERROR(__xludf.DUMMYFUNCTION("""COMPUTED_VALUE"""),103482.63)</f>
        <v>103482.63</v>
      </c>
    </row>
    <row r="3069">
      <c r="C3069" s="4">
        <f>IFERROR(__xludf.DUMMYFUNCTION("""COMPUTED_VALUE"""),43676.705555555556)</f>
        <v>43676.70556</v>
      </c>
      <c r="D3069" s="3">
        <f>IFERROR(__xludf.DUMMYFUNCTION("""COMPUTED_VALUE"""),102932.76)</f>
        <v>102932.76</v>
      </c>
    </row>
    <row r="3070">
      <c r="C3070" s="4">
        <f>IFERROR(__xludf.DUMMYFUNCTION("""COMPUTED_VALUE"""),43677.705555555556)</f>
        <v>43677.70556</v>
      </c>
      <c r="D3070" s="3">
        <f>IFERROR(__xludf.DUMMYFUNCTION("""COMPUTED_VALUE"""),101812.13)</f>
        <v>101812.13</v>
      </c>
    </row>
    <row r="3071">
      <c r="C3071" s="4">
        <f>IFERROR(__xludf.DUMMYFUNCTION("""COMPUTED_VALUE"""),43678.705555555556)</f>
        <v>43678.70556</v>
      </c>
      <c r="D3071" s="3">
        <f>IFERROR(__xludf.DUMMYFUNCTION("""COMPUTED_VALUE"""),102125.94)</f>
        <v>102125.94</v>
      </c>
    </row>
    <row r="3072">
      <c r="C3072" s="4">
        <f>IFERROR(__xludf.DUMMYFUNCTION("""COMPUTED_VALUE"""),43679.705555555556)</f>
        <v>43679.70556</v>
      </c>
      <c r="D3072" s="3">
        <f>IFERROR(__xludf.DUMMYFUNCTION("""COMPUTED_VALUE"""),102673.68)</f>
        <v>102673.68</v>
      </c>
    </row>
    <row r="3073">
      <c r="C3073" s="4">
        <f>IFERROR(__xludf.DUMMYFUNCTION("""COMPUTED_VALUE"""),43682.705555555556)</f>
        <v>43682.70556</v>
      </c>
      <c r="D3073" s="3">
        <f>IFERROR(__xludf.DUMMYFUNCTION("""COMPUTED_VALUE"""),100097.75)</f>
        <v>100097.75</v>
      </c>
    </row>
    <row r="3074">
      <c r="C3074" s="4">
        <f>IFERROR(__xludf.DUMMYFUNCTION("""COMPUTED_VALUE"""),43683.705555555556)</f>
        <v>43683.70556</v>
      </c>
      <c r="D3074" s="3">
        <f>IFERROR(__xludf.DUMMYFUNCTION("""COMPUTED_VALUE"""),102163.69)</f>
        <v>102163.69</v>
      </c>
    </row>
    <row r="3075">
      <c r="C3075" s="4">
        <f>IFERROR(__xludf.DUMMYFUNCTION("""COMPUTED_VALUE"""),43684.705555555556)</f>
        <v>43684.70556</v>
      </c>
      <c r="D3075" s="3">
        <f>IFERROR(__xludf.DUMMYFUNCTION("""COMPUTED_VALUE"""),102782.37)</f>
        <v>102782.37</v>
      </c>
    </row>
    <row r="3076">
      <c r="C3076" s="4">
        <f>IFERROR(__xludf.DUMMYFUNCTION("""COMPUTED_VALUE"""),43685.705555555556)</f>
        <v>43685.70556</v>
      </c>
      <c r="D3076" s="3">
        <f>IFERROR(__xludf.DUMMYFUNCTION("""COMPUTED_VALUE"""),104115.23)</f>
        <v>104115.23</v>
      </c>
    </row>
    <row r="3077">
      <c r="C3077" s="4">
        <f>IFERROR(__xludf.DUMMYFUNCTION("""COMPUTED_VALUE"""),43686.705555555556)</f>
        <v>43686.70556</v>
      </c>
      <c r="D3077" s="3">
        <f>IFERROR(__xludf.DUMMYFUNCTION("""COMPUTED_VALUE"""),103996.16)</f>
        <v>103996.16</v>
      </c>
    </row>
    <row r="3078">
      <c r="C3078" s="4">
        <f>IFERROR(__xludf.DUMMYFUNCTION("""COMPUTED_VALUE"""),43689.705555555556)</f>
        <v>43689.70556</v>
      </c>
      <c r="D3078" s="3">
        <f>IFERROR(__xludf.DUMMYFUNCTION("""COMPUTED_VALUE"""),101915.22)</f>
        <v>101915.22</v>
      </c>
    </row>
    <row r="3079">
      <c r="C3079" s="4">
        <f>IFERROR(__xludf.DUMMYFUNCTION("""COMPUTED_VALUE"""),43690.705555555556)</f>
        <v>43690.70556</v>
      </c>
      <c r="D3079" s="3">
        <f>IFERROR(__xludf.DUMMYFUNCTION("""COMPUTED_VALUE"""),103299.47)</f>
        <v>103299.47</v>
      </c>
    </row>
    <row r="3080">
      <c r="C3080" s="4">
        <f>IFERROR(__xludf.DUMMYFUNCTION("""COMPUTED_VALUE"""),43691.705555555556)</f>
        <v>43691.70556</v>
      </c>
      <c r="D3080" s="3">
        <f>IFERROR(__xludf.DUMMYFUNCTION("""COMPUTED_VALUE"""),100258.01)</f>
        <v>100258.01</v>
      </c>
    </row>
    <row r="3081">
      <c r="C3081" s="4">
        <f>IFERROR(__xludf.DUMMYFUNCTION("""COMPUTED_VALUE"""),43692.705555555556)</f>
        <v>43692.70556</v>
      </c>
      <c r="D3081" s="3">
        <f>IFERROR(__xludf.DUMMYFUNCTION("""COMPUTED_VALUE"""),99056.91)</f>
        <v>99056.91</v>
      </c>
    </row>
    <row r="3082">
      <c r="C3082" s="4">
        <f>IFERROR(__xludf.DUMMYFUNCTION("""COMPUTED_VALUE"""),43693.705555555556)</f>
        <v>43693.70556</v>
      </c>
      <c r="D3082" s="3">
        <f>IFERROR(__xludf.DUMMYFUNCTION("""COMPUTED_VALUE"""),99805.78)</f>
        <v>99805.78</v>
      </c>
    </row>
    <row r="3083">
      <c r="C3083" s="4">
        <f>IFERROR(__xludf.DUMMYFUNCTION("""COMPUTED_VALUE"""),43696.705555555556)</f>
        <v>43696.70556</v>
      </c>
      <c r="D3083" s="3">
        <f>IFERROR(__xludf.DUMMYFUNCTION("""COMPUTED_VALUE"""),99468.67)</f>
        <v>99468.67</v>
      </c>
    </row>
    <row r="3084">
      <c r="C3084" s="4">
        <f>IFERROR(__xludf.DUMMYFUNCTION("""COMPUTED_VALUE"""),43697.705555555556)</f>
        <v>43697.70556</v>
      </c>
      <c r="D3084" s="3">
        <f>IFERROR(__xludf.DUMMYFUNCTION("""COMPUTED_VALUE"""),99222.25)</f>
        <v>99222.25</v>
      </c>
    </row>
    <row r="3085">
      <c r="C3085" s="4">
        <f>IFERROR(__xludf.DUMMYFUNCTION("""COMPUTED_VALUE"""),43698.705555555556)</f>
        <v>43698.70556</v>
      </c>
      <c r="D3085" s="3">
        <f>IFERROR(__xludf.DUMMYFUNCTION("""COMPUTED_VALUE"""),101201.9)</f>
        <v>101201.9</v>
      </c>
    </row>
    <row r="3086">
      <c r="C3086" s="4">
        <f>IFERROR(__xludf.DUMMYFUNCTION("""COMPUTED_VALUE"""),43699.705555555556)</f>
        <v>43699.70556</v>
      </c>
      <c r="D3086" s="3">
        <f>IFERROR(__xludf.DUMMYFUNCTION("""COMPUTED_VALUE"""),100011.28)</f>
        <v>100011.28</v>
      </c>
    </row>
    <row r="3087">
      <c r="C3087" s="4">
        <f>IFERROR(__xludf.DUMMYFUNCTION("""COMPUTED_VALUE"""),43700.705555555556)</f>
        <v>43700.70556</v>
      </c>
      <c r="D3087" s="3">
        <f>IFERROR(__xludf.DUMMYFUNCTION("""COMPUTED_VALUE"""),97667.49)</f>
        <v>97667.49</v>
      </c>
    </row>
    <row r="3088">
      <c r="C3088" s="4">
        <f>IFERROR(__xludf.DUMMYFUNCTION("""COMPUTED_VALUE"""),43703.705555555556)</f>
        <v>43703.70556</v>
      </c>
      <c r="D3088" s="3">
        <f>IFERROR(__xludf.DUMMYFUNCTION("""COMPUTED_VALUE"""),96429.6)</f>
        <v>96429.6</v>
      </c>
    </row>
    <row r="3089">
      <c r="C3089" s="4">
        <f>IFERROR(__xludf.DUMMYFUNCTION("""COMPUTED_VALUE"""),43704.705555555556)</f>
        <v>43704.70556</v>
      </c>
      <c r="D3089" s="3">
        <f>IFERROR(__xludf.DUMMYFUNCTION("""COMPUTED_VALUE"""),97276.19)</f>
        <v>97276.19</v>
      </c>
    </row>
    <row r="3090">
      <c r="C3090" s="4">
        <f>IFERROR(__xludf.DUMMYFUNCTION("""COMPUTED_VALUE"""),43705.705555555556)</f>
        <v>43705.70556</v>
      </c>
      <c r="D3090" s="3">
        <f>IFERROR(__xludf.DUMMYFUNCTION("""COMPUTED_VALUE"""),98193.53)</f>
        <v>98193.53</v>
      </c>
    </row>
    <row r="3091">
      <c r="C3091" s="4">
        <f>IFERROR(__xludf.DUMMYFUNCTION("""COMPUTED_VALUE"""),43706.705555555556)</f>
        <v>43706.70556</v>
      </c>
      <c r="D3091" s="3">
        <f>IFERROR(__xludf.DUMMYFUNCTION("""COMPUTED_VALUE"""),100524.43)</f>
        <v>100524.43</v>
      </c>
    </row>
    <row r="3092">
      <c r="C3092" s="4">
        <f>IFERROR(__xludf.DUMMYFUNCTION("""COMPUTED_VALUE"""),43707.705555555556)</f>
        <v>43707.70556</v>
      </c>
      <c r="D3092" s="3">
        <f>IFERROR(__xludf.DUMMYFUNCTION("""COMPUTED_VALUE"""),101134.61)</f>
        <v>101134.61</v>
      </c>
    </row>
    <row r="3093">
      <c r="C3093" s="4">
        <f>IFERROR(__xludf.DUMMYFUNCTION("""COMPUTED_VALUE"""),43710.705555555556)</f>
        <v>43710.70556</v>
      </c>
      <c r="D3093" s="3">
        <f>IFERROR(__xludf.DUMMYFUNCTION("""COMPUTED_VALUE"""),100625.74)</f>
        <v>100625.74</v>
      </c>
    </row>
    <row r="3094">
      <c r="C3094" s="4">
        <f>IFERROR(__xludf.DUMMYFUNCTION("""COMPUTED_VALUE"""),43711.705555555556)</f>
        <v>43711.70556</v>
      </c>
      <c r="D3094" s="3">
        <f>IFERROR(__xludf.DUMMYFUNCTION("""COMPUTED_VALUE"""),99680.83)</f>
        <v>99680.83</v>
      </c>
    </row>
    <row r="3095">
      <c r="C3095" s="4">
        <f>IFERROR(__xludf.DUMMYFUNCTION("""COMPUTED_VALUE"""),43712.705555555556)</f>
        <v>43712.70556</v>
      </c>
      <c r="D3095" s="3">
        <f>IFERROR(__xludf.DUMMYFUNCTION("""COMPUTED_VALUE"""),101200.89)</f>
        <v>101200.89</v>
      </c>
    </row>
    <row r="3096">
      <c r="C3096" s="4">
        <f>IFERROR(__xludf.DUMMYFUNCTION("""COMPUTED_VALUE"""),43713.705555555556)</f>
        <v>43713.70556</v>
      </c>
      <c r="D3096" s="3">
        <f>IFERROR(__xludf.DUMMYFUNCTION("""COMPUTED_VALUE"""),102243.0)</f>
        <v>102243</v>
      </c>
    </row>
    <row r="3097">
      <c r="C3097" s="4">
        <f>IFERROR(__xludf.DUMMYFUNCTION("""COMPUTED_VALUE"""),43714.705555555556)</f>
        <v>43714.70556</v>
      </c>
      <c r="D3097" s="3">
        <f>IFERROR(__xludf.DUMMYFUNCTION("""COMPUTED_VALUE"""),102935.43)</f>
        <v>102935.43</v>
      </c>
    </row>
    <row r="3098">
      <c r="C3098" s="4">
        <f>IFERROR(__xludf.DUMMYFUNCTION("""COMPUTED_VALUE"""),43717.705555555556)</f>
        <v>43717.70556</v>
      </c>
      <c r="D3098" s="3">
        <f>IFERROR(__xludf.DUMMYFUNCTION("""COMPUTED_VALUE"""),103180.59)</f>
        <v>103180.59</v>
      </c>
    </row>
    <row r="3099">
      <c r="C3099" s="4">
        <f>IFERROR(__xludf.DUMMYFUNCTION("""COMPUTED_VALUE"""),43718.705555555556)</f>
        <v>43718.70556</v>
      </c>
      <c r="D3099" s="3">
        <f>IFERROR(__xludf.DUMMYFUNCTION("""COMPUTED_VALUE"""),103031.5)</f>
        <v>103031.5</v>
      </c>
    </row>
    <row r="3100">
      <c r="C3100" s="4">
        <f>IFERROR(__xludf.DUMMYFUNCTION("""COMPUTED_VALUE"""),43719.705555555556)</f>
        <v>43719.70556</v>
      </c>
      <c r="D3100" s="3">
        <f>IFERROR(__xludf.DUMMYFUNCTION("""COMPUTED_VALUE"""),103445.6)</f>
        <v>103445.6</v>
      </c>
    </row>
    <row r="3101">
      <c r="C3101" s="4">
        <f>IFERROR(__xludf.DUMMYFUNCTION("""COMPUTED_VALUE"""),43720.705555555556)</f>
        <v>43720.70556</v>
      </c>
      <c r="D3101" s="3">
        <f>IFERROR(__xludf.DUMMYFUNCTION("""COMPUTED_VALUE"""),104370.91)</f>
        <v>104370.91</v>
      </c>
    </row>
    <row r="3102">
      <c r="C3102" s="4">
        <f>IFERROR(__xludf.DUMMYFUNCTION("""COMPUTED_VALUE"""),43721.705555555556)</f>
        <v>43721.70556</v>
      </c>
      <c r="D3102" s="3">
        <f>IFERROR(__xludf.DUMMYFUNCTION("""COMPUTED_VALUE"""),103501.18)</f>
        <v>103501.18</v>
      </c>
    </row>
    <row r="3103">
      <c r="C3103" s="4">
        <f>IFERROR(__xludf.DUMMYFUNCTION("""COMPUTED_VALUE"""),43724.705555555556)</f>
        <v>43724.70556</v>
      </c>
      <c r="D3103" s="3">
        <f>IFERROR(__xludf.DUMMYFUNCTION("""COMPUTED_VALUE"""),103680.41)</f>
        <v>103680.41</v>
      </c>
    </row>
    <row r="3104">
      <c r="C3104" s="4">
        <f>IFERROR(__xludf.DUMMYFUNCTION("""COMPUTED_VALUE"""),43725.705555555556)</f>
        <v>43725.70556</v>
      </c>
      <c r="D3104" s="3">
        <f>IFERROR(__xludf.DUMMYFUNCTION("""COMPUTED_VALUE"""),104616.86)</f>
        <v>104616.86</v>
      </c>
    </row>
    <row r="3105">
      <c r="C3105" s="4">
        <f>IFERROR(__xludf.DUMMYFUNCTION("""COMPUTED_VALUE"""),43726.705555555556)</f>
        <v>43726.70556</v>
      </c>
      <c r="D3105" s="3">
        <f>IFERROR(__xludf.DUMMYFUNCTION("""COMPUTED_VALUE"""),104531.93)</f>
        <v>104531.93</v>
      </c>
    </row>
    <row r="3106">
      <c r="C3106" s="4">
        <f>IFERROR(__xludf.DUMMYFUNCTION("""COMPUTED_VALUE"""),43727.705555555556)</f>
        <v>43727.70556</v>
      </c>
      <c r="D3106" s="3">
        <f>IFERROR(__xludf.DUMMYFUNCTION("""COMPUTED_VALUE"""),104339.16)</f>
        <v>104339.16</v>
      </c>
    </row>
    <row r="3107">
      <c r="C3107" s="4">
        <f>IFERROR(__xludf.DUMMYFUNCTION("""COMPUTED_VALUE"""),43728.705555555556)</f>
        <v>43728.70556</v>
      </c>
      <c r="D3107" s="3">
        <f>IFERROR(__xludf.DUMMYFUNCTION("""COMPUTED_VALUE"""),104817.4)</f>
        <v>104817.4</v>
      </c>
    </row>
    <row r="3108">
      <c r="C3108" s="4">
        <f>IFERROR(__xludf.DUMMYFUNCTION("""COMPUTED_VALUE"""),43731.705555555556)</f>
        <v>43731.70556</v>
      </c>
      <c r="D3108" s="3">
        <f>IFERROR(__xludf.DUMMYFUNCTION("""COMPUTED_VALUE"""),104637.82)</f>
        <v>104637.82</v>
      </c>
    </row>
    <row r="3109">
      <c r="C3109" s="4">
        <f>IFERROR(__xludf.DUMMYFUNCTION("""COMPUTED_VALUE"""),43732.705555555556)</f>
        <v>43732.70556</v>
      </c>
      <c r="D3109" s="3">
        <f>IFERROR(__xludf.DUMMYFUNCTION("""COMPUTED_VALUE"""),103875.66)</f>
        <v>103875.66</v>
      </c>
    </row>
    <row r="3110">
      <c r="C3110" s="4">
        <f>IFERROR(__xludf.DUMMYFUNCTION("""COMPUTED_VALUE"""),43733.705555555556)</f>
        <v>43733.70556</v>
      </c>
      <c r="D3110" s="3">
        <f>IFERROR(__xludf.DUMMYFUNCTION("""COMPUTED_VALUE"""),104480.98)</f>
        <v>104480.98</v>
      </c>
    </row>
    <row r="3111">
      <c r="C3111" s="4">
        <f>IFERROR(__xludf.DUMMYFUNCTION("""COMPUTED_VALUE"""),43734.705555555556)</f>
        <v>43734.70556</v>
      </c>
      <c r="D3111" s="3">
        <f>IFERROR(__xludf.DUMMYFUNCTION("""COMPUTED_VALUE"""),105319.4)</f>
        <v>105319.4</v>
      </c>
    </row>
    <row r="3112">
      <c r="C3112" s="4">
        <f>IFERROR(__xludf.DUMMYFUNCTION("""COMPUTED_VALUE"""),43735.705555555556)</f>
        <v>43735.70556</v>
      </c>
      <c r="D3112" s="3">
        <f>IFERROR(__xludf.DUMMYFUNCTION("""COMPUTED_VALUE"""),105077.63)</f>
        <v>105077.63</v>
      </c>
    </row>
    <row r="3113">
      <c r="C3113" s="4">
        <f>IFERROR(__xludf.DUMMYFUNCTION("""COMPUTED_VALUE"""),43738.705555555556)</f>
        <v>43738.70556</v>
      </c>
      <c r="D3113" s="3">
        <f>IFERROR(__xludf.DUMMYFUNCTION("""COMPUTED_VALUE"""),104745.32)</f>
        <v>104745.32</v>
      </c>
    </row>
    <row r="3114">
      <c r="C3114" s="4">
        <f>IFERROR(__xludf.DUMMYFUNCTION("""COMPUTED_VALUE"""),43739.705555555556)</f>
        <v>43739.70556</v>
      </c>
      <c r="D3114" s="3">
        <f>IFERROR(__xludf.DUMMYFUNCTION("""COMPUTED_VALUE"""),104053.4)</f>
        <v>104053.4</v>
      </c>
    </row>
    <row r="3115">
      <c r="C3115" s="4">
        <f>IFERROR(__xludf.DUMMYFUNCTION("""COMPUTED_VALUE"""),43740.705555555556)</f>
        <v>43740.70556</v>
      </c>
      <c r="D3115" s="3">
        <f>IFERROR(__xludf.DUMMYFUNCTION("""COMPUTED_VALUE"""),101031.44)</f>
        <v>101031.44</v>
      </c>
    </row>
    <row r="3116">
      <c r="C3116" s="4">
        <f>IFERROR(__xludf.DUMMYFUNCTION("""COMPUTED_VALUE"""),43741.705555555556)</f>
        <v>43741.70556</v>
      </c>
      <c r="D3116" s="3">
        <f>IFERROR(__xludf.DUMMYFUNCTION("""COMPUTED_VALUE"""),101516.04)</f>
        <v>101516.04</v>
      </c>
    </row>
    <row r="3117">
      <c r="C3117" s="4">
        <f>IFERROR(__xludf.DUMMYFUNCTION("""COMPUTED_VALUE"""),43742.705555555556)</f>
        <v>43742.70556</v>
      </c>
      <c r="D3117" s="3">
        <f>IFERROR(__xludf.DUMMYFUNCTION("""COMPUTED_VALUE"""),102551.32)</f>
        <v>102551.32</v>
      </c>
    </row>
    <row r="3118">
      <c r="C3118" s="4">
        <f>IFERROR(__xludf.DUMMYFUNCTION("""COMPUTED_VALUE"""),43745.705555555556)</f>
        <v>43745.70556</v>
      </c>
      <c r="D3118" s="3">
        <f>IFERROR(__xludf.DUMMYFUNCTION("""COMPUTED_VALUE"""),100572.77)</f>
        <v>100572.77</v>
      </c>
    </row>
    <row r="3119">
      <c r="C3119" s="4">
        <f>IFERROR(__xludf.DUMMYFUNCTION("""COMPUTED_VALUE"""),43746.705555555556)</f>
        <v>43746.70556</v>
      </c>
      <c r="D3119" s="3">
        <f>IFERROR(__xludf.DUMMYFUNCTION("""COMPUTED_VALUE"""),99981.4)</f>
        <v>99981.4</v>
      </c>
    </row>
    <row r="3120">
      <c r="C3120" s="4">
        <f>IFERROR(__xludf.DUMMYFUNCTION("""COMPUTED_VALUE"""),43747.705555555556)</f>
        <v>43747.70556</v>
      </c>
      <c r="D3120" s="3">
        <f>IFERROR(__xludf.DUMMYFUNCTION("""COMPUTED_VALUE"""),101248.78)</f>
        <v>101248.78</v>
      </c>
    </row>
    <row r="3121">
      <c r="C3121" s="4">
        <f>IFERROR(__xludf.DUMMYFUNCTION("""COMPUTED_VALUE"""),43748.705555555556)</f>
        <v>43748.70556</v>
      </c>
      <c r="D3121" s="3">
        <f>IFERROR(__xludf.DUMMYFUNCTION("""COMPUTED_VALUE"""),101817.13)</f>
        <v>101817.13</v>
      </c>
    </row>
    <row r="3122">
      <c r="C3122" s="4">
        <f>IFERROR(__xludf.DUMMYFUNCTION("""COMPUTED_VALUE"""),43749.705555555556)</f>
        <v>43749.70556</v>
      </c>
      <c r="D3122" s="3">
        <f>IFERROR(__xludf.DUMMYFUNCTION("""COMPUTED_VALUE"""),103831.92)</f>
        <v>103831.92</v>
      </c>
    </row>
    <row r="3123">
      <c r="C3123" s="4">
        <f>IFERROR(__xludf.DUMMYFUNCTION("""COMPUTED_VALUE"""),43752.705555555556)</f>
        <v>43752.70556</v>
      </c>
      <c r="D3123" s="3">
        <f>IFERROR(__xludf.DUMMYFUNCTION("""COMPUTED_VALUE"""),104301.58)</f>
        <v>104301.58</v>
      </c>
    </row>
    <row r="3124">
      <c r="C3124" s="4">
        <f>IFERROR(__xludf.DUMMYFUNCTION("""COMPUTED_VALUE"""),43753.705555555556)</f>
        <v>43753.70556</v>
      </c>
      <c r="D3124" s="3">
        <f>IFERROR(__xludf.DUMMYFUNCTION("""COMPUTED_VALUE"""),104489.56)</f>
        <v>104489.56</v>
      </c>
    </row>
    <row r="3125">
      <c r="C3125" s="4">
        <f>IFERROR(__xludf.DUMMYFUNCTION("""COMPUTED_VALUE"""),43754.705555555556)</f>
        <v>43754.70556</v>
      </c>
      <c r="D3125" s="3">
        <f>IFERROR(__xludf.DUMMYFUNCTION("""COMPUTED_VALUE"""),105422.8)</f>
        <v>105422.8</v>
      </c>
    </row>
    <row r="3126">
      <c r="C3126" s="4">
        <f>IFERROR(__xludf.DUMMYFUNCTION("""COMPUTED_VALUE"""),43755.705555555556)</f>
        <v>43755.70556</v>
      </c>
      <c r="D3126" s="3">
        <f>IFERROR(__xludf.DUMMYFUNCTION("""COMPUTED_VALUE"""),105015.77)</f>
        <v>105015.77</v>
      </c>
    </row>
    <row r="3127">
      <c r="C3127" s="4">
        <f>IFERROR(__xludf.DUMMYFUNCTION("""COMPUTED_VALUE"""),43756.705555555556)</f>
        <v>43756.70556</v>
      </c>
      <c r="D3127" s="3">
        <f>IFERROR(__xludf.DUMMYFUNCTION("""COMPUTED_VALUE"""),104728.89)</f>
        <v>104728.89</v>
      </c>
    </row>
    <row r="3128">
      <c r="C3128" s="4">
        <f>IFERROR(__xludf.DUMMYFUNCTION("""COMPUTED_VALUE"""),43759.705555555556)</f>
        <v>43759.70556</v>
      </c>
      <c r="D3128" s="3">
        <f>IFERROR(__xludf.DUMMYFUNCTION("""COMPUTED_VALUE"""),106022.28)</f>
        <v>106022.28</v>
      </c>
    </row>
    <row r="3129">
      <c r="C3129" s="4">
        <f>IFERROR(__xludf.DUMMYFUNCTION("""COMPUTED_VALUE"""),43760.705555555556)</f>
        <v>43760.70556</v>
      </c>
      <c r="D3129" s="3">
        <f>IFERROR(__xludf.DUMMYFUNCTION("""COMPUTED_VALUE"""),107381.11)</f>
        <v>107381.11</v>
      </c>
    </row>
    <row r="3130">
      <c r="C3130" s="4">
        <f>IFERROR(__xludf.DUMMYFUNCTION("""COMPUTED_VALUE"""),43761.705555555556)</f>
        <v>43761.70556</v>
      </c>
      <c r="D3130" s="3">
        <f>IFERROR(__xludf.DUMMYFUNCTION("""COMPUTED_VALUE"""),107543.59)</f>
        <v>107543.59</v>
      </c>
    </row>
    <row r="3131">
      <c r="C3131" s="4">
        <f>IFERROR(__xludf.DUMMYFUNCTION("""COMPUTED_VALUE"""),43762.705555555556)</f>
        <v>43762.70556</v>
      </c>
      <c r="D3131" s="3">
        <f>IFERROR(__xludf.DUMMYFUNCTION("""COMPUTED_VALUE"""),106986.15)</f>
        <v>106986.15</v>
      </c>
    </row>
    <row r="3132">
      <c r="C3132" s="4">
        <f>IFERROR(__xludf.DUMMYFUNCTION("""COMPUTED_VALUE"""),43763.705555555556)</f>
        <v>43763.70556</v>
      </c>
      <c r="D3132" s="3">
        <f>IFERROR(__xludf.DUMMYFUNCTION("""COMPUTED_VALUE"""),107363.77)</f>
        <v>107363.77</v>
      </c>
    </row>
    <row r="3133">
      <c r="C3133" s="4">
        <f>IFERROR(__xludf.DUMMYFUNCTION("""COMPUTED_VALUE"""),43766.705555555556)</f>
        <v>43766.70556</v>
      </c>
      <c r="D3133" s="3">
        <f>IFERROR(__xludf.DUMMYFUNCTION("""COMPUTED_VALUE"""),108187.06)</f>
        <v>108187.06</v>
      </c>
    </row>
    <row r="3134">
      <c r="C3134" s="4">
        <f>IFERROR(__xludf.DUMMYFUNCTION("""COMPUTED_VALUE"""),43767.705555555556)</f>
        <v>43767.70556</v>
      </c>
      <c r="D3134" s="3">
        <f>IFERROR(__xludf.DUMMYFUNCTION("""COMPUTED_VALUE"""),107556.26)</f>
        <v>107556.26</v>
      </c>
    </row>
    <row r="3135">
      <c r="C3135" s="4">
        <f>IFERROR(__xludf.DUMMYFUNCTION("""COMPUTED_VALUE"""),43768.705555555556)</f>
        <v>43768.70556</v>
      </c>
      <c r="D3135" s="3">
        <f>IFERROR(__xludf.DUMMYFUNCTION("""COMPUTED_VALUE"""),108407.54)</f>
        <v>108407.54</v>
      </c>
    </row>
    <row r="3136">
      <c r="C3136" s="4">
        <f>IFERROR(__xludf.DUMMYFUNCTION("""COMPUTED_VALUE"""),43769.705555555556)</f>
        <v>43769.70556</v>
      </c>
      <c r="D3136" s="3">
        <f>IFERROR(__xludf.DUMMYFUNCTION("""COMPUTED_VALUE"""),107219.83)</f>
        <v>107219.83</v>
      </c>
    </row>
    <row r="3137">
      <c r="C3137" s="4">
        <f>IFERROR(__xludf.DUMMYFUNCTION("""COMPUTED_VALUE"""),43770.705555555556)</f>
        <v>43770.70556</v>
      </c>
      <c r="D3137" s="3">
        <f>IFERROR(__xludf.DUMMYFUNCTION("""COMPUTED_VALUE"""),108195.63)</f>
        <v>108195.63</v>
      </c>
    </row>
    <row r="3138">
      <c r="C3138" s="4">
        <f>IFERROR(__xludf.DUMMYFUNCTION("""COMPUTED_VALUE"""),43773.705555555556)</f>
        <v>43773.70556</v>
      </c>
      <c r="D3138" s="3">
        <f>IFERROR(__xludf.DUMMYFUNCTION("""COMPUTED_VALUE"""),108779.33)</f>
        <v>108779.33</v>
      </c>
    </row>
    <row r="3139">
      <c r="C3139" s="4">
        <f>IFERROR(__xludf.DUMMYFUNCTION("""COMPUTED_VALUE"""),43774.705555555556)</f>
        <v>43774.70556</v>
      </c>
      <c r="D3139" s="3">
        <f>IFERROR(__xludf.DUMMYFUNCTION("""COMPUTED_VALUE"""),108719.02)</f>
        <v>108719.02</v>
      </c>
    </row>
    <row r="3140">
      <c r="C3140" s="4">
        <f>IFERROR(__xludf.DUMMYFUNCTION("""COMPUTED_VALUE"""),43775.705555555556)</f>
        <v>43775.70556</v>
      </c>
      <c r="D3140" s="3">
        <f>IFERROR(__xludf.DUMMYFUNCTION("""COMPUTED_VALUE"""),108360.22)</f>
        <v>108360.22</v>
      </c>
    </row>
    <row r="3141">
      <c r="C3141" s="4">
        <f>IFERROR(__xludf.DUMMYFUNCTION("""COMPUTED_VALUE"""),43776.705555555556)</f>
        <v>43776.70556</v>
      </c>
      <c r="D3141" s="3">
        <f>IFERROR(__xludf.DUMMYFUNCTION("""COMPUTED_VALUE"""),109580.57)</f>
        <v>109580.57</v>
      </c>
    </row>
    <row r="3142">
      <c r="C3142" s="4">
        <f>IFERROR(__xludf.DUMMYFUNCTION("""COMPUTED_VALUE"""),43777.705555555556)</f>
        <v>43777.70556</v>
      </c>
      <c r="D3142" s="3">
        <f>IFERROR(__xludf.DUMMYFUNCTION("""COMPUTED_VALUE"""),107628.98)</f>
        <v>107628.98</v>
      </c>
    </row>
    <row r="3143">
      <c r="C3143" s="4">
        <f>IFERROR(__xludf.DUMMYFUNCTION("""COMPUTED_VALUE"""),43780.705555555556)</f>
        <v>43780.70556</v>
      </c>
      <c r="D3143" s="3">
        <f>IFERROR(__xludf.DUMMYFUNCTION("""COMPUTED_VALUE"""),108367.44)</f>
        <v>108367.44</v>
      </c>
    </row>
    <row r="3144">
      <c r="C3144" s="4">
        <f>IFERROR(__xludf.DUMMYFUNCTION("""COMPUTED_VALUE"""),43781.705555555556)</f>
        <v>43781.70556</v>
      </c>
      <c r="D3144" s="3">
        <f>IFERROR(__xludf.DUMMYFUNCTION("""COMPUTED_VALUE"""),106751.11)</f>
        <v>106751.11</v>
      </c>
    </row>
    <row r="3145">
      <c r="C3145" s="4">
        <f>IFERROR(__xludf.DUMMYFUNCTION("""COMPUTED_VALUE"""),43782.705555555556)</f>
        <v>43782.70556</v>
      </c>
      <c r="D3145" s="3">
        <f>IFERROR(__xludf.DUMMYFUNCTION("""COMPUTED_VALUE"""),106059.95)</f>
        <v>106059.95</v>
      </c>
    </row>
    <row r="3146">
      <c r="C3146" s="4">
        <f>IFERROR(__xludf.DUMMYFUNCTION("""COMPUTED_VALUE"""),43783.705555555556)</f>
        <v>43783.70556</v>
      </c>
      <c r="D3146" s="3">
        <f>IFERROR(__xludf.DUMMYFUNCTION("""COMPUTED_VALUE"""),106556.88)</f>
        <v>106556.88</v>
      </c>
    </row>
    <row r="3147">
      <c r="C3147" s="4">
        <f>IFERROR(__xludf.DUMMYFUNCTION("""COMPUTED_VALUE"""),43787.705555555556)</f>
        <v>43787.70556</v>
      </c>
      <c r="D3147" s="3">
        <f>IFERROR(__xludf.DUMMYFUNCTION("""COMPUTED_VALUE"""),106269.25)</f>
        <v>106269.25</v>
      </c>
    </row>
    <row r="3148">
      <c r="C3148" s="4">
        <f>IFERROR(__xludf.DUMMYFUNCTION("""COMPUTED_VALUE"""),43788.705555555556)</f>
        <v>43788.70556</v>
      </c>
      <c r="D3148" s="3">
        <f>IFERROR(__xludf.DUMMYFUNCTION("""COMPUTED_VALUE"""),105864.18)</f>
        <v>105864.18</v>
      </c>
    </row>
    <row r="3149">
      <c r="C3149" s="4">
        <f>IFERROR(__xludf.DUMMYFUNCTION("""COMPUTED_VALUE"""),43790.705555555556)</f>
        <v>43790.70556</v>
      </c>
      <c r="D3149" s="3">
        <f>IFERROR(__xludf.DUMMYFUNCTION("""COMPUTED_VALUE"""),107496.73)</f>
        <v>107496.73</v>
      </c>
    </row>
    <row r="3150">
      <c r="C3150" s="4">
        <f>IFERROR(__xludf.DUMMYFUNCTION("""COMPUTED_VALUE"""),43791.705555555556)</f>
        <v>43791.70556</v>
      </c>
      <c r="D3150" s="3">
        <f>IFERROR(__xludf.DUMMYFUNCTION("""COMPUTED_VALUE"""),108692.28)</f>
        <v>108692.28</v>
      </c>
    </row>
    <row r="3151">
      <c r="C3151" s="4">
        <f>IFERROR(__xludf.DUMMYFUNCTION("""COMPUTED_VALUE"""),43794.705555555556)</f>
        <v>43794.70556</v>
      </c>
      <c r="D3151" s="3">
        <f>IFERROR(__xludf.DUMMYFUNCTION("""COMPUTED_VALUE"""),108423.93)</f>
        <v>108423.93</v>
      </c>
    </row>
    <row r="3152">
      <c r="C3152" s="4">
        <f>IFERROR(__xludf.DUMMYFUNCTION("""COMPUTED_VALUE"""),43795.705555555556)</f>
        <v>43795.70556</v>
      </c>
      <c r="D3152" s="3">
        <f>IFERROR(__xludf.DUMMYFUNCTION("""COMPUTED_VALUE"""),107059.4)</f>
        <v>107059.4</v>
      </c>
    </row>
    <row r="3153">
      <c r="C3153" s="4">
        <f>IFERROR(__xludf.DUMMYFUNCTION("""COMPUTED_VALUE"""),43796.705555555556)</f>
        <v>43796.70556</v>
      </c>
      <c r="D3153" s="3">
        <f>IFERROR(__xludf.DUMMYFUNCTION("""COMPUTED_VALUE"""),107707.75)</f>
        <v>107707.75</v>
      </c>
    </row>
    <row r="3154">
      <c r="C3154" s="4">
        <f>IFERROR(__xludf.DUMMYFUNCTION("""COMPUTED_VALUE"""),43797.705555555556)</f>
        <v>43797.70556</v>
      </c>
      <c r="D3154" s="3">
        <f>IFERROR(__xludf.DUMMYFUNCTION("""COMPUTED_VALUE"""),108290.09)</f>
        <v>108290.09</v>
      </c>
    </row>
    <row r="3155">
      <c r="C3155" s="4">
        <f>IFERROR(__xludf.DUMMYFUNCTION("""COMPUTED_VALUE"""),43798.705555555556)</f>
        <v>43798.70556</v>
      </c>
      <c r="D3155" s="3">
        <f>IFERROR(__xludf.DUMMYFUNCTION("""COMPUTED_VALUE"""),108233.28)</f>
        <v>108233.28</v>
      </c>
    </row>
    <row r="3156">
      <c r="C3156" s="4">
        <f>IFERROR(__xludf.DUMMYFUNCTION("""COMPUTED_VALUE"""),43801.705555555556)</f>
        <v>43801.70556</v>
      </c>
      <c r="D3156" s="3">
        <f>IFERROR(__xludf.DUMMYFUNCTION("""COMPUTED_VALUE"""),108927.83)</f>
        <v>108927.83</v>
      </c>
    </row>
    <row r="3157">
      <c r="C3157" s="4">
        <f>IFERROR(__xludf.DUMMYFUNCTION("""COMPUTED_VALUE"""),43802.705555555556)</f>
        <v>43802.70556</v>
      </c>
      <c r="D3157" s="3">
        <f>IFERROR(__xludf.DUMMYFUNCTION("""COMPUTED_VALUE"""),108956.02)</f>
        <v>108956.02</v>
      </c>
    </row>
    <row r="3158">
      <c r="C3158" s="4">
        <f>IFERROR(__xludf.DUMMYFUNCTION("""COMPUTED_VALUE"""),43803.705555555556)</f>
        <v>43803.70556</v>
      </c>
      <c r="D3158" s="3">
        <f>IFERROR(__xludf.DUMMYFUNCTION("""COMPUTED_VALUE"""),110300.93)</f>
        <v>110300.93</v>
      </c>
    </row>
    <row r="3159">
      <c r="C3159" s="4">
        <f>IFERROR(__xludf.DUMMYFUNCTION("""COMPUTED_VALUE"""),43804.705555555556)</f>
        <v>43804.70556</v>
      </c>
      <c r="D3159" s="3">
        <f>IFERROR(__xludf.DUMMYFUNCTION("""COMPUTED_VALUE"""),110622.27)</f>
        <v>110622.27</v>
      </c>
    </row>
    <row r="3160">
      <c r="C3160" s="4">
        <f>IFERROR(__xludf.DUMMYFUNCTION("""COMPUTED_VALUE"""),43805.705555555556)</f>
        <v>43805.70556</v>
      </c>
      <c r="D3160" s="3">
        <f>IFERROR(__xludf.DUMMYFUNCTION("""COMPUTED_VALUE"""),111125.75)</f>
        <v>111125.75</v>
      </c>
    </row>
    <row r="3161">
      <c r="C3161" s="4">
        <f>IFERROR(__xludf.DUMMYFUNCTION("""COMPUTED_VALUE"""),43808.705555555556)</f>
        <v>43808.70556</v>
      </c>
      <c r="D3161" s="3">
        <f>IFERROR(__xludf.DUMMYFUNCTION("""COMPUTED_VALUE"""),110977.23)</f>
        <v>110977.23</v>
      </c>
    </row>
    <row r="3162">
      <c r="C3162" s="4">
        <f>IFERROR(__xludf.DUMMYFUNCTION("""COMPUTED_VALUE"""),43809.705555555556)</f>
        <v>43809.70556</v>
      </c>
      <c r="D3162" s="3">
        <f>IFERROR(__xludf.DUMMYFUNCTION("""COMPUTED_VALUE"""),110672.01)</f>
        <v>110672.01</v>
      </c>
    </row>
    <row r="3163">
      <c r="C3163" s="4">
        <f>IFERROR(__xludf.DUMMYFUNCTION("""COMPUTED_VALUE"""),43810.705555555556)</f>
        <v>43810.70556</v>
      </c>
      <c r="D3163" s="3">
        <f>IFERROR(__xludf.DUMMYFUNCTION("""COMPUTED_VALUE"""),110963.87)</f>
        <v>110963.87</v>
      </c>
    </row>
    <row r="3164">
      <c r="C3164" s="4">
        <f>IFERROR(__xludf.DUMMYFUNCTION("""COMPUTED_VALUE"""),43811.705555555556)</f>
        <v>43811.70556</v>
      </c>
      <c r="D3164" s="3">
        <f>IFERROR(__xludf.DUMMYFUNCTION("""COMPUTED_VALUE"""),112199.74)</f>
        <v>112199.74</v>
      </c>
    </row>
    <row r="3165">
      <c r="C3165" s="4">
        <f>IFERROR(__xludf.DUMMYFUNCTION("""COMPUTED_VALUE"""),43812.705555555556)</f>
        <v>43812.70556</v>
      </c>
      <c r="D3165" s="3">
        <f>IFERROR(__xludf.DUMMYFUNCTION("""COMPUTED_VALUE"""),112564.86)</f>
        <v>112564.86</v>
      </c>
    </row>
    <row r="3166">
      <c r="C3166" s="4">
        <f>IFERROR(__xludf.DUMMYFUNCTION("""COMPUTED_VALUE"""),43815.705555555556)</f>
        <v>43815.70556</v>
      </c>
      <c r="D3166" s="3">
        <f>IFERROR(__xludf.DUMMYFUNCTION("""COMPUTED_VALUE"""),111896.04)</f>
        <v>111896.04</v>
      </c>
    </row>
    <row r="3167">
      <c r="C3167" s="4">
        <f>IFERROR(__xludf.DUMMYFUNCTION("""COMPUTED_VALUE"""),43816.705555555556)</f>
        <v>43816.70556</v>
      </c>
      <c r="D3167" s="3">
        <f>IFERROR(__xludf.DUMMYFUNCTION("""COMPUTED_VALUE"""),112615.66)</f>
        <v>112615.66</v>
      </c>
    </row>
    <row r="3168">
      <c r="C3168" s="4">
        <f>IFERROR(__xludf.DUMMYFUNCTION("""COMPUTED_VALUE"""),43817.705555555556)</f>
        <v>43817.70556</v>
      </c>
      <c r="D3168" s="3">
        <f>IFERROR(__xludf.DUMMYFUNCTION("""COMPUTED_VALUE"""),114314.65)</f>
        <v>114314.65</v>
      </c>
    </row>
    <row r="3169">
      <c r="C3169" s="4">
        <f>IFERROR(__xludf.DUMMYFUNCTION("""COMPUTED_VALUE"""),43818.705555555556)</f>
        <v>43818.70556</v>
      </c>
      <c r="D3169" s="3">
        <f>IFERROR(__xludf.DUMMYFUNCTION("""COMPUTED_VALUE"""),115131.25)</f>
        <v>115131.25</v>
      </c>
    </row>
    <row r="3170">
      <c r="C3170" s="4">
        <f>IFERROR(__xludf.DUMMYFUNCTION("""COMPUTED_VALUE"""),43819.705555555556)</f>
        <v>43819.70556</v>
      </c>
      <c r="D3170" s="3">
        <f>IFERROR(__xludf.DUMMYFUNCTION("""COMPUTED_VALUE"""),115121.08)</f>
        <v>115121.08</v>
      </c>
    </row>
    <row r="3171">
      <c r="C3171" s="4">
        <f>IFERROR(__xludf.DUMMYFUNCTION("""COMPUTED_VALUE"""),43822.705555555556)</f>
        <v>43822.70556</v>
      </c>
      <c r="D3171" s="3">
        <f>IFERROR(__xludf.DUMMYFUNCTION("""COMPUTED_VALUE"""),115863.29)</f>
        <v>115863.29</v>
      </c>
    </row>
    <row r="3172">
      <c r="C3172" s="4">
        <f>IFERROR(__xludf.DUMMYFUNCTION("""COMPUTED_VALUE"""),43825.705555555556)</f>
        <v>43825.70556</v>
      </c>
      <c r="D3172" s="3">
        <f>IFERROR(__xludf.DUMMYFUNCTION("""COMPUTED_VALUE"""),117203.2)</f>
        <v>117203.2</v>
      </c>
    </row>
    <row r="3173">
      <c r="C3173" s="4">
        <f>IFERROR(__xludf.DUMMYFUNCTION("""COMPUTED_VALUE"""),43826.705555555556)</f>
        <v>43826.70556</v>
      </c>
      <c r="D3173" s="3">
        <f>IFERROR(__xludf.DUMMYFUNCTION("""COMPUTED_VALUE"""),116533.98)</f>
        <v>116533.98</v>
      </c>
    </row>
    <row r="3174">
      <c r="C3174" s="4">
        <f>IFERROR(__xludf.DUMMYFUNCTION("""COMPUTED_VALUE"""),43829.705555555556)</f>
        <v>43829.70556</v>
      </c>
      <c r="D3174" s="3">
        <f>IFERROR(__xludf.DUMMYFUNCTION("""COMPUTED_VALUE"""),115645.34)</f>
        <v>115645.34</v>
      </c>
    </row>
    <row r="3175">
      <c r="C3175" s="4">
        <f>IFERROR(__xludf.DUMMYFUNCTION("""COMPUTED_VALUE"""),43832.705555555556)</f>
        <v>43832.70556</v>
      </c>
      <c r="D3175" s="3">
        <f>IFERROR(__xludf.DUMMYFUNCTION("""COMPUTED_VALUE"""),118573.1)</f>
        <v>118573.1</v>
      </c>
    </row>
    <row r="3176">
      <c r="C3176" s="4">
        <f>IFERROR(__xludf.DUMMYFUNCTION("""COMPUTED_VALUE"""),43833.743055555555)</f>
        <v>43833.74306</v>
      </c>
      <c r="D3176" s="3">
        <f>IFERROR(__xludf.DUMMYFUNCTION("""COMPUTED_VALUE"""),117706.66)</f>
        <v>117706.66</v>
      </c>
    </row>
    <row r="3177">
      <c r="C3177" s="4">
        <f>IFERROR(__xludf.DUMMYFUNCTION("""COMPUTED_VALUE"""),43836.705555555556)</f>
        <v>43836.70556</v>
      </c>
      <c r="D3177" s="3">
        <f>IFERROR(__xludf.DUMMYFUNCTION("""COMPUTED_VALUE"""),116877.92)</f>
        <v>116877.92</v>
      </c>
    </row>
    <row r="3178">
      <c r="C3178" s="4">
        <f>IFERROR(__xludf.DUMMYFUNCTION("""COMPUTED_VALUE"""),43837.705555555556)</f>
        <v>43837.70556</v>
      </c>
      <c r="D3178" s="3">
        <f>IFERROR(__xludf.DUMMYFUNCTION("""COMPUTED_VALUE"""),116661.94)</f>
        <v>116661.94</v>
      </c>
    </row>
    <row r="3179">
      <c r="C3179" s="4">
        <f>IFERROR(__xludf.DUMMYFUNCTION("""COMPUTED_VALUE"""),43838.705555555556)</f>
        <v>43838.70556</v>
      </c>
      <c r="D3179" s="3">
        <f>IFERROR(__xludf.DUMMYFUNCTION("""COMPUTED_VALUE"""),116247.03)</f>
        <v>116247.03</v>
      </c>
    </row>
    <row r="3180">
      <c r="C3180" s="4">
        <f>IFERROR(__xludf.DUMMYFUNCTION("""COMPUTED_VALUE"""),43839.705555555556)</f>
        <v>43839.70556</v>
      </c>
      <c r="D3180" s="3">
        <f>IFERROR(__xludf.DUMMYFUNCTION("""COMPUTED_VALUE"""),115947.11)</f>
        <v>115947.11</v>
      </c>
    </row>
    <row r="3181">
      <c r="C3181" s="4">
        <f>IFERROR(__xludf.DUMMYFUNCTION("""COMPUTED_VALUE"""),43840.705555555556)</f>
        <v>43840.70556</v>
      </c>
      <c r="D3181" s="3">
        <f>IFERROR(__xludf.DUMMYFUNCTION("""COMPUTED_VALUE"""),115503.42)</f>
        <v>115503.42</v>
      </c>
    </row>
    <row r="3182">
      <c r="C3182" s="4">
        <f>IFERROR(__xludf.DUMMYFUNCTION("""COMPUTED_VALUE"""),43843.705555555556)</f>
        <v>43843.70556</v>
      </c>
      <c r="D3182" s="3">
        <f>IFERROR(__xludf.DUMMYFUNCTION("""COMPUTED_VALUE"""),117325.28)</f>
        <v>117325.28</v>
      </c>
    </row>
    <row r="3183">
      <c r="C3183" s="4">
        <f>IFERROR(__xludf.DUMMYFUNCTION("""COMPUTED_VALUE"""),43844.705555555556)</f>
        <v>43844.70556</v>
      </c>
      <c r="D3183" s="3">
        <f>IFERROR(__xludf.DUMMYFUNCTION("""COMPUTED_VALUE"""),117632.4)</f>
        <v>117632.4</v>
      </c>
    </row>
    <row r="3184">
      <c r="C3184" s="4">
        <f>IFERROR(__xludf.DUMMYFUNCTION("""COMPUTED_VALUE"""),43845.705555555556)</f>
        <v>43845.70556</v>
      </c>
      <c r="D3184" s="3">
        <f>IFERROR(__xludf.DUMMYFUNCTION("""COMPUTED_VALUE"""),116414.35)</f>
        <v>116414.35</v>
      </c>
    </row>
    <row r="3185">
      <c r="C3185" s="4">
        <f>IFERROR(__xludf.DUMMYFUNCTION("""COMPUTED_VALUE"""),43846.705555555556)</f>
        <v>43846.70556</v>
      </c>
      <c r="D3185" s="3">
        <f>IFERROR(__xludf.DUMMYFUNCTION("""COMPUTED_VALUE"""),116704.21)</f>
        <v>116704.21</v>
      </c>
    </row>
    <row r="3186">
      <c r="C3186" s="4">
        <f>IFERROR(__xludf.DUMMYFUNCTION("""COMPUTED_VALUE"""),43847.705555555556)</f>
        <v>43847.70556</v>
      </c>
      <c r="D3186" s="3">
        <f>IFERROR(__xludf.DUMMYFUNCTION("""COMPUTED_VALUE"""),118478.3)</f>
        <v>118478.3</v>
      </c>
    </row>
    <row r="3187">
      <c r="C3187" s="4">
        <f>IFERROR(__xludf.DUMMYFUNCTION("""COMPUTED_VALUE"""),43850.705555555556)</f>
        <v>43850.70556</v>
      </c>
      <c r="D3187" s="3">
        <f>IFERROR(__xludf.DUMMYFUNCTION("""COMPUTED_VALUE"""),118861.63)</f>
        <v>118861.63</v>
      </c>
    </row>
    <row r="3188">
      <c r="C3188" s="4">
        <f>IFERROR(__xludf.DUMMYFUNCTION("""COMPUTED_VALUE"""),43851.705555555556)</f>
        <v>43851.70556</v>
      </c>
      <c r="D3188" s="3">
        <f>IFERROR(__xludf.DUMMYFUNCTION("""COMPUTED_VALUE"""),117026.04)</f>
        <v>117026.04</v>
      </c>
    </row>
    <row r="3189">
      <c r="C3189" s="4">
        <f>IFERROR(__xludf.DUMMYFUNCTION("""COMPUTED_VALUE"""),43852.705555555556)</f>
        <v>43852.70556</v>
      </c>
      <c r="D3189" s="3">
        <f>IFERROR(__xludf.DUMMYFUNCTION("""COMPUTED_VALUE"""),118391.36)</f>
        <v>118391.36</v>
      </c>
    </row>
    <row r="3190">
      <c r="C3190" s="4">
        <f>IFERROR(__xludf.DUMMYFUNCTION("""COMPUTED_VALUE"""),43853.705555555556)</f>
        <v>43853.70556</v>
      </c>
      <c r="D3190" s="3">
        <f>IFERROR(__xludf.DUMMYFUNCTION("""COMPUTED_VALUE"""),119527.63)</f>
        <v>119527.63</v>
      </c>
    </row>
    <row r="3191">
      <c r="C3191" s="4">
        <f>IFERROR(__xludf.DUMMYFUNCTION("""COMPUTED_VALUE"""),43854.705555555556)</f>
        <v>43854.70556</v>
      </c>
      <c r="D3191" s="3">
        <f>IFERROR(__xludf.DUMMYFUNCTION("""COMPUTED_VALUE"""),118376.36)</f>
        <v>118376.36</v>
      </c>
    </row>
    <row r="3192">
      <c r="C3192" s="4">
        <f>IFERROR(__xludf.DUMMYFUNCTION("""COMPUTED_VALUE"""),43857.705555555556)</f>
        <v>43857.70556</v>
      </c>
      <c r="D3192" s="3">
        <f>IFERROR(__xludf.DUMMYFUNCTION("""COMPUTED_VALUE"""),114481.84)</f>
        <v>114481.84</v>
      </c>
    </row>
    <row r="3193">
      <c r="C3193" s="4">
        <f>IFERROR(__xludf.DUMMYFUNCTION("""COMPUTED_VALUE"""),43858.705555555556)</f>
        <v>43858.70556</v>
      </c>
      <c r="D3193" s="3">
        <f>IFERROR(__xludf.DUMMYFUNCTION("""COMPUTED_VALUE"""),116478.98)</f>
        <v>116478.98</v>
      </c>
    </row>
    <row r="3194">
      <c r="C3194" s="4">
        <f>IFERROR(__xludf.DUMMYFUNCTION("""COMPUTED_VALUE"""),43859.705555555556)</f>
        <v>43859.70556</v>
      </c>
      <c r="D3194" s="3">
        <f>IFERROR(__xludf.DUMMYFUNCTION("""COMPUTED_VALUE"""),115384.84)</f>
        <v>115384.84</v>
      </c>
    </row>
    <row r="3195">
      <c r="C3195" s="4">
        <f>IFERROR(__xludf.DUMMYFUNCTION("""COMPUTED_VALUE"""),43860.705555555556)</f>
        <v>43860.70556</v>
      </c>
      <c r="D3195" s="3">
        <f>IFERROR(__xludf.DUMMYFUNCTION("""COMPUTED_VALUE"""),115528.04)</f>
        <v>115528.04</v>
      </c>
    </row>
    <row r="3196">
      <c r="C3196" s="4">
        <f>IFERROR(__xludf.DUMMYFUNCTION("""COMPUTED_VALUE"""),43861.705555555556)</f>
        <v>43861.70556</v>
      </c>
      <c r="D3196" s="3">
        <f>IFERROR(__xludf.DUMMYFUNCTION("""COMPUTED_VALUE"""),113760.57)</f>
        <v>113760.57</v>
      </c>
    </row>
    <row r="3197">
      <c r="C3197" s="4">
        <f>IFERROR(__xludf.DUMMYFUNCTION("""COMPUTED_VALUE"""),43864.705555555556)</f>
        <v>43864.70556</v>
      </c>
      <c r="D3197" s="3">
        <f>IFERROR(__xludf.DUMMYFUNCTION("""COMPUTED_VALUE"""),114629.21)</f>
        <v>114629.21</v>
      </c>
    </row>
    <row r="3198">
      <c r="C3198" s="4">
        <f>IFERROR(__xludf.DUMMYFUNCTION("""COMPUTED_VALUE"""),43865.705555555556)</f>
        <v>43865.70556</v>
      </c>
      <c r="D3198" s="3">
        <f>IFERROR(__xludf.DUMMYFUNCTION("""COMPUTED_VALUE"""),115556.71)</f>
        <v>115556.71</v>
      </c>
    </row>
    <row r="3199">
      <c r="C3199" s="4">
        <f>IFERROR(__xludf.DUMMYFUNCTION("""COMPUTED_VALUE"""),43866.705555555556)</f>
        <v>43866.70556</v>
      </c>
      <c r="D3199" s="3">
        <f>IFERROR(__xludf.DUMMYFUNCTION("""COMPUTED_VALUE"""),116028.27)</f>
        <v>116028.27</v>
      </c>
    </row>
    <row r="3200">
      <c r="C3200" s="4">
        <f>IFERROR(__xludf.DUMMYFUNCTION("""COMPUTED_VALUE"""),43867.705555555556)</f>
        <v>43867.70556</v>
      </c>
      <c r="D3200" s="3">
        <f>IFERROR(__xludf.DUMMYFUNCTION("""COMPUTED_VALUE"""),115189.97)</f>
        <v>115189.97</v>
      </c>
    </row>
    <row r="3201">
      <c r="C3201" s="4">
        <f>IFERROR(__xludf.DUMMYFUNCTION("""COMPUTED_VALUE"""),43868.705555555556)</f>
        <v>43868.70556</v>
      </c>
      <c r="D3201" s="3">
        <f>IFERROR(__xludf.DUMMYFUNCTION("""COMPUTED_VALUE"""),113770.29)</f>
        <v>113770.29</v>
      </c>
    </row>
    <row r="3202">
      <c r="C3202" s="4">
        <f>IFERROR(__xludf.DUMMYFUNCTION("""COMPUTED_VALUE"""),43871.705555555556)</f>
        <v>43871.70556</v>
      </c>
      <c r="D3202" s="3">
        <f>IFERROR(__xludf.DUMMYFUNCTION("""COMPUTED_VALUE"""),112570.3)</f>
        <v>112570.3</v>
      </c>
    </row>
    <row r="3203">
      <c r="C3203" s="4">
        <f>IFERROR(__xludf.DUMMYFUNCTION("""COMPUTED_VALUE"""),43872.705555555556)</f>
        <v>43872.70556</v>
      </c>
      <c r="D3203" s="3">
        <f>IFERROR(__xludf.DUMMYFUNCTION("""COMPUTED_VALUE"""),115370.61)</f>
        <v>115370.61</v>
      </c>
    </row>
    <row r="3204">
      <c r="C3204" s="4">
        <f>IFERROR(__xludf.DUMMYFUNCTION("""COMPUTED_VALUE"""),43873.705555555556)</f>
        <v>43873.70556</v>
      </c>
      <c r="D3204" s="3">
        <f>IFERROR(__xludf.DUMMYFUNCTION("""COMPUTED_VALUE"""),116674.13)</f>
        <v>116674.13</v>
      </c>
    </row>
    <row r="3205">
      <c r="C3205" s="4">
        <f>IFERROR(__xludf.DUMMYFUNCTION("""COMPUTED_VALUE"""),43874.705555555556)</f>
        <v>43874.70556</v>
      </c>
      <c r="D3205" s="3">
        <f>IFERROR(__xludf.DUMMYFUNCTION("""COMPUTED_VALUE"""),115662.4)</f>
        <v>115662.4</v>
      </c>
    </row>
    <row r="3206">
      <c r="C3206" s="4">
        <f>IFERROR(__xludf.DUMMYFUNCTION("""COMPUTED_VALUE"""),43875.705555555556)</f>
        <v>43875.70556</v>
      </c>
      <c r="D3206" s="3">
        <f>IFERROR(__xludf.DUMMYFUNCTION("""COMPUTED_VALUE"""),114380.71)</f>
        <v>114380.71</v>
      </c>
    </row>
    <row r="3207">
      <c r="C3207" s="4">
        <f>IFERROR(__xludf.DUMMYFUNCTION("""COMPUTED_VALUE"""),43878.705555555556)</f>
        <v>43878.70556</v>
      </c>
      <c r="D3207" s="3">
        <f>IFERROR(__xludf.DUMMYFUNCTION("""COMPUTED_VALUE"""),115309.08)</f>
        <v>115309.08</v>
      </c>
    </row>
    <row r="3208">
      <c r="C3208" s="4">
        <f>IFERROR(__xludf.DUMMYFUNCTION("""COMPUTED_VALUE"""),43879.705555555556)</f>
        <v>43879.70556</v>
      </c>
      <c r="D3208" s="3">
        <f>IFERROR(__xludf.DUMMYFUNCTION("""COMPUTED_VALUE"""),114977.29)</f>
        <v>114977.29</v>
      </c>
    </row>
    <row r="3209">
      <c r="C3209" s="4">
        <f>IFERROR(__xludf.DUMMYFUNCTION("""COMPUTED_VALUE"""),43880.705555555556)</f>
        <v>43880.70556</v>
      </c>
      <c r="D3209" s="3">
        <f>IFERROR(__xludf.DUMMYFUNCTION("""COMPUTED_VALUE"""),116517.59)</f>
        <v>116517.59</v>
      </c>
    </row>
    <row r="3210">
      <c r="C3210" s="4">
        <f>IFERROR(__xludf.DUMMYFUNCTION("""COMPUTED_VALUE"""),43881.705555555556)</f>
        <v>43881.70556</v>
      </c>
      <c r="D3210" s="3">
        <f>IFERROR(__xludf.DUMMYFUNCTION("""COMPUTED_VALUE"""),114586.24)</f>
        <v>114586.24</v>
      </c>
    </row>
    <row r="3211">
      <c r="C3211" s="4">
        <f>IFERROR(__xludf.DUMMYFUNCTION("""COMPUTED_VALUE"""),43882.705555555556)</f>
        <v>43882.70556</v>
      </c>
      <c r="D3211" s="3">
        <f>IFERROR(__xludf.DUMMYFUNCTION("""COMPUTED_VALUE"""),113681.42)</f>
        <v>113681.42</v>
      </c>
    </row>
    <row r="3212">
      <c r="C3212" s="4">
        <f>IFERROR(__xludf.DUMMYFUNCTION("""COMPUTED_VALUE"""),43887.705555555556)</f>
        <v>43887.70556</v>
      </c>
      <c r="D3212" s="3">
        <f>IFERROR(__xludf.DUMMYFUNCTION("""COMPUTED_VALUE"""),105718.29)</f>
        <v>105718.29</v>
      </c>
    </row>
    <row r="3213">
      <c r="C3213" s="4">
        <f>IFERROR(__xludf.DUMMYFUNCTION("""COMPUTED_VALUE"""),43888.705555555556)</f>
        <v>43888.70556</v>
      </c>
      <c r="D3213" s="3">
        <f>IFERROR(__xludf.DUMMYFUNCTION("""COMPUTED_VALUE"""),102983.54)</f>
        <v>102983.54</v>
      </c>
    </row>
    <row r="3214">
      <c r="C3214" s="4">
        <f>IFERROR(__xludf.DUMMYFUNCTION("""COMPUTED_VALUE"""),43889.705555555556)</f>
        <v>43889.70556</v>
      </c>
      <c r="D3214" s="3">
        <f>IFERROR(__xludf.DUMMYFUNCTION("""COMPUTED_VALUE"""),104171.57)</f>
        <v>104171.57</v>
      </c>
    </row>
    <row r="3215">
      <c r="C3215" s="4">
        <f>IFERROR(__xludf.DUMMYFUNCTION("""COMPUTED_VALUE"""),43892.705555555556)</f>
        <v>43892.70556</v>
      </c>
      <c r="D3215" s="3">
        <f>IFERROR(__xludf.DUMMYFUNCTION("""COMPUTED_VALUE"""),106625.41)</f>
        <v>106625.41</v>
      </c>
    </row>
    <row r="3216">
      <c r="C3216" s="4">
        <f>IFERROR(__xludf.DUMMYFUNCTION("""COMPUTED_VALUE"""),43893.705555555556)</f>
        <v>43893.70556</v>
      </c>
      <c r="D3216" s="3">
        <f>IFERROR(__xludf.DUMMYFUNCTION("""COMPUTED_VALUE"""),105537.14)</f>
        <v>105537.14</v>
      </c>
    </row>
    <row r="3217">
      <c r="C3217" s="4">
        <f>IFERROR(__xludf.DUMMYFUNCTION("""COMPUTED_VALUE"""),43894.705555555556)</f>
        <v>43894.70556</v>
      </c>
      <c r="D3217" s="3">
        <f>IFERROR(__xludf.DUMMYFUNCTION("""COMPUTED_VALUE"""),107224.22)</f>
        <v>107224.22</v>
      </c>
    </row>
    <row r="3218">
      <c r="C3218" s="4">
        <f>IFERROR(__xludf.DUMMYFUNCTION("""COMPUTED_VALUE"""),43895.705555555556)</f>
        <v>43895.70556</v>
      </c>
      <c r="D3218" s="3">
        <f>IFERROR(__xludf.DUMMYFUNCTION("""COMPUTED_VALUE"""),102233.24)</f>
        <v>102233.24</v>
      </c>
    </row>
    <row r="3219">
      <c r="C3219" s="4">
        <f>IFERROR(__xludf.DUMMYFUNCTION("""COMPUTED_VALUE"""),43896.705555555556)</f>
        <v>43896.70556</v>
      </c>
      <c r="D3219" s="3">
        <f>IFERROR(__xludf.DUMMYFUNCTION("""COMPUTED_VALUE"""),97996.77)</f>
        <v>97996.77</v>
      </c>
    </row>
    <row r="3220">
      <c r="C3220" s="4">
        <f>IFERROR(__xludf.DUMMYFUNCTION("""COMPUTED_VALUE"""),43899.705555555556)</f>
        <v>43899.70556</v>
      </c>
      <c r="D3220" s="3">
        <f>IFERROR(__xludf.DUMMYFUNCTION("""COMPUTED_VALUE"""),86067.2)</f>
        <v>86067.2</v>
      </c>
    </row>
    <row r="3221">
      <c r="C3221" s="4">
        <f>IFERROR(__xludf.DUMMYFUNCTION("""COMPUTED_VALUE"""),43900.705555555556)</f>
        <v>43900.70556</v>
      </c>
      <c r="D3221" s="3">
        <f>IFERROR(__xludf.DUMMYFUNCTION("""COMPUTED_VALUE"""),92214.47)</f>
        <v>92214.47</v>
      </c>
    </row>
    <row r="3222">
      <c r="C3222" s="4">
        <f>IFERROR(__xludf.DUMMYFUNCTION("""COMPUTED_VALUE"""),43901.705555555556)</f>
        <v>43901.70556</v>
      </c>
      <c r="D3222" s="3">
        <f>IFERROR(__xludf.DUMMYFUNCTION("""COMPUTED_VALUE"""),85171.13)</f>
        <v>85171.13</v>
      </c>
    </row>
    <row r="3223">
      <c r="C3223" s="4">
        <f>IFERROR(__xludf.DUMMYFUNCTION("""COMPUTED_VALUE"""),43902.705555555556)</f>
        <v>43902.70556</v>
      </c>
      <c r="D3223" s="3">
        <f>IFERROR(__xludf.DUMMYFUNCTION("""COMPUTED_VALUE"""),72582.53)</f>
        <v>72582.53</v>
      </c>
    </row>
    <row r="3224">
      <c r="C3224" s="4">
        <f>IFERROR(__xludf.DUMMYFUNCTION("""COMPUTED_VALUE"""),43903.705555555556)</f>
        <v>43903.70556</v>
      </c>
      <c r="D3224" s="3">
        <f>IFERROR(__xludf.DUMMYFUNCTION("""COMPUTED_VALUE"""),82677.91)</f>
        <v>82677.91</v>
      </c>
    </row>
    <row r="3225">
      <c r="C3225" s="4">
        <f>IFERROR(__xludf.DUMMYFUNCTION("""COMPUTED_VALUE"""),43906.705555555556)</f>
        <v>43906.70556</v>
      </c>
      <c r="D3225" s="3">
        <f>IFERROR(__xludf.DUMMYFUNCTION("""COMPUTED_VALUE"""),71168.05)</f>
        <v>71168.05</v>
      </c>
    </row>
    <row r="3226">
      <c r="C3226" s="4">
        <f>IFERROR(__xludf.DUMMYFUNCTION("""COMPUTED_VALUE"""),43907.705555555556)</f>
        <v>43907.70556</v>
      </c>
      <c r="D3226" s="3">
        <f>IFERROR(__xludf.DUMMYFUNCTION("""COMPUTED_VALUE"""),74617.24)</f>
        <v>74617.24</v>
      </c>
    </row>
    <row r="3227">
      <c r="C3227" s="4">
        <f>IFERROR(__xludf.DUMMYFUNCTION("""COMPUTED_VALUE"""),43908.705555555556)</f>
        <v>43908.70556</v>
      </c>
      <c r="D3227" s="3">
        <f>IFERROR(__xludf.DUMMYFUNCTION("""COMPUTED_VALUE"""),66894.95)</f>
        <v>66894.95</v>
      </c>
    </row>
    <row r="3228">
      <c r="C3228" s="4">
        <f>IFERROR(__xludf.DUMMYFUNCTION("""COMPUTED_VALUE"""),43909.705555555556)</f>
        <v>43909.70556</v>
      </c>
      <c r="D3228" s="3">
        <f>IFERROR(__xludf.DUMMYFUNCTION("""COMPUTED_VALUE"""),70064.16)</f>
        <v>70064.16</v>
      </c>
    </row>
    <row r="3229">
      <c r="C3229" s="4">
        <f>IFERROR(__xludf.DUMMYFUNCTION("""COMPUTED_VALUE"""),43910.705555555556)</f>
        <v>43910.70556</v>
      </c>
      <c r="D3229" s="3">
        <f>IFERROR(__xludf.DUMMYFUNCTION("""COMPUTED_VALUE"""),66954.72)</f>
        <v>66954.72</v>
      </c>
    </row>
    <row r="3230">
      <c r="C3230" s="4">
        <f>IFERROR(__xludf.DUMMYFUNCTION("""COMPUTED_VALUE"""),43913.705555555556)</f>
        <v>43913.70556</v>
      </c>
      <c r="D3230" s="3">
        <f>IFERROR(__xludf.DUMMYFUNCTION("""COMPUTED_VALUE"""),63569.62)</f>
        <v>63569.62</v>
      </c>
    </row>
    <row r="3231">
      <c r="C3231" s="4">
        <f>IFERROR(__xludf.DUMMYFUNCTION("""COMPUTED_VALUE"""),43914.705555555556)</f>
        <v>43914.70556</v>
      </c>
      <c r="D3231" s="3">
        <f>IFERROR(__xludf.DUMMYFUNCTION("""COMPUTED_VALUE"""),69729.3)</f>
        <v>69729.3</v>
      </c>
    </row>
    <row r="3232">
      <c r="C3232" s="4">
        <f>IFERROR(__xludf.DUMMYFUNCTION("""COMPUTED_VALUE"""),43915.705555555556)</f>
        <v>43915.70556</v>
      </c>
      <c r="D3232" s="3">
        <f>IFERROR(__xludf.DUMMYFUNCTION("""COMPUTED_VALUE"""),74955.57)</f>
        <v>74955.57</v>
      </c>
    </row>
    <row r="3233">
      <c r="C3233" s="4">
        <f>IFERROR(__xludf.DUMMYFUNCTION("""COMPUTED_VALUE"""),43916.705555555556)</f>
        <v>43916.70556</v>
      </c>
      <c r="D3233" s="3">
        <f>IFERROR(__xludf.DUMMYFUNCTION("""COMPUTED_VALUE"""),77709.66)</f>
        <v>77709.66</v>
      </c>
    </row>
    <row r="3234">
      <c r="C3234" s="4">
        <f>IFERROR(__xludf.DUMMYFUNCTION("""COMPUTED_VALUE"""),43917.705555555556)</f>
        <v>43917.70556</v>
      </c>
      <c r="D3234" s="3">
        <f>IFERROR(__xludf.DUMMYFUNCTION("""COMPUTED_VALUE"""),73428.78)</f>
        <v>73428.78</v>
      </c>
    </row>
    <row r="3235">
      <c r="C3235" s="4">
        <f>IFERROR(__xludf.DUMMYFUNCTION("""COMPUTED_VALUE"""),43920.705555555556)</f>
        <v>43920.70556</v>
      </c>
      <c r="D3235" s="3">
        <f>IFERROR(__xludf.DUMMYFUNCTION("""COMPUTED_VALUE"""),74639.48)</f>
        <v>74639.48</v>
      </c>
    </row>
    <row r="3236">
      <c r="C3236" s="4">
        <f>IFERROR(__xludf.DUMMYFUNCTION("""COMPUTED_VALUE"""),43921.705555555556)</f>
        <v>43921.70556</v>
      </c>
      <c r="D3236" s="3">
        <f>IFERROR(__xludf.DUMMYFUNCTION("""COMPUTED_VALUE"""),73019.76)</f>
        <v>73019.76</v>
      </c>
    </row>
    <row r="3237">
      <c r="C3237" s="4">
        <f>IFERROR(__xludf.DUMMYFUNCTION("""COMPUTED_VALUE"""),43922.705555555556)</f>
        <v>43922.70556</v>
      </c>
      <c r="D3237" s="3">
        <f>IFERROR(__xludf.DUMMYFUNCTION("""COMPUTED_VALUE"""),70966.7)</f>
        <v>70966.7</v>
      </c>
    </row>
    <row r="3238">
      <c r="C3238" s="4">
        <f>IFERROR(__xludf.DUMMYFUNCTION("""COMPUTED_VALUE"""),43923.705555555556)</f>
        <v>43923.70556</v>
      </c>
      <c r="D3238" s="3">
        <f>IFERROR(__xludf.DUMMYFUNCTION("""COMPUTED_VALUE"""),72253.46)</f>
        <v>72253.46</v>
      </c>
    </row>
    <row r="3239">
      <c r="C3239" s="4">
        <f>IFERROR(__xludf.DUMMYFUNCTION("""COMPUTED_VALUE"""),43924.705555555556)</f>
        <v>43924.70556</v>
      </c>
      <c r="D3239" s="3">
        <f>IFERROR(__xludf.DUMMYFUNCTION("""COMPUTED_VALUE"""),69537.56)</f>
        <v>69537.56</v>
      </c>
    </row>
    <row r="3240">
      <c r="C3240" s="4">
        <f>IFERROR(__xludf.DUMMYFUNCTION("""COMPUTED_VALUE"""),43927.705555555556)</f>
        <v>43927.70556</v>
      </c>
      <c r="D3240" s="3">
        <f>IFERROR(__xludf.DUMMYFUNCTION("""COMPUTED_VALUE"""),74072.98)</f>
        <v>74072.98</v>
      </c>
    </row>
    <row r="3241">
      <c r="C3241" s="4">
        <f>IFERROR(__xludf.DUMMYFUNCTION("""COMPUTED_VALUE"""),43928.705555555556)</f>
        <v>43928.70556</v>
      </c>
      <c r="D3241" s="3">
        <f>IFERROR(__xludf.DUMMYFUNCTION("""COMPUTED_VALUE"""),76358.09)</f>
        <v>76358.09</v>
      </c>
    </row>
    <row r="3242">
      <c r="C3242" s="4">
        <f>IFERROR(__xludf.DUMMYFUNCTION("""COMPUTED_VALUE"""),43929.705555555556)</f>
        <v>43929.70556</v>
      </c>
      <c r="D3242" s="3">
        <f>IFERROR(__xludf.DUMMYFUNCTION("""COMPUTED_VALUE"""),78624.62)</f>
        <v>78624.62</v>
      </c>
    </row>
    <row r="3243">
      <c r="C3243" s="4">
        <f>IFERROR(__xludf.DUMMYFUNCTION("""COMPUTED_VALUE"""),43930.705555555556)</f>
        <v>43930.70556</v>
      </c>
      <c r="D3243" s="3">
        <f>IFERROR(__xludf.DUMMYFUNCTION("""COMPUTED_VALUE"""),77681.94)</f>
        <v>77681.94</v>
      </c>
    </row>
    <row r="3244">
      <c r="C3244" s="4">
        <f>IFERROR(__xludf.DUMMYFUNCTION("""COMPUTED_VALUE"""),43934.705555555556)</f>
        <v>43934.70556</v>
      </c>
      <c r="D3244" s="3">
        <f>IFERROR(__xludf.DUMMYFUNCTION("""COMPUTED_VALUE"""),78835.82)</f>
        <v>78835.82</v>
      </c>
    </row>
    <row r="3245">
      <c r="C3245" s="4">
        <f>IFERROR(__xludf.DUMMYFUNCTION("""COMPUTED_VALUE"""),43935.705555555556)</f>
        <v>43935.70556</v>
      </c>
      <c r="D3245" s="3">
        <f>IFERROR(__xludf.DUMMYFUNCTION("""COMPUTED_VALUE"""),79918.36)</f>
        <v>79918.36</v>
      </c>
    </row>
    <row r="3246">
      <c r="C3246" s="4">
        <f>IFERROR(__xludf.DUMMYFUNCTION("""COMPUTED_VALUE"""),43936.705555555556)</f>
        <v>43936.70556</v>
      </c>
      <c r="D3246" s="3">
        <f>IFERROR(__xludf.DUMMYFUNCTION("""COMPUTED_VALUE"""),78831.46)</f>
        <v>78831.46</v>
      </c>
    </row>
    <row r="3247">
      <c r="C3247" s="4">
        <f>IFERROR(__xludf.DUMMYFUNCTION("""COMPUTED_VALUE"""),43937.705555555556)</f>
        <v>43937.70556</v>
      </c>
      <c r="D3247" s="3">
        <f>IFERROR(__xludf.DUMMYFUNCTION("""COMPUTED_VALUE"""),77811.85)</f>
        <v>77811.85</v>
      </c>
    </row>
    <row r="3248">
      <c r="C3248" s="4">
        <f>IFERROR(__xludf.DUMMYFUNCTION("""COMPUTED_VALUE"""),43938.705555555556)</f>
        <v>43938.70556</v>
      </c>
      <c r="D3248" s="3">
        <f>IFERROR(__xludf.DUMMYFUNCTION("""COMPUTED_VALUE"""),78990.29)</f>
        <v>78990.29</v>
      </c>
    </row>
    <row r="3249">
      <c r="C3249" s="4">
        <f>IFERROR(__xludf.DUMMYFUNCTION("""COMPUTED_VALUE"""),43941.705555555556)</f>
        <v>43941.70556</v>
      </c>
      <c r="D3249" s="3">
        <f>IFERROR(__xludf.DUMMYFUNCTION("""COMPUTED_VALUE"""),78972.76)</f>
        <v>78972.76</v>
      </c>
    </row>
    <row r="3250">
      <c r="C3250" s="4">
        <f>IFERROR(__xludf.DUMMYFUNCTION("""COMPUTED_VALUE"""),43943.705555555556)</f>
        <v>43943.70556</v>
      </c>
      <c r="D3250" s="3">
        <f>IFERROR(__xludf.DUMMYFUNCTION("""COMPUTED_VALUE"""),80687.15)</f>
        <v>80687.15</v>
      </c>
    </row>
    <row r="3251">
      <c r="C3251" s="4">
        <f>IFERROR(__xludf.DUMMYFUNCTION("""COMPUTED_VALUE"""),43944.705555555556)</f>
        <v>43944.70556</v>
      </c>
      <c r="D3251" s="3">
        <f>IFERROR(__xludf.DUMMYFUNCTION("""COMPUTED_VALUE"""),79673.3)</f>
        <v>79673.3</v>
      </c>
    </row>
    <row r="3252">
      <c r="C3252" s="4">
        <f>IFERROR(__xludf.DUMMYFUNCTION("""COMPUTED_VALUE"""),43945.705555555556)</f>
        <v>43945.70556</v>
      </c>
      <c r="D3252" s="3">
        <f>IFERROR(__xludf.DUMMYFUNCTION("""COMPUTED_VALUE"""),75330.61)</f>
        <v>75330.61</v>
      </c>
    </row>
    <row r="3253">
      <c r="C3253" s="4">
        <f>IFERROR(__xludf.DUMMYFUNCTION("""COMPUTED_VALUE"""),43948.705555555556)</f>
        <v>43948.70556</v>
      </c>
      <c r="D3253" s="3">
        <f>IFERROR(__xludf.DUMMYFUNCTION("""COMPUTED_VALUE"""),78238.6)</f>
        <v>78238.6</v>
      </c>
    </row>
    <row r="3254">
      <c r="C3254" s="4">
        <f>IFERROR(__xludf.DUMMYFUNCTION("""COMPUTED_VALUE"""),43949.705555555556)</f>
        <v>43949.70556</v>
      </c>
      <c r="D3254" s="3">
        <f>IFERROR(__xludf.DUMMYFUNCTION("""COMPUTED_VALUE"""),81312.23)</f>
        <v>81312.23</v>
      </c>
    </row>
    <row r="3255">
      <c r="C3255" s="4">
        <f>IFERROR(__xludf.DUMMYFUNCTION("""COMPUTED_VALUE"""),43950.705555555556)</f>
        <v>43950.70556</v>
      </c>
      <c r="D3255" s="3">
        <f>IFERROR(__xludf.DUMMYFUNCTION("""COMPUTED_VALUE"""),83170.8)</f>
        <v>83170.8</v>
      </c>
    </row>
    <row r="3256">
      <c r="C3256" s="4">
        <f>IFERROR(__xludf.DUMMYFUNCTION("""COMPUTED_VALUE"""),43951.705555555556)</f>
        <v>43951.70556</v>
      </c>
      <c r="D3256" s="3">
        <f>IFERROR(__xludf.DUMMYFUNCTION("""COMPUTED_VALUE"""),80505.89)</f>
        <v>80505.89</v>
      </c>
    </row>
    <row r="3257">
      <c r="C3257" s="4">
        <f>IFERROR(__xludf.DUMMYFUNCTION("""COMPUTED_VALUE"""),43955.705555555556)</f>
        <v>43955.70556</v>
      </c>
      <c r="D3257" s="3">
        <f>IFERROR(__xludf.DUMMYFUNCTION("""COMPUTED_VALUE"""),78876.22)</f>
        <v>78876.22</v>
      </c>
    </row>
    <row r="3258">
      <c r="C3258" s="4">
        <f>IFERROR(__xludf.DUMMYFUNCTION("""COMPUTED_VALUE"""),43956.705555555556)</f>
        <v>43956.70556</v>
      </c>
      <c r="D3258" s="3">
        <f>IFERROR(__xludf.DUMMYFUNCTION("""COMPUTED_VALUE"""),79470.78)</f>
        <v>79470.78</v>
      </c>
    </row>
    <row r="3259">
      <c r="C3259" s="4">
        <f>IFERROR(__xludf.DUMMYFUNCTION("""COMPUTED_VALUE"""),43957.705555555556)</f>
        <v>43957.70556</v>
      </c>
      <c r="D3259" s="3">
        <f>IFERROR(__xludf.DUMMYFUNCTION("""COMPUTED_VALUE"""),79063.68)</f>
        <v>79063.68</v>
      </c>
    </row>
    <row r="3260">
      <c r="C3260" s="4">
        <f>IFERROR(__xludf.DUMMYFUNCTION("""COMPUTED_VALUE"""),43958.705555555556)</f>
        <v>43958.70556</v>
      </c>
      <c r="D3260" s="3">
        <f>IFERROR(__xludf.DUMMYFUNCTION("""COMPUTED_VALUE"""),78118.57)</f>
        <v>78118.57</v>
      </c>
    </row>
    <row r="3261">
      <c r="C3261" s="4">
        <f>IFERROR(__xludf.DUMMYFUNCTION("""COMPUTED_VALUE"""),43959.705555555556)</f>
        <v>43959.70556</v>
      </c>
      <c r="D3261" s="3">
        <f>IFERROR(__xludf.DUMMYFUNCTION("""COMPUTED_VALUE"""),80263.35)</f>
        <v>80263.35</v>
      </c>
    </row>
    <row r="3262">
      <c r="C3262" s="4">
        <f>IFERROR(__xludf.DUMMYFUNCTION("""COMPUTED_VALUE"""),43962.705555555556)</f>
        <v>43962.70556</v>
      </c>
      <c r="D3262" s="3">
        <f>IFERROR(__xludf.DUMMYFUNCTION("""COMPUTED_VALUE"""),79064.6)</f>
        <v>79064.6</v>
      </c>
    </row>
    <row r="3263">
      <c r="C3263" s="4">
        <f>IFERROR(__xludf.DUMMYFUNCTION("""COMPUTED_VALUE"""),43963.705555555556)</f>
        <v>43963.70556</v>
      </c>
      <c r="D3263" s="3">
        <f>IFERROR(__xludf.DUMMYFUNCTION("""COMPUTED_VALUE"""),77871.95)</f>
        <v>77871.95</v>
      </c>
    </row>
    <row r="3264">
      <c r="C3264" s="4">
        <f>IFERROR(__xludf.DUMMYFUNCTION("""COMPUTED_VALUE"""),43964.705555555556)</f>
        <v>43964.70556</v>
      </c>
      <c r="D3264" s="3">
        <f>IFERROR(__xludf.DUMMYFUNCTION("""COMPUTED_VALUE"""),77772.2)</f>
        <v>77772.2</v>
      </c>
    </row>
    <row r="3265">
      <c r="C3265" s="4">
        <f>IFERROR(__xludf.DUMMYFUNCTION("""COMPUTED_VALUE"""),43965.705555555556)</f>
        <v>43965.70556</v>
      </c>
      <c r="D3265" s="3">
        <f>IFERROR(__xludf.DUMMYFUNCTION("""COMPUTED_VALUE"""),79010.81)</f>
        <v>79010.81</v>
      </c>
    </row>
    <row r="3266">
      <c r="C3266" s="4">
        <f>IFERROR(__xludf.DUMMYFUNCTION("""COMPUTED_VALUE"""),43966.705555555556)</f>
        <v>43966.70556</v>
      </c>
      <c r="D3266" s="3">
        <f>IFERROR(__xludf.DUMMYFUNCTION("""COMPUTED_VALUE"""),77556.62)</f>
        <v>77556.62</v>
      </c>
    </row>
    <row r="3267">
      <c r="C3267" s="4">
        <f>IFERROR(__xludf.DUMMYFUNCTION("""COMPUTED_VALUE"""),43969.705555555556)</f>
        <v>43969.70556</v>
      </c>
      <c r="D3267" s="3">
        <f>IFERROR(__xludf.DUMMYFUNCTION("""COMPUTED_VALUE"""),81194.29)</f>
        <v>81194.29</v>
      </c>
    </row>
    <row r="3268">
      <c r="C3268" s="4">
        <f>IFERROR(__xludf.DUMMYFUNCTION("""COMPUTED_VALUE"""),43970.705555555556)</f>
        <v>43970.70556</v>
      </c>
      <c r="D3268" s="3">
        <f>IFERROR(__xludf.DUMMYFUNCTION("""COMPUTED_VALUE"""),80742.35)</f>
        <v>80742.35</v>
      </c>
    </row>
    <row r="3269">
      <c r="C3269" s="4">
        <f>IFERROR(__xludf.DUMMYFUNCTION("""COMPUTED_VALUE"""),43971.705555555556)</f>
        <v>43971.70556</v>
      </c>
      <c r="D3269" s="3">
        <f>IFERROR(__xludf.DUMMYFUNCTION("""COMPUTED_VALUE"""),81319.45)</f>
        <v>81319.45</v>
      </c>
    </row>
    <row r="3270">
      <c r="C3270" s="4">
        <f>IFERROR(__xludf.DUMMYFUNCTION("""COMPUTED_VALUE"""),43972.705555555556)</f>
        <v>43972.70556</v>
      </c>
      <c r="D3270" s="3">
        <f>IFERROR(__xludf.DUMMYFUNCTION("""COMPUTED_VALUE"""),83027.09)</f>
        <v>83027.09</v>
      </c>
    </row>
    <row r="3271">
      <c r="C3271" s="4">
        <f>IFERROR(__xludf.DUMMYFUNCTION("""COMPUTED_VALUE"""),43973.705555555556)</f>
        <v>43973.70556</v>
      </c>
      <c r="D3271" s="3">
        <f>IFERROR(__xludf.DUMMYFUNCTION("""COMPUTED_VALUE"""),82173.21)</f>
        <v>82173.21</v>
      </c>
    </row>
    <row r="3272">
      <c r="C3272" s="4">
        <f>IFERROR(__xludf.DUMMYFUNCTION("""COMPUTED_VALUE"""),43976.705555555556)</f>
        <v>43976.70556</v>
      </c>
      <c r="D3272" s="3">
        <f>IFERROR(__xludf.DUMMYFUNCTION("""COMPUTED_VALUE"""),85663.48)</f>
        <v>85663.48</v>
      </c>
    </row>
    <row r="3273">
      <c r="C3273" s="4">
        <f>IFERROR(__xludf.DUMMYFUNCTION("""COMPUTED_VALUE"""),43977.705555555556)</f>
        <v>43977.70556</v>
      </c>
      <c r="D3273" s="3">
        <f>IFERROR(__xludf.DUMMYFUNCTION("""COMPUTED_VALUE"""),85468.91)</f>
        <v>85468.91</v>
      </c>
    </row>
    <row r="3274">
      <c r="C3274" s="4">
        <f>IFERROR(__xludf.DUMMYFUNCTION("""COMPUTED_VALUE"""),43978.705555555556)</f>
        <v>43978.70556</v>
      </c>
      <c r="D3274" s="3">
        <f>IFERROR(__xludf.DUMMYFUNCTION("""COMPUTED_VALUE"""),87946.25)</f>
        <v>87946.25</v>
      </c>
    </row>
    <row r="3275">
      <c r="C3275" s="4">
        <f>IFERROR(__xludf.DUMMYFUNCTION("""COMPUTED_VALUE"""),43979.705555555556)</f>
        <v>43979.70556</v>
      </c>
      <c r="D3275" s="3">
        <f>IFERROR(__xludf.DUMMYFUNCTION("""COMPUTED_VALUE"""),86949.09)</f>
        <v>86949.09</v>
      </c>
    </row>
    <row r="3276">
      <c r="C3276" s="4">
        <f>IFERROR(__xludf.DUMMYFUNCTION("""COMPUTED_VALUE"""),43980.705555555556)</f>
        <v>43980.70556</v>
      </c>
      <c r="D3276" s="3">
        <f>IFERROR(__xludf.DUMMYFUNCTION("""COMPUTED_VALUE"""),87402.59)</f>
        <v>87402.59</v>
      </c>
    </row>
    <row r="3277">
      <c r="C3277" s="4">
        <f>IFERROR(__xludf.DUMMYFUNCTION("""COMPUTED_VALUE"""),43983.705555555556)</f>
        <v>43983.70556</v>
      </c>
      <c r="D3277" s="3">
        <f>IFERROR(__xludf.DUMMYFUNCTION("""COMPUTED_VALUE"""),88620.1)</f>
        <v>88620.1</v>
      </c>
    </row>
    <row r="3278">
      <c r="C3278" s="4">
        <f>IFERROR(__xludf.DUMMYFUNCTION("""COMPUTED_VALUE"""),43984.705555555556)</f>
        <v>43984.70556</v>
      </c>
      <c r="D3278" s="3">
        <f>IFERROR(__xludf.DUMMYFUNCTION("""COMPUTED_VALUE"""),91046.38)</f>
        <v>91046.38</v>
      </c>
    </row>
    <row r="3279">
      <c r="C3279" s="4">
        <f>IFERROR(__xludf.DUMMYFUNCTION("""COMPUTED_VALUE"""),43985.705555555556)</f>
        <v>43985.70556</v>
      </c>
      <c r="D3279" s="3">
        <f>IFERROR(__xludf.DUMMYFUNCTION("""COMPUTED_VALUE"""),93002.14)</f>
        <v>93002.14</v>
      </c>
    </row>
    <row r="3280">
      <c r="C3280" s="4">
        <f>IFERROR(__xludf.DUMMYFUNCTION("""COMPUTED_VALUE"""),43986.705555555556)</f>
        <v>43986.70556</v>
      </c>
      <c r="D3280" s="3">
        <f>IFERROR(__xludf.DUMMYFUNCTION("""COMPUTED_VALUE"""),93828.61)</f>
        <v>93828.61</v>
      </c>
    </row>
    <row r="3281">
      <c r="C3281" s="4">
        <f>IFERROR(__xludf.DUMMYFUNCTION("""COMPUTED_VALUE"""),43987.705555555556)</f>
        <v>43987.70556</v>
      </c>
      <c r="D3281" s="3">
        <f>IFERROR(__xludf.DUMMYFUNCTION("""COMPUTED_VALUE"""),94637.06)</f>
        <v>94637.06</v>
      </c>
    </row>
    <row r="3282">
      <c r="C3282" s="4">
        <f>IFERROR(__xludf.DUMMYFUNCTION("""COMPUTED_VALUE"""),43990.705555555556)</f>
        <v>43990.70556</v>
      </c>
      <c r="D3282" s="3">
        <f>IFERROR(__xludf.DUMMYFUNCTION("""COMPUTED_VALUE"""),97644.67)</f>
        <v>97644.67</v>
      </c>
    </row>
    <row r="3283">
      <c r="C3283" s="4">
        <f>IFERROR(__xludf.DUMMYFUNCTION("""COMPUTED_VALUE"""),43991.705555555556)</f>
        <v>43991.70556</v>
      </c>
      <c r="D3283" s="3">
        <f>IFERROR(__xludf.DUMMYFUNCTION("""COMPUTED_VALUE"""),96746.55)</f>
        <v>96746.55</v>
      </c>
    </row>
    <row r="3284">
      <c r="C3284" s="4">
        <f>IFERROR(__xludf.DUMMYFUNCTION("""COMPUTED_VALUE"""),43992.705555555556)</f>
        <v>43992.70556</v>
      </c>
      <c r="D3284" s="3">
        <f>IFERROR(__xludf.DUMMYFUNCTION("""COMPUTED_VALUE"""),94685.98)</f>
        <v>94685.98</v>
      </c>
    </row>
    <row r="3285">
      <c r="C3285" s="4">
        <f>IFERROR(__xludf.DUMMYFUNCTION("""COMPUTED_VALUE"""),43994.705555555556)</f>
        <v>43994.70556</v>
      </c>
      <c r="D3285" s="3">
        <f>IFERROR(__xludf.DUMMYFUNCTION("""COMPUTED_VALUE"""),92795.27)</f>
        <v>92795.27</v>
      </c>
    </row>
    <row r="3286">
      <c r="C3286" s="4">
        <f>IFERROR(__xludf.DUMMYFUNCTION("""COMPUTED_VALUE"""),43997.705555555556)</f>
        <v>43997.70556</v>
      </c>
      <c r="D3286" s="3">
        <f>IFERROR(__xludf.DUMMYFUNCTION("""COMPUTED_VALUE"""),92375.52)</f>
        <v>92375.52</v>
      </c>
    </row>
    <row r="3287">
      <c r="C3287" s="4">
        <f>IFERROR(__xludf.DUMMYFUNCTION("""COMPUTED_VALUE"""),43998.705555555556)</f>
        <v>43998.70556</v>
      </c>
      <c r="D3287" s="3">
        <f>IFERROR(__xludf.DUMMYFUNCTION("""COMPUTED_VALUE"""),93531.17)</f>
        <v>93531.17</v>
      </c>
    </row>
    <row r="3288">
      <c r="C3288" s="4">
        <f>IFERROR(__xludf.DUMMYFUNCTION("""COMPUTED_VALUE"""),43999.705555555556)</f>
        <v>43999.70556</v>
      </c>
      <c r="D3288" s="3">
        <f>IFERROR(__xludf.DUMMYFUNCTION("""COMPUTED_VALUE"""),95547.29)</f>
        <v>95547.29</v>
      </c>
    </row>
    <row r="3289">
      <c r="C3289" s="4">
        <f>IFERROR(__xludf.DUMMYFUNCTION("""COMPUTED_VALUE"""),44000.705555555556)</f>
        <v>44000.70556</v>
      </c>
      <c r="D3289" s="3">
        <f>IFERROR(__xludf.DUMMYFUNCTION("""COMPUTED_VALUE"""),96125.24)</f>
        <v>96125.24</v>
      </c>
    </row>
    <row r="3290">
      <c r="C3290" s="4">
        <f>IFERROR(__xludf.DUMMYFUNCTION("""COMPUTED_VALUE"""),44001.705555555556)</f>
        <v>44001.70556</v>
      </c>
      <c r="D3290" s="3">
        <f>IFERROR(__xludf.DUMMYFUNCTION("""COMPUTED_VALUE"""),96572.1)</f>
        <v>96572.1</v>
      </c>
    </row>
    <row r="3291">
      <c r="C3291" s="4">
        <f>IFERROR(__xludf.DUMMYFUNCTION("""COMPUTED_VALUE"""),44004.705555555556)</f>
        <v>44004.70556</v>
      </c>
      <c r="D3291" s="3">
        <f>IFERROR(__xludf.DUMMYFUNCTION("""COMPUTED_VALUE"""),95335.96)</f>
        <v>95335.96</v>
      </c>
    </row>
    <row r="3292">
      <c r="C3292" s="4">
        <f>IFERROR(__xludf.DUMMYFUNCTION("""COMPUTED_VALUE"""),44005.705555555556)</f>
        <v>44005.70556</v>
      </c>
      <c r="D3292" s="3">
        <f>IFERROR(__xludf.DUMMYFUNCTION("""COMPUTED_VALUE"""),95975.16)</f>
        <v>95975.16</v>
      </c>
    </row>
    <row r="3293">
      <c r="C3293" s="4">
        <f>IFERROR(__xludf.DUMMYFUNCTION("""COMPUTED_VALUE"""),44006.705555555556)</f>
        <v>44006.70556</v>
      </c>
      <c r="D3293" s="3">
        <f>IFERROR(__xludf.DUMMYFUNCTION("""COMPUTED_VALUE"""),94377.36)</f>
        <v>94377.36</v>
      </c>
    </row>
    <row r="3294">
      <c r="C3294" s="4">
        <f>IFERROR(__xludf.DUMMYFUNCTION("""COMPUTED_VALUE"""),44007.705555555556)</f>
        <v>44007.70556</v>
      </c>
      <c r="D3294" s="3">
        <f>IFERROR(__xludf.DUMMYFUNCTION("""COMPUTED_VALUE"""),95983.09)</f>
        <v>95983.09</v>
      </c>
    </row>
    <row r="3295">
      <c r="C3295" s="4">
        <f>IFERROR(__xludf.DUMMYFUNCTION("""COMPUTED_VALUE"""),44008.705555555556)</f>
        <v>44008.70556</v>
      </c>
      <c r="D3295" s="3">
        <f>IFERROR(__xludf.DUMMYFUNCTION("""COMPUTED_VALUE"""),93834.49)</f>
        <v>93834.49</v>
      </c>
    </row>
    <row r="3296">
      <c r="C3296" s="4">
        <f>IFERROR(__xludf.DUMMYFUNCTION("""COMPUTED_VALUE"""),44011.705555555556)</f>
        <v>44011.70556</v>
      </c>
      <c r="D3296" s="3">
        <f>IFERROR(__xludf.DUMMYFUNCTION("""COMPUTED_VALUE"""),95735.35)</f>
        <v>95735.35</v>
      </c>
    </row>
    <row r="3297">
      <c r="C3297" s="4">
        <f>IFERROR(__xludf.DUMMYFUNCTION("""COMPUTED_VALUE"""),44012.705555555556)</f>
        <v>44012.70556</v>
      </c>
      <c r="D3297" s="3">
        <f>IFERROR(__xludf.DUMMYFUNCTION("""COMPUTED_VALUE"""),95055.82)</f>
        <v>95055.82</v>
      </c>
    </row>
    <row r="3298">
      <c r="C3298" s="4">
        <f>IFERROR(__xludf.DUMMYFUNCTION("""COMPUTED_VALUE"""),44013.705555555556)</f>
        <v>44013.70556</v>
      </c>
      <c r="D3298" s="3">
        <f>IFERROR(__xludf.DUMMYFUNCTION("""COMPUTED_VALUE"""),96203.2)</f>
        <v>96203.2</v>
      </c>
    </row>
    <row r="3299">
      <c r="C3299" s="4">
        <f>IFERROR(__xludf.DUMMYFUNCTION("""COMPUTED_VALUE"""),44014.705555555556)</f>
        <v>44014.70556</v>
      </c>
      <c r="D3299" s="3">
        <f>IFERROR(__xludf.DUMMYFUNCTION("""COMPUTED_VALUE"""),96234.96)</f>
        <v>96234.96</v>
      </c>
    </row>
    <row r="3300">
      <c r="C3300" s="4">
        <f>IFERROR(__xludf.DUMMYFUNCTION("""COMPUTED_VALUE"""),44015.705555555556)</f>
        <v>44015.70556</v>
      </c>
      <c r="D3300" s="3">
        <f>IFERROR(__xludf.DUMMYFUNCTION("""COMPUTED_VALUE"""),96764.85)</f>
        <v>96764.85</v>
      </c>
    </row>
    <row r="3301">
      <c r="C3301" s="4">
        <f>IFERROR(__xludf.DUMMYFUNCTION("""COMPUTED_VALUE"""),44018.705555555556)</f>
        <v>44018.70556</v>
      </c>
      <c r="D3301" s="3">
        <f>IFERROR(__xludf.DUMMYFUNCTION("""COMPUTED_VALUE"""),98937.16)</f>
        <v>98937.16</v>
      </c>
    </row>
    <row r="3302">
      <c r="C3302" s="4">
        <f>IFERROR(__xludf.DUMMYFUNCTION("""COMPUTED_VALUE"""),44019.705555555556)</f>
        <v>44019.70556</v>
      </c>
      <c r="D3302" s="3">
        <f>IFERROR(__xludf.DUMMYFUNCTION("""COMPUTED_VALUE"""),97761.04)</f>
        <v>97761.04</v>
      </c>
    </row>
    <row r="3303">
      <c r="C3303" s="4">
        <f>IFERROR(__xludf.DUMMYFUNCTION("""COMPUTED_VALUE"""),44020.705555555556)</f>
        <v>44020.70556</v>
      </c>
      <c r="D3303" s="3">
        <f>IFERROR(__xludf.DUMMYFUNCTION("""COMPUTED_VALUE"""),99769.88)</f>
        <v>99769.88</v>
      </c>
    </row>
    <row r="3304">
      <c r="C3304" s="4">
        <f>IFERROR(__xludf.DUMMYFUNCTION("""COMPUTED_VALUE"""),44022.705555555556)</f>
        <v>44022.70556</v>
      </c>
      <c r="D3304" s="3">
        <f>IFERROR(__xludf.DUMMYFUNCTION("""COMPUTED_VALUE"""),100031.83)</f>
        <v>100031.83</v>
      </c>
    </row>
    <row r="3305">
      <c r="C3305" s="4">
        <f>IFERROR(__xludf.DUMMYFUNCTION("""COMPUTED_VALUE"""),44025.705555555556)</f>
        <v>44025.70556</v>
      </c>
      <c r="D3305" s="3">
        <f>IFERROR(__xludf.DUMMYFUNCTION("""COMPUTED_VALUE"""),98697.06)</f>
        <v>98697.06</v>
      </c>
    </row>
    <row r="3306">
      <c r="C3306" s="4">
        <f>IFERROR(__xludf.DUMMYFUNCTION("""COMPUTED_VALUE"""),44026.705555555556)</f>
        <v>44026.70556</v>
      </c>
      <c r="D3306" s="3">
        <f>IFERROR(__xludf.DUMMYFUNCTION("""COMPUTED_VALUE"""),100440.23)</f>
        <v>100440.23</v>
      </c>
    </row>
    <row r="3307">
      <c r="C3307" s="4">
        <f>IFERROR(__xludf.DUMMYFUNCTION("""COMPUTED_VALUE"""),44027.705555555556)</f>
        <v>44027.70556</v>
      </c>
      <c r="D3307" s="3">
        <f>IFERROR(__xludf.DUMMYFUNCTION("""COMPUTED_VALUE"""),101790.54)</f>
        <v>101790.54</v>
      </c>
    </row>
    <row r="3308">
      <c r="C3308" s="4">
        <f>IFERROR(__xludf.DUMMYFUNCTION("""COMPUTED_VALUE"""),44028.705555555556)</f>
        <v>44028.70556</v>
      </c>
      <c r="D3308" s="3">
        <f>IFERROR(__xludf.DUMMYFUNCTION("""COMPUTED_VALUE"""),100553.27)</f>
        <v>100553.27</v>
      </c>
    </row>
    <row r="3309">
      <c r="C3309" s="4">
        <f>IFERROR(__xludf.DUMMYFUNCTION("""COMPUTED_VALUE"""),44029.705555555556)</f>
        <v>44029.70556</v>
      </c>
      <c r="D3309" s="3">
        <f>IFERROR(__xludf.DUMMYFUNCTION("""COMPUTED_VALUE"""),102888.25)</f>
        <v>102888.25</v>
      </c>
    </row>
    <row r="3310">
      <c r="C3310" s="4">
        <f>IFERROR(__xludf.DUMMYFUNCTION("""COMPUTED_VALUE"""),44032.705555555556)</f>
        <v>44032.70556</v>
      </c>
      <c r="D3310" s="3">
        <f>IFERROR(__xludf.DUMMYFUNCTION("""COMPUTED_VALUE"""),104426.37)</f>
        <v>104426.37</v>
      </c>
    </row>
    <row r="3311">
      <c r="C3311" s="4">
        <f>IFERROR(__xludf.DUMMYFUNCTION("""COMPUTED_VALUE"""),44033.705555555556)</f>
        <v>44033.70556</v>
      </c>
      <c r="D3311" s="3">
        <f>IFERROR(__xludf.DUMMYFUNCTION("""COMPUTED_VALUE"""),104309.74)</f>
        <v>104309.74</v>
      </c>
    </row>
    <row r="3312">
      <c r="C3312" s="4">
        <f>IFERROR(__xludf.DUMMYFUNCTION("""COMPUTED_VALUE"""),44034.705555555556)</f>
        <v>44034.70556</v>
      </c>
      <c r="D3312" s="3">
        <f>IFERROR(__xludf.DUMMYFUNCTION("""COMPUTED_VALUE"""),104289.57)</f>
        <v>104289.57</v>
      </c>
    </row>
    <row r="3313">
      <c r="C3313" s="4">
        <f>IFERROR(__xludf.DUMMYFUNCTION("""COMPUTED_VALUE"""),44035.705555555556)</f>
        <v>44035.70556</v>
      </c>
      <c r="D3313" s="3">
        <f>IFERROR(__xludf.DUMMYFUNCTION("""COMPUTED_VALUE"""),102293.31)</f>
        <v>102293.31</v>
      </c>
    </row>
    <row r="3314">
      <c r="C3314" s="4">
        <f>IFERROR(__xludf.DUMMYFUNCTION("""COMPUTED_VALUE"""),44036.705555555556)</f>
        <v>44036.70556</v>
      </c>
      <c r="D3314" s="3">
        <f>IFERROR(__xludf.DUMMYFUNCTION("""COMPUTED_VALUE"""),102381.58)</f>
        <v>102381.58</v>
      </c>
    </row>
    <row r="3315">
      <c r="C3315" s="4">
        <f>IFERROR(__xludf.DUMMYFUNCTION("""COMPUTED_VALUE"""),44039.705555555556)</f>
        <v>44039.70556</v>
      </c>
      <c r="D3315" s="3">
        <f>IFERROR(__xludf.DUMMYFUNCTION("""COMPUTED_VALUE"""),104477.08)</f>
        <v>104477.08</v>
      </c>
    </row>
    <row r="3316">
      <c r="C3316" s="4">
        <f>IFERROR(__xludf.DUMMYFUNCTION("""COMPUTED_VALUE"""),44040.705555555556)</f>
        <v>44040.70556</v>
      </c>
      <c r="D3316" s="3">
        <f>IFERROR(__xludf.DUMMYFUNCTION("""COMPUTED_VALUE"""),104109.07)</f>
        <v>104109.07</v>
      </c>
    </row>
    <row r="3317">
      <c r="C3317" s="4">
        <f>IFERROR(__xludf.DUMMYFUNCTION("""COMPUTED_VALUE"""),44041.705555555556)</f>
        <v>44041.70556</v>
      </c>
      <c r="D3317" s="3">
        <f>IFERROR(__xludf.DUMMYFUNCTION("""COMPUTED_VALUE"""),105605.17)</f>
        <v>105605.17</v>
      </c>
    </row>
    <row r="3318">
      <c r="C3318" s="4">
        <f>IFERROR(__xludf.DUMMYFUNCTION("""COMPUTED_VALUE"""),44042.705555555556)</f>
        <v>44042.70556</v>
      </c>
      <c r="D3318" s="3">
        <f>IFERROR(__xludf.DUMMYFUNCTION("""COMPUTED_VALUE"""),105008.7)</f>
        <v>105008.7</v>
      </c>
    </row>
    <row r="3319">
      <c r="C3319" s="4">
        <f>IFERROR(__xludf.DUMMYFUNCTION("""COMPUTED_VALUE"""),44043.705555555556)</f>
        <v>44043.70556</v>
      </c>
      <c r="D3319" s="3">
        <f>IFERROR(__xludf.DUMMYFUNCTION("""COMPUTED_VALUE"""),102912.24)</f>
        <v>102912.24</v>
      </c>
    </row>
    <row r="3320">
      <c r="C3320" s="4">
        <f>IFERROR(__xludf.DUMMYFUNCTION("""COMPUTED_VALUE"""),44046.705555555556)</f>
        <v>44046.70556</v>
      </c>
      <c r="D3320" s="3">
        <f>IFERROR(__xludf.DUMMYFUNCTION("""COMPUTED_VALUE"""),102829.96)</f>
        <v>102829.96</v>
      </c>
    </row>
    <row r="3321">
      <c r="C3321" s="4">
        <f>IFERROR(__xludf.DUMMYFUNCTION("""COMPUTED_VALUE"""),44047.705555555556)</f>
        <v>44047.70556</v>
      </c>
      <c r="D3321" s="3">
        <f>IFERROR(__xludf.DUMMYFUNCTION("""COMPUTED_VALUE"""),101215.87)</f>
        <v>101215.87</v>
      </c>
    </row>
    <row r="3322">
      <c r="C3322" s="4">
        <f>IFERROR(__xludf.DUMMYFUNCTION("""COMPUTED_VALUE"""),44048.705555555556)</f>
        <v>44048.70556</v>
      </c>
      <c r="D3322" s="3">
        <f>IFERROR(__xludf.DUMMYFUNCTION("""COMPUTED_VALUE"""),102801.76)</f>
        <v>102801.76</v>
      </c>
    </row>
    <row r="3323">
      <c r="C3323" s="4">
        <f>IFERROR(__xludf.DUMMYFUNCTION("""COMPUTED_VALUE"""),44049.705555555556)</f>
        <v>44049.70556</v>
      </c>
      <c r="D3323" s="3">
        <f>IFERROR(__xludf.DUMMYFUNCTION("""COMPUTED_VALUE"""),104125.64)</f>
        <v>104125.64</v>
      </c>
    </row>
    <row r="3324">
      <c r="C3324" s="4">
        <f>IFERROR(__xludf.DUMMYFUNCTION("""COMPUTED_VALUE"""),44050.705555555556)</f>
        <v>44050.70556</v>
      </c>
      <c r="D3324" s="3">
        <f>IFERROR(__xludf.DUMMYFUNCTION("""COMPUTED_VALUE"""),102775.55)</f>
        <v>102775.55</v>
      </c>
    </row>
    <row r="3325">
      <c r="C3325" s="4">
        <f>IFERROR(__xludf.DUMMYFUNCTION("""COMPUTED_VALUE"""),44053.705555555556)</f>
        <v>44053.70556</v>
      </c>
      <c r="D3325" s="3">
        <f>IFERROR(__xludf.DUMMYFUNCTION("""COMPUTED_VALUE"""),103444.48)</f>
        <v>103444.48</v>
      </c>
    </row>
    <row r="3326">
      <c r="C3326" s="4">
        <f>IFERROR(__xludf.DUMMYFUNCTION("""COMPUTED_VALUE"""),44054.705555555556)</f>
        <v>44054.70556</v>
      </c>
      <c r="D3326" s="3">
        <f>IFERROR(__xludf.DUMMYFUNCTION("""COMPUTED_VALUE"""),102174.4)</f>
        <v>102174.4</v>
      </c>
    </row>
    <row r="3327">
      <c r="C3327" s="4">
        <f>IFERROR(__xludf.DUMMYFUNCTION("""COMPUTED_VALUE"""),44055.705555555556)</f>
        <v>44055.70556</v>
      </c>
      <c r="D3327" s="3">
        <f>IFERROR(__xludf.DUMMYFUNCTION("""COMPUTED_VALUE"""),102117.79)</f>
        <v>102117.79</v>
      </c>
    </row>
    <row r="3328">
      <c r="C3328" s="4">
        <f>IFERROR(__xludf.DUMMYFUNCTION("""COMPUTED_VALUE"""),44056.705555555556)</f>
        <v>44056.70556</v>
      </c>
      <c r="D3328" s="3">
        <f>IFERROR(__xludf.DUMMYFUNCTION("""COMPUTED_VALUE"""),100460.6)</f>
        <v>100460.6</v>
      </c>
    </row>
    <row r="3329">
      <c r="C3329" s="4">
        <f>IFERROR(__xludf.DUMMYFUNCTION("""COMPUTED_VALUE"""),44057.705555555556)</f>
        <v>44057.70556</v>
      </c>
      <c r="D3329" s="3">
        <f>IFERROR(__xludf.DUMMYFUNCTION("""COMPUTED_VALUE"""),101353.45)</f>
        <v>101353.45</v>
      </c>
    </row>
    <row r="3330">
      <c r="C3330" s="4">
        <f>IFERROR(__xludf.DUMMYFUNCTION("""COMPUTED_VALUE"""),44060.705555555556)</f>
        <v>44060.70556</v>
      </c>
      <c r="D3330" s="3">
        <f>IFERROR(__xludf.DUMMYFUNCTION("""COMPUTED_VALUE"""),99595.41)</f>
        <v>99595.41</v>
      </c>
    </row>
    <row r="3331">
      <c r="C3331" s="4">
        <f>IFERROR(__xludf.DUMMYFUNCTION("""COMPUTED_VALUE"""),44061.705555555556)</f>
        <v>44061.70556</v>
      </c>
      <c r="D3331" s="3">
        <f>IFERROR(__xludf.DUMMYFUNCTION("""COMPUTED_VALUE"""),102065.35)</f>
        <v>102065.35</v>
      </c>
    </row>
    <row r="3332">
      <c r="C3332" s="4">
        <f>IFERROR(__xludf.DUMMYFUNCTION("""COMPUTED_VALUE"""),44062.705555555556)</f>
        <v>44062.70556</v>
      </c>
      <c r="D3332" s="3">
        <f>IFERROR(__xludf.DUMMYFUNCTION("""COMPUTED_VALUE"""),100853.72)</f>
        <v>100853.72</v>
      </c>
    </row>
    <row r="3333">
      <c r="C3333" s="4">
        <f>IFERROR(__xludf.DUMMYFUNCTION("""COMPUTED_VALUE"""),44063.705555555556)</f>
        <v>44063.70556</v>
      </c>
      <c r="D3333" s="3">
        <f>IFERROR(__xludf.DUMMYFUNCTION("""COMPUTED_VALUE"""),101467.87)</f>
        <v>101467.87</v>
      </c>
    </row>
    <row r="3334">
      <c r="C3334" s="4">
        <f>IFERROR(__xludf.DUMMYFUNCTION("""COMPUTED_VALUE"""),44064.705555555556)</f>
        <v>44064.70556</v>
      </c>
      <c r="D3334" s="3">
        <f>IFERROR(__xludf.DUMMYFUNCTION("""COMPUTED_VALUE"""),101521.29)</f>
        <v>101521.29</v>
      </c>
    </row>
    <row r="3335">
      <c r="C3335" s="4">
        <f>IFERROR(__xludf.DUMMYFUNCTION("""COMPUTED_VALUE"""),44067.705555555556)</f>
        <v>44067.70556</v>
      </c>
      <c r="D3335" s="3">
        <f>IFERROR(__xludf.DUMMYFUNCTION("""COMPUTED_VALUE"""),102297.95)</f>
        <v>102297.95</v>
      </c>
    </row>
    <row r="3336">
      <c r="C3336" s="4">
        <f>IFERROR(__xludf.DUMMYFUNCTION("""COMPUTED_VALUE"""),44068.705555555556)</f>
        <v>44068.70556</v>
      </c>
      <c r="D3336" s="3">
        <f>IFERROR(__xludf.DUMMYFUNCTION("""COMPUTED_VALUE"""),102117.64)</f>
        <v>102117.64</v>
      </c>
    </row>
    <row r="3337">
      <c r="C3337" s="4">
        <f>IFERROR(__xludf.DUMMYFUNCTION("""COMPUTED_VALUE"""),44069.705555555556)</f>
        <v>44069.70556</v>
      </c>
      <c r="D3337" s="3">
        <f>IFERROR(__xludf.DUMMYFUNCTION("""COMPUTED_VALUE"""),100627.33)</f>
        <v>100627.33</v>
      </c>
    </row>
    <row r="3338">
      <c r="C3338" s="4">
        <f>IFERROR(__xludf.DUMMYFUNCTION("""COMPUTED_VALUE"""),44070.705555555556)</f>
        <v>44070.70556</v>
      </c>
      <c r="D3338" s="3">
        <f>IFERROR(__xludf.DUMMYFUNCTION("""COMPUTED_VALUE"""),100623.64)</f>
        <v>100623.64</v>
      </c>
    </row>
    <row r="3339">
      <c r="C3339" s="4">
        <f>IFERROR(__xludf.DUMMYFUNCTION("""COMPUTED_VALUE"""),44071.705555555556)</f>
        <v>44071.70556</v>
      </c>
      <c r="D3339" s="3">
        <f>IFERROR(__xludf.DUMMYFUNCTION("""COMPUTED_VALUE"""),102142.93)</f>
        <v>102142.93</v>
      </c>
    </row>
    <row r="3340">
      <c r="C3340" s="4">
        <f>IFERROR(__xludf.DUMMYFUNCTION("""COMPUTED_VALUE"""),44074.705555555556)</f>
        <v>44074.70556</v>
      </c>
      <c r="D3340" s="3">
        <f>IFERROR(__xludf.DUMMYFUNCTION("""COMPUTED_VALUE"""),99369.15)</f>
        <v>99369.15</v>
      </c>
    </row>
    <row r="3341">
      <c r="C3341" s="4">
        <f>IFERROR(__xludf.DUMMYFUNCTION("""COMPUTED_VALUE"""),44075.705555555556)</f>
        <v>44075.70556</v>
      </c>
      <c r="D3341" s="3">
        <f>IFERROR(__xludf.DUMMYFUNCTION("""COMPUTED_VALUE"""),102167.65)</f>
        <v>102167.65</v>
      </c>
    </row>
    <row r="3342">
      <c r="C3342" s="4">
        <f>IFERROR(__xludf.DUMMYFUNCTION("""COMPUTED_VALUE"""),44076.705555555556)</f>
        <v>44076.70556</v>
      </c>
      <c r="D3342" s="3">
        <f>IFERROR(__xludf.DUMMYFUNCTION("""COMPUTED_VALUE"""),101911.13)</f>
        <v>101911.13</v>
      </c>
    </row>
    <row r="3343">
      <c r="C3343" s="4">
        <f>IFERROR(__xludf.DUMMYFUNCTION("""COMPUTED_VALUE"""),44077.705555555556)</f>
        <v>44077.70556</v>
      </c>
      <c r="D3343" s="3">
        <f>IFERROR(__xludf.DUMMYFUNCTION("""COMPUTED_VALUE"""),100721.36)</f>
        <v>100721.36</v>
      </c>
    </row>
    <row r="3344">
      <c r="C3344" s="4">
        <f>IFERROR(__xludf.DUMMYFUNCTION("""COMPUTED_VALUE"""),44078.705555555556)</f>
        <v>44078.70556</v>
      </c>
      <c r="D3344" s="3">
        <f>IFERROR(__xludf.DUMMYFUNCTION("""COMPUTED_VALUE"""),101241.73)</f>
        <v>101241.73</v>
      </c>
    </row>
    <row r="3345">
      <c r="C3345" s="4">
        <f>IFERROR(__xludf.DUMMYFUNCTION("""COMPUTED_VALUE"""),44082.705555555556)</f>
        <v>44082.70556</v>
      </c>
      <c r="D3345" s="3">
        <f>IFERROR(__xludf.DUMMYFUNCTION("""COMPUTED_VALUE"""),100050.43)</f>
        <v>100050.43</v>
      </c>
    </row>
    <row r="3346">
      <c r="C3346" s="4">
        <f>IFERROR(__xludf.DUMMYFUNCTION("""COMPUTED_VALUE"""),44083.705555555556)</f>
        <v>44083.70556</v>
      </c>
      <c r="D3346" s="3">
        <f>IFERROR(__xludf.DUMMYFUNCTION("""COMPUTED_VALUE"""),101292.05)</f>
        <v>101292.05</v>
      </c>
    </row>
    <row r="3347">
      <c r="C3347" s="4">
        <f>IFERROR(__xludf.DUMMYFUNCTION("""COMPUTED_VALUE"""),44084.705555555556)</f>
        <v>44084.70556</v>
      </c>
      <c r="D3347" s="3">
        <f>IFERROR(__xludf.DUMMYFUNCTION("""COMPUTED_VALUE"""),98834.59)</f>
        <v>98834.59</v>
      </c>
    </row>
    <row r="3348">
      <c r="C3348" s="4">
        <f>IFERROR(__xludf.DUMMYFUNCTION("""COMPUTED_VALUE"""),44085.705555555556)</f>
        <v>44085.70556</v>
      </c>
      <c r="D3348" s="3">
        <f>IFERROR(__xludf.DUMMYFUNCTION("""COMPUTED_VALUE"""),98363.22)</f>
        <v>98363.22</v>
      </c>
    </row>
    <row r="3349">
      <c r="C3349" s="4">
        <f>IFERROR(__xludf.DUMMYFUNCTION("""COMPUTED_VALUE"""),44088.705555555556)</f>
        <v>44088.70556</v>
      </c>
      <c r="D3349" s="3">
        <f>IFERROR(__xludf.DUMMYFUNCTION("""COMPUTED_VALUE"""),100274.52)</f>
        <v>100274.52</v>
      </c>
    </row>
    <row r="3350">
      <c r="C3350" s="4">
        <f>IFERROR(__xludf.DUMMYFUNCTION("""COMPUTED_VALUE"""),44089.705555555556)</f>
        <v>44089.70556</v>
      </c>
      <c r="D3350" s="3">
        <f>IFERROR(__xludf.DUMMYFUNCTION("""COMPUTED_VALUE"""),100297.91)</f>
        <v>100297.91</v>
      </c>
    </row>
    <row r="3351">
      <c r="C3351" s="4">
        <f>IFERROR(__xludf.DUMMYFUNCTION("""COMPUTED_VALUE"""),44090.705555555556)</f>
        <v>44090.70556</v>
      </c>
      <c r="D3351" s="3">
        <f>IFERROR(__xludf.DUMMYFUNCTION("""COMPUTED_VALUE"""),99675.68)</f>
        <v>99675.68</v>
      </c>
    </row>
    <row r="3352">
      <c r="C3352" s="4">
        <f>IFERROR(__xludf.DUMMYFUNCTION("""COMPUTED_VALUE"""),44091.705555555556)</f>
        <v>44091.70556</v>
      </c>
      <c r="D3352" s="3">
        <f>IFERROR(__xludf.DUMMYFUNCTION("""COMPUTED_VALUE"""),100097.83)</f>
        <v>100097.83</v>
      </c>
    </row>
    <row r="3353">
      <c r="C3353" s="4">
        <f>IFERROR(__xludf.DUMMYFUNCTION("""COMPUTED_VALUE"""),44092.705555555556)</f>
        <v>44092.70556</v>
      </c>
      <c r="D3353" s="3">
        <f>IFERROR(__xludf.DUMMYFUNCTION("""COMPUTED_VALUE"""),98289.71)</f>
        <v>98289.71</v>
      </c>
    </row>
    <row r="3354">
      <c r="C3354" s="4">
        <f>IFERROR(__xludf.DUMMYFUNCTION("""COMPUTED_VALUE"""),44095.705555555556)</f>
        <v>44095.70556</v>
      </c>
      <c r="D3354" s="3">
        <f>IFERROR(__xludf.DUMMYFUNCTION("""COMPUTED_VALUE"""),96990.72)</f>
        <v>96990.72</v>
      </c>
    </row>
    <row r="3355">
      <c r="C3355" s="4">
        <f>IFERROR(__xludf.DUMMYFUNCTION("""COMPUTED_VALUE"""),44096.705555555556)</f>
        <v>44096.70556</v>
      </c>
      <c r="D3355" s="3">
        <f>IFERROR(__xludf.DUMMYFUNCTION("""COMPUTED_VALUE"""),97293.54)</f>
        <v>97293.54</v>
      </c>
    </row>
    <row r="3356">
      <c r="C3356" s="4">
        <f>IFERROR(__xludf.DUMMYFUNCTION("""COMPUTED_VALUE"""),44097.705555555556)</f>
        <v>44097.70556</v>
      </c>
      <c r="D3356" s="3">
        <f>IFERROR(__xludf.DUMMYFUNCTION("""COMPUTED_VALUE"""),95734.82)</f>
        <v>95734.82</v>
      </c>
    </row>
    <row r="3357">
      <c r="C3357" s="4">
        <f>IFERROR(__xludf.DUMMYFUNCTION("""COMPUTED_VALUE"""),44098.705555555556)</f>
        <v>44098.70556</v>
      </c>
      <c r="D3357" s="3">
        <f>IFERROR(__xludf.DUMMYFUNCTION("""COMPUTED_VALUE"""),97012.07)</f>
        <v>97012.07</v>
      </c>
    </row>
    <row r="3358">
      <c r="C3358" s="4">
        <f>IFERROR(__xludf.DUMMYFUNCTION("""COMPUTED_VALUE"""),44099.705555555556)</f>
        <v>44099.70556</v>
      </c>
      <c r="D3358" s="3">
        <f>IFERROR(__xludf.DUMMYFUNCTION("""COMPUTED_VALUE"""),96999.38)</f>
        <v>96999.38</v>
      </c>
    </row>
    <row r="3359">
      <c r="C3359" s="4">
        <f>IFERROR(__xludf.DUMMYFUNCTION("""COMPUTED_VALUE"""),44102.705555555556)</f>
        <v>44102.70556</v>
      </c>
      <c r="D3359" s="3">
        <f>IFERROR(__xludf.DUMMYFUNCTION("""COMPUTED_VALUE"""),94666.37)</f>
        <v>94666.37</v>
      </c>
    </row>
    <row r="3360">
      <c r="C3360" s="4">
        <f>IFERROR(__xludf.DUMMYFUNCTION("""COMPUTED_VALUE"""),44103.705555555556)</f>
        <v>44103.70556</v>
      </c>
      <c r="D3360" s="3">
        <f>IFERROR(__xludf.DUMMYFUNCTION("""COMPUTED_VALUE"""),93580.35)</f>
        <v>93580.35</v>
      </c>
    </row>
    <row r="3361">
      <c r="C3361" s="4">
        <f>IFERROR(__xludf.DUMMYFUNCTION("""COMPUTED_VALUE"""),44104.705555555556)</f>
        <v>44104.70556</v>
      </c>
      <c r="D3361" s="3">
        <f>IFERROR(__xludf.DUMMYFUNCTION("""COMPUTED_VALUE"""),94603.38)</f>
        <v>94603.38</v>
      </c>
    </row>
    <row r="3362">
      <c r="C3362" s="4">
        <f>IFERROR(__xludf.DUMMYFUNCTION("""COMPUTED_VALUE"""),44105.705555555556)</f>
        <v>44105.70556</v>
      </c>
      <c r="D3362" s="3">
        <f>IFERROR(__xludf.DUMMYFUNCTION("""COMPUTED_VALUE"""),95478.52)</f>
        <v>95478.52</v>
      </c>
    </row>
    <row r="3363">
      <c r="C3363" s="4">
        <f>IFERROR(__xludf.DUMMYFUNCTION("""COMPUTED_VALUE"""),44106.705555555556)</f>
        <v>44106.70556</v>
      </c>
      <c r="D3363" s="3">
        <f>IFERROR(__xludf.DUMMYFUNCTION("""COMPUTED_VALUE"""),94015.68)</f>
        <v>94015.68</v>
      </c>
    </row>
    <row r="3364">
      <c r="C3364" s="4">
        <f>IFERROR(__xludf.DUMMYFUNCTION("""COMPUTED_VALUE"""),44109.705555555556)</f>
        <v>44109.70556</v>
      </c>
      <c r="D3364" s="3">
        <f>IFERROR(__xludf.DUMMYFUNCTION("""COMPUTED_VALUE"""),96089.19)</f>
        <v>96089.19</v>
      </c>
    </row>
    <row r="3365">
      <c r="C3365" s="4">
        <f>IFERROR(__xludf.DUMMYFUNCTION("""COMPUTED_VALUE"""),44110.705555555556)</f>
        <v>44110.70556</v>
      </c>
      <c r="D3365" s="3">
        <f>IFERROR(__xludf.DUMMYFUNCTION("""COMPUTED_VALUE"""),95615.03)</f>
        <v>95615.03</v>
      </c>
    </row>
    <row r="3366">
      <c r="C3366" s="4">
        <f>IFERROR(__xludf.DUMMYFUNCTION("""COMPUTED_VALUE"""),44111.705555555556)</f>
        <v>44111.70556</v>
      </c>
      <c r="D3366" s="3">
        <f>IFERROR(__xludf.DUMMYFUNCTION("""COMPUTED_VALUE"""),95526.26)</f>
        <v>95526.26</v>
      </c>
    </row>
    <row r="3367">
      <c r="C3367" s="4">
        <f>IFERROR(__xludf.DUMMYFUNCTION("""COMPUTED_VALUE"""),44112.705555555556)</f>
        <v>44112.70556</v>
      </c>
      <c r="D3367" s="3">
        <f>IFERROR(__xludf.DUMMYFUNCTION("""COMPUTED_VALUE"""),97919.73)</f>
        <v>97919.73</v>
      </c>
    </row>
    <row r="3368">
      <c r="C3368" s="4">
        <f>IFERROR(__xludf.DUMMYFUNCTION("""COMPUTED_VALUE"""),44113.705555555556)</f>
        <v>44113.70556</v>
      </c>
      <c r="D3368" s="3">
        <f>IFERROR(__xludf.DUMMYFUNCTION("""COMPUTED_VALUE"""),97483.31)</f>
        <v>97483.31</v>
      </c>
    </row>
    <row r="3369">
      <c r="C3369" s="4">
        <f>IFERROR(__xludf.DUMMYFUNCTION("""COMPUTED_VALUE"""),44117.705555555556)</f>
        <v>44117.70556</v>
      </c>
      <c r="D3369" s="3">
        <f>IFERROR(__xludf.DUMMYFUNCTION("""COMPUTED_VALUE"""),98502.82)</f>
        <v>98502.82</v>
      </c>
    </row>
    <row r="3370">
      <c r="C3370" s="4">
        <f>IFERROR(__xludf.DUMMYFUNCTION("""COMPUTED_VALUE"""),44118.705555555556)</f>
        <v>44118.70556</v>
      </c>
      <c r="D3370" s="3">
        <f>IFERROR(__xludf.DUMMYFUNCTION("""COMPUTED_VALUE"""),99334.43)</f>
        <v>99334.43</v>
      </c>
    </row>
    <row r="3371">
      <c r="C3371" s="4">
        <f>IFERROR(__xludf.DUMMYFUNCTION("""COMPUTED_VALUE"""),44119.705555555556)</f>
        <v>44119.70556</v>
      </c>
      <c r="D3371" s="3">
        <f>IFERROR(__xludf.DUMMYFUNCTION("""COMPUTED_VALUE"""),99054.06)</f>
        <v>99054.06</v>
      </c>
    </row>
    <row r="3372">
      <c r="C3372" s="4">
        <f>IFERROR(__xludf.DUMMYFUNCTION("""COMPUTED_VALUE"""),44120.705555555556)</f>
        <v>44120.70556</v>
      </c>
      <c r="D3372" s="3">
        <f>IFERROR(__xludf.DUMMYFUNCTION("""COMPUTED_VALUE"""),98309.12)</f>
        <v>98309.12</v>
      </c>
    </row>
    <row r="3373">
      <c r="C3373" s="4">
        <f>IFERROR(__xludf.DUMMYFUNCTION("""COMPUTED_VALUE"""),44123.705555555556)</f>
        <v>44123.70556</v>
      </c>
      <c r="D3373" s="3">
        <f>IFERROR(__xludf.DUMMYFUNCTION("""COMPUTED_VALUE"""),98657.65)</f>
        <v>98657.65</v>
      </c>
    </row>
    <row r="3374">
      <c r="C3374" s="4">
        <f>IFERROR(__xludf.DUMMYFUNCTION("""COMPUTED_VALUE"""),44124.705555555556)</f>
        <v>44124.70556</v>
      </c>
      <c r="D3374" s="3">
        <f>IFERROR(__xludf.DUMMYFUNCTION("""COMPUTED_VALUE"""),100539.83)</f>
        <v>100539.83</v>
      </c>
    </row>
    <row r="3375">
      <c r="C3375" s="4">
        <f>IFERROR(__xludf.DUMMYFUNCTION("""COMPUTED_VALUE"""),44125.705555555556)</f>
        <v>44125.70556</v>
      </c>
      <c r="D3375" s="3">
        <f>IFERROR(__xludf.DUMMYFUNCTION("""COMPUTED_VALUE"""),100552.44)</f>
        <v>100552.44</v>
      </c>
    </row>
    <row r="3376">
      <c r="C3376" s="4">
        <f>IFERROR(__xludf.DUMMYFUNCTION("""COMPUTED_VALUE"""),44126.705555555556)</f>
        <v>44126.70556</v>
      </c>
      <c r="D3376" s="3">
        <f>IFERROR(__xludf.DUMMYFUNCTION("""COMPUTED_VALUE"""),101917.73)</f>
        <v>101917.73</v>
      </c>
    </row>
    <row r="3377">
      <c r="C3377" s="4">
        <f>IFERROR(__xludf.DUMMYFUNCTION("""COMPUTED_VALUE"""),44127.705555555556)</f>
        <v>44127.70556</v>
      </c>
      <c r="D3377" s="3">
        <f>IFERROR(__xludf.DUMMYFUNCTION("""COMPUTED_VALUE"""),101259.75)</f>
        <v>101259.75</v>
      </c>
    </row>
    <row r="3378">
      <c r="C3378" s="4">
        <f>IFERROR(__xludf.DUMMYFUNCTION("""COMPUTED_VALUE"""),44130.705555555556)</f>
        <v>44130.70556</v>
      </c>
      <c r="D3378" s="3">
        <f>IFERROR(__xludf.DUMMYFUNCTION("""COMPUTED_VALUE"""),101016.96)</f>
        <v>101016.96</v>
      </c>
    </row>
    <row r="3379">
      <c r="C3379" s="4">
        <f>IFERROR(__xludf.DUMMYFUNCTION("""COMPUTED_VALUE"""),44131.705555555556)</f>
        <v>44131.70556</v>
      </c>
      <c r="D3379" s="3">
        <f>IFERROR(__xludf.DUMMYFUNCTION("""COMPUTED_VALUE"""),99605.54)</f>
        <v>99605.54</v>
      </c>
    </row>
    <row r="3380">
      <c r="C3380" s="4">
        <f>IFERROR(__xludf.DUMMYFUNCTION("""COMPUTED_VALUE"""),44132.705555555556)</f>
        <v>44132.70556</v>
      </c>
      <c r="D3380" s="3">
        <f>IFERROR(__xludf.DUMMYFUNCTION("""COMPUTED_VALUE"""),95368.76)</f>
        <v>95368.76</v>
      </c>
    </row>
    <row r="3381">
      <c r="C3381" s="4">
        <f>IFERROR(__xludf.DUMMYFUNCTION("""COMPUTED_VALUE"""),44133.705555555556)</f>
        <v>44133.70556</v>
      </c>
      <c r="D3381" s="3">
        <f>IFERROR(__xludf.DUMMYFUNCTION("""COMPUTED_VALUE"""),96582.16)</f>
        <v>96582.16</v>
      </c>
    </row>
    <row r="3382">
      <c r="C3382" s="4">
        <f>IFERROR(__xludf.DUMMYFUNCTION("""COMPUTED_VALUE"""),44134.705555555556)</f>
        <v>44134.70556</v>
      </c>
      <c r="D3382" s="3">
        <f>IFERROR(__xludf.DUMMYFUNCTION("""COMPUTED_VALUE"""),93952.4)</f>
        <v>93952.4</v>
      </c>
    </row>
    <row r="3383">
      <c r="C3383" s="4">
        <f>IFERROR(__xludf.DUMMYFUNCTION("""COMPUTED_VALUE"""),44138.705555555556)</f>
        <v>44138.70556</v>
      </c>
      <c r="D3383" s="3">
        <f>IFERROR(__xludf.DUMMYFUNCTION("""COMPUTED_VALUE"""),95979.71)</f>
        <v>95979.71</v>
      </c>
    </row>
    <row r="3384">
      <c r="C3384" s="4">
        <f>IFERROR(__xludf.DUMMYFUNCTION("""COMPUTED_VALUE"""),44139.705555555556)</f>
        <v>44139.70556</v>
      </c>
      <c r="D3384" s="3">
        <f>IFERROR(__xludf.DUMMYFUNCTION("""COMPUTED_VALUE"""),97866.81)</f>
        <v>97866.81</v>
      </c>
    </row>
    <row r="3385">
      <c r="C3385" s="4">
        <f>IFERROR(__xludf.DUMMYFUNCTION("""COMPUTED_VALUE"""),44140.705555555556)</f>
        <v>44140.70556</v>
      </c>
      <c r="D3385" s="3">
        <f>IFERROR(__xludf.DUMMYFUNCTION("""COMPUTED_VALUE"""),100751.4)</f>
        <v>100751.4</v>
      </c>
    </row>
    <row r="3386">
      <c r="C3386" s="4">
        <f>IFERROR(__xludf.DUMMYFUNCTION("""COMPUTED_VALUE"""),44141.705555555556)</f>
        <v>44141.70556</v>
      </c>
      <c r="D3386" s="3">
        <f>IFERROR(__xludf.DUMMYFUNCTION("""COMPUTED_VALUE"""),100925.11)</f>
        <v>100925.11</v>
      </c>
    </row>
    <row r="3387">
      <c r="C3387" s="4">
        <f>IFERROR(__xludf.DUMMYFUNCTION("""COMPUTED_VALUE"""),44144.705555555556)</f>
        <v>44144.70556</v>
      </c>
      <c r="D3387" s="3">
        <f>IFERROR(__xludf.DUMMYFUNCTION("""COMPUTED_VALUE"""),103515.16)</f>
        <v>103515.16</v>
      </c>
    </row>
    <row r="3388">
      <c r="C3388" s="4">
        <f>IFERROR(__xludf.DUMMYFUNCTION("""COMPUTED_VALUE"""),44145.705555555556)</f>
        <v>44145.70556</v>
      </c>
      <c r="D3388" s="3">
        <f>IFERROR(__xludf.DUMMYFUNCTION("""COMPUTED_VALUE"""),105066.96)</f>
        <v>105066.96</v>
      </c>
    </row>
    <row r="3389">
      <c r="C3389" s="4">
        <f>IFERROR(__xludf.DUMMYFUNCTION("""COMPUTED_VALUE"""),44146.705555555556)</f>
        <v>44146.70556</v>
      </c>
      <c r="D3389" s="3">
        <f>IFERROR(__xludf.DUMMYFUNCTION("""COMPUTED_VALUE"""),104808.83)</f>
        <v>104808.83</v>
      </c>
    </row>
    <row r="3390">
      <c r="C3390" s="4">
        <f>IFERROR(__xludf.DUMMYFUNCTION("""COMPUTED_VALUE"""),44147.705555555556)</f>
        <v>44147.70556</v>
      </c>
      <c r="D3390" s="3">
        <f>IFERROR(__xludf.DUMMYFUNCTION("""COMPUTED_VALUE"""),102507.01)</f>
        <v>102507.01</v>
      </c>
    </row>
    <row r="3391">
      <c r="C3391" s="4">
        <f>IFERROR(__xludf.DUMMYFUNCTION("""COMPUTED_VALUE"""),44148.705555555556)</f>
        <v>44148.70556</v>
      </c>
      <c r="D3391" s="3">
        <f>IFERROR(__xludf.DUMMYFUNCTION("""COMPUTED_VALUE"""),104723.0)</f>
        <v>104723</v>
      </c>
    </row>
    <row r="3392">
      <c r="C3392" s="4">
        <f>IFERROR(__xludf.DUMMYFUNCTION("""COMPUTED_VALUE"""),44151.705555555556)</f>
        <v>44151.70556</v>
      </c>
      <c r="D3392" s="3">
        <f>IFERROR(__xludf.DUMMYFUNCTION("""COMPUTED_VALUE"""),106429.92)</f>
        <v>106429.92</v>
      </c>
    </row>
    <row r="3393">
      <c r="C3393" s="4">
        <f>IFERROR(__xludf.DUMMYFUNCTION("""COMPUTED_VALUE"""),44152.705555555556)</f>
        <v>44152.70556</v>
      </c>
      <c r="D3393" s="3">
        <f>IFERROR(__xludf.DUMMYFUNCTION("""COMPUTED_VALUE"""),107248.63)</f>
        <v>107248.63</v>
      </c>
    </row>
    <row r="3394">
      <c r="C3394" s="4">
        <f>IFERROR(__xludf.DUMMYFUNCTION("""COMPUTED_VALUE"""),44153.705555555556)</f>
        <v>44153.70556</v>
      </c>
      <c r="D3394" s="3">
        <f>IFERROR(__xludf.DUMMYFUNCTION("""COMPUTED_VALUE"""),106119.09)</f>
        <v>106119.09</v>
      </c>
    </row>
    <row r="3395">
      <c r="C3395" s="4">
        <f>IFERROR(__xludf.DUMMYFUNCTION("""COMPUTED_VALUE"""),44154.705555555556)</f>
        <v>44154.70556</v>
      </c>
      <c r="D3395" s="3">
        <f>IFERROR(__xludf.DUMMYFUNCTION("""COMPUTED_VALUE"""),106669.9)</f>
        <v>106669.9</v>
      </c>
    </row>
    <row r="3396">
      <c r="C3396" s="4">
        <f>IFERROR(__xludf.DUMMYFUNCTION("""COMPUTED_VALUE"""),44155.705555555556)</f>
        <v>44155.70556</v>
      </c>
      <c r="D3396" s="3">
        <f>IFERROR(__xludf.DUMMYFUNCTION("""COMPUTED_VALUE"""),106042.48)</f>
        <v>106042.48</v>
      </c>
    </row>
    <row r="3397">
      <c r="C3397" s="4">
        <f>IFERROR(__xludf.DUMMYFUNCTION("""COMPUTED_VALUE"""),44158.705555555556)</f>
        <v>44158.70556</v>
      </c>
      <c r="D3397" s="3">
        <f>IFERROR(__xludf.DUMMYFUNCTION("""COMPUTED_VALUE"""),107378.92)</f>
        <v>107378.92</v>
      </c>
    </row>
    <row r="3398">
      <c r="C3398" s="4">
        <f>IFERROR(__xludf.DUMMYFUNCTION("""COMPUTED_VALUE"""),44159.705555555556)</f>
        <v>44159.70556</v>
      </c>
      <c r="D3398" s="3">
        <f>IFERROR(__xludf.DUMMYFUNCTION("""COMPUTED_VALUE"""),109786.3)</f>
        <v>109786.3</v>
      </c>
    </row>
    <row r="3399">
      <c r="C3399" s="4">
        <f>IFERROR(__xludf.DUMMYFUNCTION("""COMPUTED_VALUE"""),44160.705555555556)</f>
        <v>44160.70556</v>
      </c>
      <c r="D3399" s="3">
        <f>IFERROR(__xludf.DUMMYFUNCTION("""COMPUTED_VALUE"""),110132.53)</f>
        <v>110132.53</v>
      </c>
    </row>
    <row r="3400">
      <c r="C3400" s="4">
        <f>IFERROR(__xludf.DUMMYFUNCTION("""COMPUTED_VALUE"""),44161.705555555556)</f>
        <v>44161.70556</v>
      </c>
      <c r="D3400" s="3">
        <f>IFERROR(__xludf.DUMMYFUNCTION("""COMPUTED_VALUE"""),110227.09)</f>
        <v>110227.09</v>
      </c>
    </row>
    <row r="3401">
      <c r="C3401" s="4">
        <f>IFERROR(__xludf.DUMMYFUNCTION("""COMPUTED_VALUE"""),44162.705555555556)</f>
        <v>44162.70556</v>
      </c>
      <c r="D3401" s="3">
        <f>IFERROR(__xludf.DUMMYFUNCTION("""COMPUTED_VALUE"""),110575.47)</f>
        <v>110575.47</v>
      </c>
    </row>
    <row r="3402">
      <c r="C3402" s="4">
        <f>IFERROR(__xludf.DUMMYFUNCTION("""COMPUTED_VALUE"""),44165.705555555556)</f>
        <v>44165.70556</v>
      </c>
      <c r="D3402" s="3">
        <f>IFERROR(__xludf.DUMMYFUNCTION("""COMPUTED_VALUE"""),108893.32)</f>
        <v>108893.32</v>
      </c>
    </row>
    <row r="3403">
      <c r="C3403" s="4">
        <f>IFERROR(__xludf.DUMMYFUNCTION("""COMPUTED_VALUE"""),44166.705555555556)</f>
        <v>44166.70556</v>
      </c>
      <c r="D3403" s="3">
        <f>IFERROR(__xludf.DUMMYFUNCTION("""COMPUTED_VALUE"""),111399.91)</f>
        <v>111399.91</v>
      </c>
    </row>
    <row r="3404">
      <c r="C3404" s="4">
        <f>IFERROR(__xludf.DUMMYFUNCTION("""COMPUTED_VALUE"""),44167.705555555556)</f>
        <v>44167.70556</v>
      </c>
      <c r="D3404" s="3">
        <f>IFERROR(__xludf.DUMMYFUNCTION("""COMPUTED_VALUE"""),111878.53)</f>
        <v>111878.53</v>
      </c>
    </row>
    <row r="3405">
      <c r="C3405" s="4">
        <f>IFERROR(__xludf.DUMMYFUNCTION("""COMPUTED_VALUE"""),44168.705555555556)</f>
        <v>44168.70556</v>
      </c>
      <c r="D3405" s="3">
        <f>IFERROR(__xludf.DUMMYFUNCTION("""COMPUTED_VALUE"""),112291.59)</f>
        <v>112291.59</v>
      </c>
    </row>
    <row r="3406">
      <c r="C3406" s="4">
        <f>IFERROR(__xludf.DUMMYFUNCTION("""COMPUTED_VALUE"""),44169.705555555556)</f>
        <v>44169.70556</v>
      </c>
      <c r="D3406" s="3">
        <f>IFERROR(__xludf.DUMMYFUNCTION("""COMPUTED_VALUE"""),113750.22)</f>
        <v>113750.22</v>
      </c>
    </row>
    <row r="3407">
      <c r="C3407" s="4">
        <f>IFERROR(__xludf.DUMMYFUNCTION("""COMPUTED_VALUE"""),44172.705555555556)</f>
        <v>44172.70556</v>
      </c>
      <c r="D3407" s="3">
        <f>IFERROR(__xludf.DUMMYFUNCTION("""COMPUTED_VALUE"""),113589.77)</f>
        <v>113589.77</v>
      </c>
    </row>
    <row r="3408">
      <c r="C3408" s="4">
        <f>IFERROR(__xludf.DUMMYFUNCTION("""COMPUTED_VALUE"""),44173.705555555556)</f>
        <v>44173.70556</v>
      </c>
      <c r="D3408" s="3">
        <f>IFERROR(__xludf.DUMMYFUNCTION("""COMPUTED_VALUE"""),113793.06)</f>
        <v>113793.06</v>
      </c>
    </row>
    <row r="3409">
      <c r="C3409" s="4">
        <f>IFERROR(__xludf.DUMMYFUNCTION("""COMPUTED_VALUE"""),44174.705555555556)</f>
        <v>44174.70556</v>
      </c>
      <c r="D3409" s="3">
        <f>IFERROR(__xludf.DUMMYFUNCTION("""COMPUTED_VALUE"""),113001.16)</f>
        <v>113001.16</v>
      </c>
    </row>
    <row r="3410">
      <c r="C3410" s="4">
        <f>IFERROR(__xludf.DUMMYFUNCTION("""COMPUTED_VALUE"""),44175.705555555556)</f>
        <v>44175.70556</v>
      </c>
      <c r="D3410" s="3">
        <f>IFERROR(__xludf.DUMMYFUNCTION("""COMPUTED_VALUE"""),115128.63)</f>
        <v>115128.63</v>
      </c>
    </row>
    <row r="3411">
      <c r="C3411" s="4">
        <f>IFERROR(__xludf.DUMMYFUNCTION("""COMPUTED_VALUE"""),44176.705555555556)</f>
        <v>44176.70556</v>
      </c>
      <c r="D3411" s="3">
        <f>IFERROR(__xludf.DUMMYFUNCTION("""COMPUTED_VALUE"""),115128.0)</f>
        <v>115128</v>
      </c>
    </row>
    <row r="3412">
      <c r="C3412" s="4">
        <f>IFERROR(__xludf.DUMMYFUNCTION("""COMPUTED_VALUE"""),44179.705555555556)</f>
        <v>44179.70556</v>
      </c>
      <c r="D3412" s="3">
        <f>IFERROR(__xludf.DUMMYFUNCTION("""COMPUTED_VALUE"""),114611.12)</f>
        <v>114611.12</v>
      </c>
    </row>
    <row r="3413">
      <c r="C3413" s="4">
        <f>IFERROR(__xludf.DUMMYFUNCTION("""COMPUTED_VALUE"""),44180.705555555556)</f>
        <v>44180.70556</v>
      </c>
      <c r="D3413" s="3">
        <f>IFERROR(__xludf.DUMMYFUNCTION("""COMPUTED_VALUE"""),116148.63)</f>
        <v>116148.63</v>
      </c>
    </row>
    <row r="3414">
      <c r="C3414" s="4">
        <f>IFERROR(__xludf.DUMMYFUNCTION("""COMPUTED_VALUE"""),44181.705555555556)</f>
        <v>44181.70556</v>
      </c>
      <c r="D3414" s="3">
        <f>IFERROR(__xludf.DUMMYFUNCTION("""COMPUTED_VALUE"""),117857.35)</f>
        <v>117857.35</v>
      </c>
    </row>
    <row r="3415">
      <c r="C3415" s="4">
        <f>IFERROR(__xludf.DUMMYFUNCTION("""COMPUTED_VALUE"""),44182.705555555556)</f>
        <v>44182.70556</v>
      </c>
      <c r="D3415" s="3">
        <f>IFERROR(__xludf.DUMMYFUNCTION("""COMPUTED_VALUE"""),118400.57)</f>
        <v>118400.57</v>
      </c>
    </row>
    <row r="3416">
      <c r="C3416" s="4">
        <f>IFERROR(__xludf.DUMMYFUNCTION("""COMPUTED_VALUE"""),44183.705555555556)</f>
        <v>44183.70556</v>
      </c>
      <c r="D3416" s="3">
        <f>IFERROR(__xludf.DUMMYFUNCTION("""COMPUTED_VALUE"""),118023.67)</f>
        <v>118023.67</v>
      </c>
    </row>
    <row r="3417">
      <c r="C3417" s="4">
        <f>IFERROR(__xludf.DUMMYFUNCTION("""COMPUTED_VALUE"""),44186.705555555556)</f>
        <v>44186.70556</v>
      </c>
      <c r="D3417" s="3">
        <f>IFERROR(__xludf.DUMMYFUNCTION("""COMPUTED_VALUE"""),115822.57)</f>
        <v>115822.57</v>
      </c>
    </row>
    <row r="3418">
      <c r="C3418" s="4">
        <f>IFERROR(__xludf.DUMMYFUNCTION("""COMPUTED_VALUE"""),44187.705555555556)</f>
        <v>44187.70556</v>
      </c>
      <c r="D3418" s="3">
        <f>IFERROR(__xludf.DUMMYFUNCTION("""COMPUTED_VALUE"""),116636.18)</f>
        <v>116636.18</v>
      </c>
    </row>
    <row r="3419">
      <c r="C3419" s="4">
        <f>IFERROR(__xludf.DUMMYFUNCTION("""COMPUTED_VALUE"""),44188.705555555556)</f>
        <v>44188.70556</v>
      </c>
      <c r="D3419" s="3">
        <f>IFERROR(__xludf.DUMMYFUNCTION("""COMPUTED_VALUE"""),117806.85)</f>
        <v>117806.85</v>
      </c>
    </row>
    <row r="3420">
      <c r="C3420" s="4">
        <f>IFERROR(__xludf.DUMMYFUNCTION("""COMPUTED_VALUE"""),44193.705555555556)</f>
        <v>44193.70556</v>
      </c>
      <c r="D3420" s="3">
        <f>IFERROR(__xludf.DUMMYFUNCTION("""COMPUTED_VALUE"""),119123.7)</f>
        <v>119123.7</v>
      </c>
    </row>
    <row r="3421">
      <c r="C3421" s="4">
        <f>IFERROR(__xludf.DUMMYFUNCTION("""COMPUTED_VALUE"""),44194.705555555556)</f>
        <v>44194.70556</v>
      </c>
      <c r="D3421" s="3">
        <f>IFERROR(__xludf.DUMMYFUNCTION("""COMPUTED_VALUE"""),119409.15)</f>
        <v>119409.15</v>
      </c>
    </row>
    <row r="3422">
      <c r="C3422" s="4">
        <f>IFERROR(__xludf.DUMMYFUNCTION("""COMPUTED_VALUE"""),44195.705555555556)</f>
        <v>44195.70556</v>
      </c>
      <c r="D3422" s="3">
        <f>IFERROR(__xludf.DUMMYFUNCTION("""COMPUTED_VALUE"""),119017.24)</f>
        <v>119017.24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6</v>
      </c>
      <c r="B1" s="3" t="s">
        <v>7</v>
      </c>
    </row>
    <row r="2">
      <c r="A2" s="5">
        <v>38846.705555555556</v>
      </c>
      <c r="B2" s="6">
        <v>41515.0</v>
      </c>
    </row>
    <row r="3">
      <c r="A3" s="5">
        <v>38847.705555555556</v>
      </c>
      <c r="B3" s="6">
        <v>41979.0</v>
      </c>
    </row>
    <row r="4">
      <c r="A4" s="5">
        <v>38848.705555555556</v>
      </c>
      <c r="B4" s="6">
        <v>41751.0</v>
      </c>
    </row>
    <row r="5">
      <c r="A5" s="5">
        <v>38849.705555555556</v>
      </c>
      <c r="B5" s="6">
        <v>40847.0</v>
      </c>
    </row>
    <row r="6">
      <c r="A6" s="5">
        <v>38852.705555555556</v>
      </c>
      <c r="B6" s="6">
        <v>40211.0</v>
      </c>
    </row>
    <row r="7">
      <c r="A7" s="5">
        <v>38853.705555555556</v>
      </c>
      <c r="B7" s="6">
        <v>39271.0</v>
      </c>
    </row>
    <row r="8">
      <c r="A8" s="5">
        <v>38854.705555555556</v>
      </c>
      <c r="B8" s="6">
        <v>39416.0</v>
      </c>
    </row>
    <row r="9">
      <c r="A9" s="5">
        <v>38860.705555555556</v>
      </c>
      <c r="B9" s="6">
        <v>36496.0</v>
      </c>
    </row>
    <row r="10">
      <c r="A10" s="5">
        <v>38861.705555555556</v>
      </c>
      <c r="B10" s="6">
        <v>36110.0</v>
      </c>
    </row>
    <row r="11">
      <c r="A11" s="5">
        <v>38862.705555555556</v>
      </c>
      <c r="B11" s="6">
        <v>35791.0</v>
      </c>
    </row>
    <row r="12">
      <c r="A12" s="5">
        <v>38863.705555555556</v>
      </c>
      <c r="B12" s="6">
        <v>37568.0</v>
      </c>
    </row>
    <row r="13">
      <c r="A13" s="5">
        <v>38867.705555555556</v>
      </c>
      <c r="B13" s="6">
        <v>38145.0</v>
      </c>
    </row>
    <row r="14">
      <c r="A14" s="5">
        <v>38868.705555555556</v>
      </c>
      <c r="B14" s="6">
        <v>36412.0</v>
      </c>
    </row>
    <row r="15">
      <c r="A15" s="5">
        <v>38869.705555555556</v>
      </c>
      <c r="B15" s="6">
        <v>36530.0</v>
      </c>
    </row>
    <row r="16">
      <c r="A16" s="5">
        <v>38870.705555555556</v>
      </c>
      <c r="B16" s="6">
        <v>37748.0</v>
      </c>
    </row>
    <row r="17">
      <c r="A17" s="5">
        <v>38873.705555555556</v>
      </c>
      <c r="B17" s="6">
        <v>37942.0</v>
      </c>
    </row>
    <row r="18">
      <c r="A18" s="5">
        <v>38874.705555555556</v>
      </c>
      <c r="B18" s="6">
        <v>36739.0</v>
      </c>
    </row>
    <row r="19">
      <c r="A19" s="5">
        <v>38875.705555555556</v>
      </c>
      <c r="B19" s="6">
        <v>36557.0</v>
      </c>
    </row>
    <row r="20">
      <c r="A20" s="5">
        <v>38876.705555555556</v>
      </c>
      <c r="B20" s="6">
        <v>35264.0</v>
      </c>
    </row>
    <row r="21">
      <c r="A21" s="5">
        <v>38877.705555555556</v>
      </c>
      <c r="B21" s="6">
        <v>35437.0</v>
      </c>
    </row>
    <row r="22">
      <c r="A22" s="5">
        <v>38880.705555555556</v>
      </c>
      <c r="B22" s="6">
        <v>35074.0</v>
      </c>
    </row>
    <row r="23">
      <c r="A23" s="5">
        <v>38881.705555555556</v>
      </c>
      <c r="B23" s="6">
        <v>33554.0</v>
      </c>
    </row>
    <row r="24">
      <c r="A24" s="5">
        <v>38882.705555555556</v>
      </c>
      <c r="B24" s="6">
        <v>32847.0</v>
      </c>
    </row>
    <row r="25">
      <c r="A25" s="5">
        <v>38884.705555555556</v>
      </c>
      <c r="B25" s="6">
        <v>32941.0</v>
      </c>
    </row>
    <row r="26">
      <c r="A26" s="5">
        <v>38887.705555555556</v>
      </c>
      <c r="B26" s="6">
        <v>34398.0</v>
      </c>
    </row>
    <row r="27">
      <c r="A27" s="5">
        <v>38888.705555555556</v>
      </c>
      <c r="B27" s="6">
        <v>33897.0</v>
      </c>
    </row>
    <row r="28">
      <c r="A28" s="5">
        <v>38889.705555555556</v>
      </c>
      <c r="B28" s="6">
        <v>33632.0</v>
      </c>
    </row>
    <row r="29">
      <c r="A29" s="5">
        <v>38890.705555555556</v>
      </c>
      <c r="B29" s="6">
        <v>34546.0</v>
      </c>
    </row>
    <row r="30">
      <c r="A30" s="5">
        <v>38891.705555555556</v>
      </c>
      <c r="B30" s="6">
        <v>34316.0</v>
      </c>
    </row>
    <row r="31">
      <c r="A31" s="5">
        <v>38895.705555555556</v>
      </c>
      <c r="B31" s="6">
        <v>34631.0</v>
      </c>
    </row>
    <row r="32">
      <c r="A32" s="5">
        <v>38896.705555555556</v>
      </c>
      <c r="B32" s="6">
        <v>34375.0</v>
      </c>
    </row>
    <row r="33">
      <c r="A33" s="5">
        <v>38897.705555555556</v>
      </c>
      <c r="B33" s="6">
        <v>34834.0</v>
      </c>
    </row>
    <row r="34">
      <c r="A34" s="5">
        <v>38898.705555555556</v>
      </c>
      <c r="B34" s="6">
        <v>36486.0</v>
      </c>
    </row>
    <row r="35">
      <c r="A35" s="5">
        <v>38901.705555555556</v>
      </c>
      <c r="B35" s="6">
        <v>36630.0</v>
      </c>
    </row>
    <row r="36">
      <c r="A36" s="5">
        <v>38902.705555555556</v>
      </c>
      <c r="B36" s="6">
        <v>37357.0</v>
      </c>
    </row>
    <row r="37">
      <c r="A37" s="5">
        <v>38903.705555555556</v>
      </c>
      <c r="B37" s="6">
        <v>37367.0</v>
      </c>
    </row>
    <row r="38">
      <c r="A38" s="5">
        <v>38904.705555555556</v>
      </c>
      <c r="B38" s="6">
        <v>36378.0</v>
      </c>
    </row>
    <row r="39">
      <c r="A39" s="5">
        <v>38905.705555555556</v>
      </c>
      <c r="B39" s="6">
        <v>36533.0</v>
      </c>
    </row>
    <row r="40">
      <c r="A40" s="5">
        <v>38908.705555555556</v>
      </c>
      <c r="B40" s="6">
        <v>36101.0</v>
      </c>
    </row>
    <row r="41">
      <c r="A41" s="5">
        <v>38909.705555555556</v>
      </c>
      <c r="B41" s="6">
        <v>36140.0</v>
      </c>
    </row>
    <row r="42">
      <c r="A42" s="5">
        <v>38910.705555555556</v>
      </c>
      <c r="B42" s="6">
        <v>36553.0</v>
      </c>
    </row>
    <row r="43">
      <c r="A43" s="5">
        <v>38911.705555555556</v>
      </c>
      <c r="B43" s="6">
        <v>36229.0</v>
      </c>
    </row>
    <row r="44">
      <c r="A44" s="5">
        <v>38912.705555555556</v>
      </c>
      <c r="B44" s="6">
        <v>35354.0</v>
      </c>
    </row>
    <row r="45">
      <c r="A45" s="5">
        <v>38916.705555555556</v>
      </c>
      <c r="B45" s="6">
        <v>34925.0</v>
      </c>
    </row>
    <row r="46">
      <c r="A46" s="5">
        <v>38917.705555555556</v>
      </c>
      <c r="B46" s="6">
        <v>35130.0</v>
      </c>
    </row>
    <row r="47">
      <c r="A47" s="5">
        <v>38919.705555555556</v>
      </c>
      <c r="B47" s="6">
        <v>35846.0</v>
      </c>
    </row>
    <row r="48">
      <c r="A48" s="5">
        <v>38922.705555555556</v>
      </c>
      <c r="B48" s="6">
        <v>35510.0</v>
      </c>
    </row>
    <row r="49">
      <c r="A49" s="5">
        <v>38926.705555555556</v>
      </c>
      <c r="B49" s="6">
        <v>36887.0</v>
      </c>
    </row>
    <row r="50">
      <c r="A50" s="5">
        <v>38929.705555555556</v>
      </c>
      <c r="B50" s="6">
        <v>37381.0</v>
      </c>
    </row>
    <row r="51">
      <c r="A51" s="5">
        <v>38930.705555555556</v>
      </c>
      <c r="B51" s="6">
        <v>37077.0</v>
      </c>
    </row>
    <row r="52">
      <c r="A52" s="5">
        <v>38931.705555555556</v>
      </c>
      <c r="B52" s="6">
        <v>36839.0</v>
      </c>
    </row>
    <row r="53">
      <c r="A53" s="5">
        <v>38932.705555555556</v>
      </c>
      <c r="B53" s="6">
        <v>37288.0</v>
      </c>
    </row>
    <row r="54">
      <c r="A54" s="5">
        <v>38933.705555555556</v>
      </c>
      <c r="B54" s="6">
        <v>37451.0</v>
      </c>
    </row>
    <row r="55">
      <c r="A55" s="5">
        <v>38936.705555555556</v>
      </c>
      <c r="B55" s="6">
        <v>37847.0</v>
      </c>
    </row>
    <row r="56">
      <c r="A56" s="5">
        <v>38937.705555555556</v>
      </c>
      <c r="B56" s="6">
        <v>37697.0</v>
      </c>
    </row>
    <row r="57">
      <c r="A57" s="5">
        <v>38938.705555555556</v>
      </c>
      <c r="B57" s="6">
        <v>37600.0</v>
      </c>
    </row>
    <row r="58">
      <c r="A58" s="5">
        <v>38939.705555555556</v>
      </c>
      <c r="B58" s="6">
        <v>37255.0</v>
      </c>
    </row>
    <row r="59">
      <c r="A59" s="5">
        <v>38943.705555555556</v>
      </c>
      <c r="B59" s="6">
        <v>36944.0</v>
      </c>
    </row>
    <row r="60">
      <c r="A60" s="5">
        <v>38944.705555555556</v>
      </c>
      <c r="B60" s="6">
        <v>36556.0</v>
      </c>
    </row>
    <row r="61">
      <c r="A61" s="5">
        <v>38945.705555555556</v>
      </c>
      <c r="B61" s="6">
        <v>37295.0</v>
      </c>
    </row>
    <row r="62">
      <c r="A62" s="5">
        <v>38946.705555555556</v>
      </c>
      <c r="B62" s="6">
        <v>37677.0</v>
      </c>
    </row>
    <row r="63">
      <c r="A63" s="5">
        <v>38947.705555555556</v>
      </c>
      <c r="B63" s="6">
        <v>37558.0</v>
      </c>
    </row>
    <row r="64">
      <c r="A64" s="5">
        <v>38950.705555555556</v>
      </c>
      <c r="B64" s="6">
        <v>37551.0</v>
      </c>
    </row>
    <row r="65">
      <c r="A65" s="5">
        <v>38951.705555555556</v>
      </c>
      <c r="B65" s="6">
        <v>37160.0</v>
      </c>
    </row>
    <row r="66">
      <c r="A66" s="5">
        <v>38952.705555555556</v>
      </c>
      <c r="B66" s="6">
        <v>36677.0</v>
      </c>
    </row>
    <row r="67">
      <c r="A67" s="5">
        <v>38953.705555555556</v>
      </c>
      <c r="B67" s="6">
        <v>35512.0</v>
      </c>
    </row>
    <row r="68">
      <c r="A68" s="5">
        <v>38954.705555555556</v>
      </c>
      <c r="B68" s="6">
        <v>35797.0</v>
      </c>
    </row>
    <row r="69">
      <c r="A69" s="5">
        <v>38957.705555555556</v>
      </c>
      <c r="B69" s="6">
        <v>35957.0</v>
      </c>
    </row>
    <row r="70">
      <c r="A70" s="5">
        <v>38958.705555555556</v>
      </c>
      <c r="B70" s="6">
        <v>36374.0</v>
      </c>
    </row>
    <row r="71">
      <c r="A71" s="5">
        <v>38959.705555555556</v>
      </c>
      <c r="B71" s="6">
        <v>36303.0</v>
      </c>
    </row>
    <row r="72">
      <c r="A72" s="5">
        <v>38960.705555555556</v>
      </c>
      <c r="B72" s="6">
        <v>36313.0</v>
      </c>
    </row>
    <row r="73">
      <c r="A73" s="5">
        <v>38961.705555555556</v>
      </c>
      <c r="B73" s="6">
        <v>36232.0</v>
      </c>
    </row>
    <row r="74">
      <c r="A74" s="5">
        <v>38964.705555555556</v>
      </c>
      <c r="B74" s="6">
        <v>37329.0</v>
      </c>
    </row>
    <row r="75">
      <c r="A75" s="5">
        <v>38965.705555555556</v>
      </c>
      <c r="B75" s="6">
        <v>37693.0</v>
      </c>
    </row>
    <row r="76">
      <c r="A76" s="5">
        <v>38966.705555555556</v>
      </c>
      <c r="B76" s="6">
        <v>37367.0</v>
      </c>
    </row>
    <row r="77">
      <c r="A77" s="5">
        <v>38968.705555555556</v>
      </c>
      <c r="B77" s="6">
        <v>36709.0</v>
      </c>
    </row>
    <row r="78">
      <c r="A78" s="5">
        <v>38971.705555555556</v>
      </c>
      <c r="B78" s="6">
        <v>35772.0</v>
      </c>
    </row>
    <row r="79">
      <c r="A79" s="5">
        <v>38972.705555555556</v>
      </c>
      <c r="B79" s="6">
        <v>36146.0</v>
      </c>
    </row>
    <row r="80">
      <c r="A80" s="5">
        <v>38974.705555555556</v>
      </c>
      <c r="B80" s="6">
        <v>36153.0</v>
      </c>
    </row>
    <row r="81">
      <c r="A81" s="5">
        <v>38975.705555555556</v>
      </c>
      <c r="B81" s="6">
        <v>36169.0</v>
      </c>
    </row>
    <row r="82">
      <c r="A82" s="5">
        <v>38978.705555555556</v>
      </c>
      <c r="B82" s="6">
        <v>36482.0</v>
      </c>
    </row>
    <row r="83">
      <c r="A83" s="5">
        <v>38979.705555555556</v>
      </c>
      <c r="B83" s="6">
        <v>35885.0</v>
      </c>
    </row>
    <row r="84">
      <c r="A84" s="5">
        <v>38981.705555555556</v>
      </c>
      <c r="B84" s="6">
        <v>35196.0</v>
      </c>
    </row>
    <row r="85">
      <c r="A85" s="5">
        <v>38982.705555555556</v>
      </c>
      <c r="B85" s="6">
        <v>34830.0</v>
      </c>
    </row>
    <row r="86">
      <c r="A86" s="5">
        <v>38986.705555555556</v>
      </c>
      <c r="B86" s="6">
        <v>34972.0</v>
      </c>
    </row>
    <row r="87">
      <c r="A87" s="5">
        <v>38987.705555555556</v>
      </c>
      <c r="B87" s="6">
        <v>35818.0</v>
      </c>
    </row>
    <row r="88">
      <c r="A88" s="5">
        <v>38988.705555555556</v>
      </c>
      <c r="B88" s="6">
        <v>36105.0</v>
      </c>
    </row>
    <row r="89">
      <c r="A89" s="5">
        <v>38989.705555555556</v>
      </c>
      <c r="B89" s="6">
        <v>36486.0</v>
      </c>
    </row>
    <row r="90">
      <c r="A90" s="5">
        <v>38993.705555555556</v>
      </c>
      <c r="B90" s="6">
        <v>36437.0</v>
      </c>
    </row>
    <row r="91">
      <c r="A91" s="5">
        <v>38994.705555555556</v>
      </c>
      <c r="B91" s="6">
        <v>37749.0</v>
      </c>
    </row>
    <row r="92">
      <c r="A92" s="5">
        <v>38995.705555555556</v>
      </c>
      <c r="B92" s="6">
        <v>37976.0</v>
      </c>
    </row>
    <row r="93">
      <c r="A93" s="5">
        <v>38996.705555555556</v>
      </c>
      <c r="B93" s="6">
        <v>37940.0</v>
      </c>
    </row>
    <row r="94">
      <c r="A94" s="5">
        <v>38999.705555555556</v>
      </c>
      <c r="B94" s="6">
        <v>38406.0</v>
      </c>
    </row>
    <row r="95">
      <c r="A95" s="5">
        <v>39000.705555555556</v>
      </c>
      <c r="B95" s="6">
        <v>38654.0</v>
      </c>
    </row>
    <row r="96">
      <c r="A96" s="5">
        <v>39001.705555555556</v>
      </c>
      <c r="B96" s="6">
        <v>38322.0</v>
      </c>
    </row>
    <row r="97">
      <c r="A97" s="5">
        <v>39003.705555555556</v>
      </c>
      <c r="B97" s="6">
        <v>38850.0</v>
      </c>
    </row>
    <row r="98">
      <c r="A98" s="5">
        <v>39006.705555555556</v>
      </c>
      <c r="B98" s="6">
        <v>39229.0</v>
      </c>
    </row>
    <row r="99">
      <c r="A99" s="5">
        <v>39007.705555555556</v>
      </c>
      <c r="B99" s="6">
        <v>38897.0</v>
      </c>
    </row>
    <row r="100">
      <c r="A100" s="5">
        <v>39008.705555555556</v>
      </c>
      <c r="B100" s="6">
        <v>38685.0</v>
      </c>
    </row>
    <row r="101">
      <c r="A101" s="5">
        <v>39009.705555555556</v>
      </c>
      <c r="B101" s="6">
        <v>38919.0</v>
      </c>
    </row>
    <row r="102">
      <c r="A102" s="5">
        <v>39010.705555555556</v>
      </c>
      <c r="B102" s="6">
        <v>38642.0</v>
      </c>
    </row>
    <row r="103">
      <c r="A103" s="5">
        <v>39013.705555555556</v>
      </c>
      <c r="B103" s="6">
        <v>39226.0</v>
      </c>
    </row>
    <row r="104">
      <c r="A104" s="5">
        <v>39014.705555555556</v>
      </c>
      <c r="B104" s="6">
        <v>39498.0</v>
      </c>
    </row>
    <row r="105">
      <c r="A105" s="5">
        <v>39015.705555555556</v>
      </c>
      <c r="B105" s="6">
        <v>39562.0</v>
      </c>
    </row>
    <row r="106">
      <c r="A106" s="5">
        <v>39017.705555555556</v>
      </c>
      <c r="B106" s="6">
        <v>39328.0</v>
      </c>
    </row>
    <row r="107">
      <c r="A107" s="5">
        <v>39020.705555555556</v>
      </c>
      <c r="B107" s="6">
        <v>38900.0</v>
      </c>
    </row>
    <row r="108">
      <c r="A108" s="5">
        <v>39021.705555555556</v>
      </c>
      <c r="B108" s="6">
        <v>39262.0</v>
      </c>
    </row>
    <row r="109">
      <c r="A109" s="5">
        <v>39022.705555555556</v>
      </c>
      <c r="B109" s="6">
        <v>39930.0</v>
      </c>
    </row>
    <row r="110">
      <c r="A110" s="5">
        <v>39024.705555555556</v>
      </c>
      <c r="B110" s="6">
        <v>40435.0</v>
      </c>
    </row>
    <row r="111">
      <c r="A111" s="5">
        <v>39028.705555555556</v>
      </c>
      <c r="B111" s="6">
        <v>41048.0</v>
      </c>
    </row>
    <row r="112">
      <c r="A112" s="5">
        <v>39029.705555555556</v>
      </c>
      <c r="B112" s="6">
        <v>41334.0</v>
      </c>
    </row>
    <row r="113">
      <c r="A113" s="5">
        <v>39030.705555555556</v>
      </c>
      <c r="B113" s="6">
        <v>40815.0</v>
      </c>
    </row>
    <row r="114">
      <c r="A114" s="5">
        <v>39031.705555555556</v>
      </c>
      <c r="B114" s="6">
        <v>40719.0</v>
      </c>
    </row>
    <row r="115">
      <c r="A115" s="5">
        <v>39035.705555555556</v>
      </c>
      <c r="B115" s="6">
        <v>41290.0</v>
      </c>
    </row>
    <row r="116">
      <c r="A116" s="5">
        <v>39037.705555555556</v>
      </c>
      <c r="B116" s="6">
        <v>41161.0</v>
      </c>
    </row>
    <row r="117">
      <c r="A117" s="5">
        <v>39038.705555555556</v>
      </c>
      <c r="B117" s="6">
        <v>41029.0</v>
      </c>
    </row>
    <row r="118">
      <c r="A118" s="5">
        <v>39043.705555555556</v>
      </c>
      <c r="B118" s="6">
        <v>41912.0</v>
      </c>
    </row>
    <row r="119">
      <c r="A119" s="5">
        <v>39045.705555555556</v>
      </c>
      <c r="B119" s="6">
        <v>41757.0</v>
      </c>
    </row>
    <row r="120">
      <c r="A120" s="5">
        <v>39049.705555555556</v>
      </c>
      <c r="B120" s="6">
        <v>41043.0</v>
      </c>
    </row>
    <row r="121">
      <c r="A121" s="5">
        <v>39050.705555555556</v>
      </c>
      <c r="B121" s="6">
        <v>41970.0</v>
      </c>
    </row>
    <row r="122">
      <c r="A122" s="5">
        <v>39051.705555555556</v>
      </c>
      <c r="B122" s="6">
        <v>41931.0</v>
      </c>
    </row>
    <row r="123">
      <c r="A123" s="5">
        <v>39052.705555555556</v>
      </c>
      <c r="B123" s="6">
        <v>41327.0</v>
      </c>
    </row>
    <row r="124">
      <c r="A124" s="5">
        <v>39055.705555555556</v>
      </c>
      <c r="B124" s="6">
        <v>42654.0</v>
      </c>
    </row>
    <row r="125">
      <c r="A125" s="5">
        <v>39056.705555555556</v>
      </c>
      <c r="B125" s="6">
        <v>43157.0</v>
      </c>
    </row>
    <row r="126">
      <c r="A126" s="5">
        <v>39057.705555555556</v>
      </c>
      <c r="B126" s="6">
        <v>43096.0</v>
      </c>
    </row>
    <row r="127">
      <c r="A127" s="5">
        <v>39058.705555555556</v>
      </c>
      <c r="B127" s="6">
        <v>42909.0</v>
      </c>
    </row>
    <row r="128">
      <c r="A128" s="5">
        <v>39059.705555555556</v>
      </c>
      <c r="B128" s="6">
        <v>42977.0</v>
      </c>
    </row>
    <row r="129">
      <c r="A129" s="5">
        <v>39062.705555555556</v>
      </c>
      <c r="B129" s="6">
        <v>43297.0</v>
      </c>
    </row>
    <row r="130">
      <c r="A130" s="5">
        <v>39063.705555555556</v>
      </c>
      <c r="B130" s="6">
        <v>43018.0</v>
      </c>
    </row>
    <row r="131">
      <c r="A131" s="5">
        <v>39064.705555555556</v>
      </c>
      <c r="B131" s="6">
        <v>43284.0</v>
      </c>
    </row>
    <row r="132">
      <c r="A132" s="5">
        <v>39066.705555555556</v>
      </c>
      <c r="B132" s="6">
        <v>43595.0</v>
      </c>
    </row>
    <row r="133">
      <c r="A133" s="5">
        <v>39069.705555555556</v>
      </c>
      <c r="B133" s="6">
        <v>43508.0</v>
      </c>
    </row>
    <row r="134">
      <c r="A134" s="5">
        <v>39071.705555555556</v>
      </c>
      <c r="B134" s="6">
        <v>43589.0</v>
      </c>
    </row>
    <row r="135">
      <c r="A135" s="5">
        <v>39072.705555555556</v>
      </c>
      <c r="B135" s="6">
        <v>43385.0</v>
      </c>
    </row>
    <row r="136">
      <c r="A136" s="5">
        <v>39073.705555555556</v>
      </c>
      <c r="B136" s="6">
        <v>43355.0</v>
      </c>
    </row>
    <row r="137">
      <c r="A137" s="5">
        <v>39078.705555555556</v>
      </c>
      <c r="B137" s="6">
        <v>44526.0</v>
      </c>
    </row>
    <row r="138">
      <c r="A138" s="5">
        <v>39079.705555555556</v>
      </c>
      <c r="B138" s="6">
        <v>44473.0</v>
      </c>
    </row>
    <row r="139">
      <c r="A139" s="5">
        <v>39084.705555555556</v>
      </c>
      <c r="B139" s="6">
        <v>45382.0</v>
      </c>
    </row>
    <row r="140">
      <c r="A140" s="5">
        <v>39085.705555555556</v>
      </c>
      <c r="B140" s="6">
        <v>44445.0</v>
      </c>
    </row>
    <row r="141">
      <c r="A141" s="5">
        <v>39086.705555555556</v>
      </c>
      <c r="B141" s="6">
        <v>44019.0</v>
      </c>
    </row>
    <row r="142">
      <c r="A142" s="5">
        <v>39087.705555555556</v>
      </c>
      <c r="B142" s="6">
        <v>42245.0</v>
      </c>
    </row>
    <row r="143">
      <c r="A143" s="5">
        <v>39090.705555555556</v>
      </c>
      <c r="B143" s="6">
        <v>42829.0</v>
      </c>
    </row>
    <row r="144">
      <c r="A144" s="5">
        <v>39091.705555555556</v>
      </c>
      <c r="B144" s="6">
        <v>42006.0</v>
      </c>
    </row>
    <row r="145">
      <c r="A145" s="5">
        <v>39093.705555555556</v>
      </c>
      <c r="B145" s="6">
        <v>42670.0</v>
      </c>
    </row>
    <row r="146">
      <c r="A146" s="5">
        <v>39094.705555555556</v>
      </c>
      <c r="B146" s="6">
        <v>43094.0</v>
      </c>
    </row>
    <row r="147">
      <c r="A147" s="5">
        <v>39098.705555555556</v>
      </c>
      <c r="B147" s="6">
        <v>42624.0</v>
      </c>
    </row>
    <row r="148">
      <c r="A148" s="5">
        <v>39101.705555555556</v>
      </c>
      <c r="B148" s="6">
        <v>43427.0</v>
      </c>
    </row>
    <row r="149">
      <c r="A149" s="5">
        <v>39104.705555555556</v>
      </c>
      <c r="B149" s="6">
        <v>43553.0</v>
      </c>
    </row>
    <row r="150">
      <c r="A150" s="5">
        <v>39108.705555555556</v>
      </c>
      <c r="B150" s="6">
        <v>44412.0</v>
      </c>
    </row>
    <row r="151">
      <c r="A151" s="5">
        <v>39112.705555555556</v>
      </c>
      <c r="B151" s="6">
        <v>43573.0</v>
      </c>
    </row>
    <row r="152">
      <c r="A152" s="5">
        <v>39115.705555555556</v>
      </c>
      <c r="B152" s="6">
        <v>44997.0</v>
      </c>
    </row>
    <row r="153">
      <c r="A153" s="5">
        <v>39118.705555555556</v>
      </c>
      <c r="B153" s="6">
        <v>45286.0</v>
      </c>
    </row>
    <row r="154">
      <c r="A154" s="5">
        <v>39122.705555555556</v>
      </c>
      <c r="B154" s="6">
        <v>44284.0</v>
      </c>
    </row>
    <row r="155">
      <c r="A155" s="5">
        <v>39127.705555555556</v>
      </c>
      <c r="B155" s="6">
        <v>45197.0</v>
      </c>
    </row>
    <row r="156">
      <c r="A156" s="5">
        <v>39128.705555555556</v>
      </c>
      <c r="B156" s="6">
        <v>45955.0</v>
      </c>
    </row>
    <row r="157">
      <c r="A157" s="5">
        <v>39129.705555555556</v>
      </c>
      <c r="B157" s="6">
        <v>45849.0</v>
      </c>
    </row>
    <row r="158">
      <c r="A158" s="5">
        <v>39134.705555555556</v>
      </c>
      <c r="B158" s="6">
        <v>46090.0</v>
      </c>
    </row>
    <row r="159">
      <c r="A159" s="5">
        <v>39135.705555555556</v>
      </c>
      <c r="B159" s="6">
        <v>46452.0</v>
      </c>
    </row>
    <row r="160">
      <c r="A160" s="5">
        <v>39140.705555555556</v>
      </c>
      <c r="B160" s="6">
        <v>46207.0</v>
      </c>
    </row>
    <row r="161">
      <c r="A161" s="5">
        <v>39142.705555555556</v>
      </c>
      <c r="B161" s="6">
        <v>43516.0</v>
      </c>
    </row>
    <row r="162">
      <c r="A162" s="5">
        <v>39143.705555555556</v>
      </c>
      <c r="B162" s="6">
        <v>42369.0</v>
      </c>
    </row>
    <row r="163">
      <c r="A163" s="5">
        <v>39147.705555555556</v>
      </c>
      <c r="B163" s="6">
        <v>43218.0</v>
      </c>
    </row>
    <row r="164">
      <c r="A164" s="5">
        <v>39150.705555555556</v>
      </c>
      <c r="B164" s="6">
        <v>43465.0</v>
      </c>
    </row>
    <row r="165">
      <c r="A165" s="5">
        <v>39154.705555555556</v>
      </c>
      <c r="B165" s="6">
        <v>42749.0</v>
      </c>
    </row>
    <row r="166">
      <c r="A166" s="5">
        <v>39155.705555555556</v>
      </c>
      <c r="B166" s="6">
        <v>43288.0</v>
      </c>
    </row>
    <row r="167">
      <c r="A167" s="5">
        <v>39156.705555555556</v>
      </c>
      <c r="B167" s="6">
        <v>43278.0</v>
      </c>
    </row>
    <row r="168">
      <c r="A168" s="5">
        <v>39157.705555555556</v>
      </c>
      <c r="B168" s="6">
        <v>42730.0</v>
      </c>
    </row>
    <row r="169">
      <c r="A169" s="5">
        <v>39160.705555555556</v>
      </c>
      <c r="B169" s="6">
        <v>43712.0</v>
      </c>
    </row>
    <row r="170">
      <c r="A170" s="5">
        <v>39161.705555555556</v>
      </c>
      <c r="B170" s="6">
        <v>44350.0</v>
      </c>
    </row>
    <row r="171">
      <c r="A171" s="5">
        <v>39162.705555555556</v>
      </c>
      <c r="B171" s="6">
        <v>45630.0</v>
      </c>
    </row>
    <row r="172">
      <c r="A172" s="5">
        <v>39163.705555555556</v>
      </c>
      <c r="B172" s="6">
        <v>45424.0</v>
      </c>
    </row>
    <row r="173">
      <c r="A173" s="5">
        <v>39164.705555555556</v>
      </c>
      <c r="B173" s="6">
        <v>45532.0</v>
      </c>
    </row>
    <row r="174">
      <c r="A174" s="5">
        <v>39167.705555555556</v>
      </c>
      <c r="B174" s="6">
        <v>45644.0</v>
      </c>
    </row>
    <row r="175">
      <c r="A175" s="5">
        <v>39168.705555555556</v>
      </c>
      <c r="B175" s="6">
        <v>45206.0</v>
      </c>
    </row>
    <row r="176">
      <c r="A176" s="5">
        <v>39169.705555555556</v>
      </c>
      <c r="B176" s="6">
        <v>44484.0</v>
      </c>
    </row>
    <row r="177">
      <c r="A177" s="5">
        <v>39170.705555555556</v>
      </c>
      <c r="B177" s="6">
        <v>45355.0</v>
      </c>
    </row>
    <row r="178">
      <c r="A178" s="5">
        <v>39171.705555555556</v>
      </c>
      <c r="B178" s="6">
        <v>45804.0</v>
      </c>
    </row>
    <row r="179">
      <c r="A179" s="5">
        <v>39174.705555555556</v>
      </c>
      <c r="B179" s="6">
        <v>45597.0</v>
      </c>
    </row>
    <row r="180">
      <c r="A180" s="5">
        <v>39175.705555555556</v>
      </c>
      <c r="B180" s="6">
        <v>46288.0</v>
      </c>
    </row>
    <row r="181">
      <c r="A181" s="5">
        <v>39176.705555555556</v>
      </c>
      <c r="B181" s="6">
        <v>46553.0</v>
      </c>
    </row>
    <row r="182">
      <c r="A182" s="5">
        <v>39177.705555555556</v>
      </c>
      <c r="B182" s="6">
        <v>46646.0</v>
      </c>
    </row>
    <row r="183">
      <c r="A183" s="5">
        <v>39181.705555555556</v>
      </c>
      <c r="B183" s="6">
        <v>46854.0</v>
      </c>
    </row>
    <row r="184">
      <c r="A184" s="5">
        <v>39182.705555555556</v>
      </c>
      <c r="B184" s="6">
        <v>47174.0</v>
      </c>
    </row>
    <row r="185">
      <c r="A185" s="5">
        <v>39183.705555555556</v>
      </c>
      <c r="B185" s="6">
        <v>46939.0</v>
      </c>
    </row>
    <row r="186">
      <c r="A186" s="5">
        <v>39184.705555555556</v>
      </c>
      <c r="B186" s="6">
        <v>47346.0</v>
      </c>
    </row>
    <row r="187">
      <c r="A187" s="5">
        <v>39185.705555555556</v>
      </c>
      <c r="B187" s="6">
        <v>47926.0</v>
      </c>
    </row>
    <row r="188">
      <c r="A188" s="5">
        <v>39188.705555555556</v>
      </c>
      <c r="B188" s="6">
        <v>48921.0</v>
      </c>
    </row>
    <row r="189">
      <c r="A189" s="5">
        <v>39190.705555555556</v>
      </c>
      <c r="B189" s="6">
        <v>48709.0</v>
      </c>
    </row>
    <row r="190">
      <c r="A190" s="5">
        <v>39191.705555555556</v>
      </c>
      <c r="B190" s="6">
        <v>48762.0</v>
      </c>
    </row>
    <row r="191">
      <c r="A191" s="5">
        <v>39195.705555555556</v>
      </c>
      <c r="B191" s="6">
        <v>49162.0</v>
      </c>
    </row>
    <row r="192">
      <c r="A192" s="5">
        <v>39196.705555555556</v>
      </c>
      <c r="B192" s="6">
        <v>49070.0</v>
      </c>
    </row>
    <row r="193">
      <c r="A193" s="5">
        <v>39197.705555555556</v>
      </c>
      <c r="B193" s="6">
        <v>49675.0</v>
      </c>
    </row>
    <row r="194">
      <c r="A194" s="5">
        <v>39198.705555555556</v>
      </c>
      <c r="B194" s="6">
        <v>49067.0</v>
      </c>
    </row>
    <row r="195">
      <c r="A195" s="5">
        <v>39199.705555555556</v>
      </c>
      <c r="B195" s="6">
        <v>49229.0</v>
      </c>
    </row>
    <row r="196">
      <c r="A196" s="5">
        <v>39202.705555555556</v>
      </c>
      <c r="B196" s="6">
        <v>48956.0</v>
      </c>
    </row>
    <row r="197">
      <c r="A197" s="5">
        <v>39205.705555555556</v>
      </c>
      <c r="B197" s="6">
        <v>49471.0</v>
      </c>
    </row>
    <row r="198">
      <c r="A198" s="5">
        <v>39206.705555555556</v>
      </c>
      <c r="B198" s="6">
        <v>50218.0</v>
      </c>
    </row>
    <row r="199">
      <c r="A199" s="5">
        <v>39211.705555555556</v>
      </c>
      <c r="B199" s="6">
        <v>50277.0</v>
      </c>
    </row>
    <row r="200">
      <c r="A200" s="5">
        <v>39212.705555555556</v>
      </c>
      <c r="B200" s="6">
        <v>50234.0</v>
      </c>
    </row>
    <row r="201">
      <c r="A201" s="5">
        <v>39213.705555555556</v>
      </c>
      <c r="B201" s="6">
        <v>50902.0</v>
      </c>
    </row>
    <row r="202">
      <c r="A202" s="5">
        <v>39216.705555555556</v>
      </c>
      <c r="B202" s="6">
        <v>50510.0</v>
      </c>
    </row>
    <row r="203">
      <c r="A203" s="5">
        <v>39217.705555555556</v>
      </c>
      <c r="B203" s="6">
        <v>50518.0</v>
      </c>
    </row>
    <row r="204">
      <c r="A204" s="5">
        <v>39218.705555555556</v>
      </c>
      <c r="B204" s="6">
        <v>51737.0</v>
      </c>
    </row>
    <row r="205">
      <c r="A205" s="5">
        <v>39219.705555555556</v>
      </c>
      <c r="B205" s="6">
        <v>51631.0</v>
      </c>
    </row>
    <row r="206">
      <c r="A206" s="5">
        <v>39220.705555555556</v>
      </c>
      <c r="B206" s="6">
        <v>52077.0</v>
      </c>
    </row>
    <row r="207">
      <c r="A207" s="5">
        <v>39223.705555555556</v>
      </c>
      <c r="B207" s="6">
        <v>52423.0</v>
      </c>
    </row>
    <row r="208">
      <c r="A208" s="5">
        <v>39224.705555555556</v>
      </c>
      <c r="B208" s="6">
        <v>52208.0</v>
      </c>
    </row>
    <row r="209">
      <c r="A209" s="5">
        <v>39225.705555555556</v>
      </c>
      <c r="B209" s="6">
        <v>51812.0</v>
      </c>
    </row>
    <row r="210">
      <c r="A210" s="5">
        <v>39226.705555555556</v>
      </c>
      <c r="B210" s="6">
        <v>50530.0</v>
      </c>
    </row>
    <row r="211">
      <c r="A211" s="5">
        <v>39227.705555555556</v>
      </c>
      <c r="B211" s="6">
        <v>51617.0</v>
      </c>
    </row>
    <row r="212">
      <c r="A212" s="5">
        <v>39230.705555555556</v>
      </c>
      <c r="B212" s="6">
        <v>52119.0</v>
      </c>
    </row>
    <row r="213">
      <c r="A213" s="5">
        <v>39231.705555555556</v>
      </c>
      <c r="B213" s="6">
        <v>51713.0</v>
      </c>
    </row>
    <row r="214">
      <c r="A214" s="5">
        <v>39232.705555555556</v>
      </c>
      <c r="B214" s="6">
        <v>52527.0</v>
      </c>
    </row>
    <row r="215">
      <c r="A215" s="5">
        <v>39233.705555555556</v>
      </c>
      <c r="B215" s="6">
        <v>52268.0</v>
      </c>
    </row>
    <row r="216">
      <c r="A216" s="5">
        <v>39234.705555555556</v>
      </c>
      <c r="B216" s="6">
        <v>53422.0</v>
      </c>
    </row>
    <row r="217">
      <c r="A217" s="5">
        <v>39237.705555555556</v>
      </c>
      <c r="B217" s="6">
        <v>53242.0</v>
      </c>
    </row>
    <row r="218">
      <c r="A218" s="5">
        <v>39238.705555555556</v>
      </c>
      <c r="B218" s="6">
        <v>53162.0</v>
      </c>
    </row>
    <row r="219">
      <c r="A219" s="5">
        <v>39240.705555555556</v>
      </c>
      <c r="B219" s="6">
        <v>52049.0</v>
      </c>
    </row>
    <row r="220">
      <c r="A220" s="5">
        <v>39241.705555555556</v>
      </c>
      <c r="B220" s="6">
        <v>52329.0</v>
      </c>
    </row>
    <row r="221">
      <c r="A221" s="5">
        <v>39245.705555555556</v>
      </c>
      <c r="B221" s="6">
        <v>52776.0</v>
      </c>
    </row>
    <row r="222">
      <c r="A222" s="5">
        <v>39246.705555555556</v>
      </c>
      <c r="B222" s="6">
        <v>52993.0</v>
      </c>
    </row>
    <row r="223">
      <c r="A223" s="5">
        <v>39247.705555555556</v>
      </c>
      <c r="B223" s="6">
        <v>53712.0</v>
      </c>
    </row>
    <row r="224">
      <c r="A224" s="5">
        <v>39251.705555555556</v>
      </c>
      <c r="B224" s="6">
        <v>54730.0</v>
      </c>
    </row>
    <row r="225">
      <c r="A225" s="5">
        <v>39252.705555555556</v>
      </c>
      <c r="B225" s="6">
        <v>54643.0</v>
      </c>
    </row>
    <row r="226">
      <c r="A226" s="5">
        <v>39253.705555555556</v>
      </c>
      <c r="B226" s="6">
        <v>54029.0</v>
      </c>
    </row>
    <row r="227">
      <c r="A227" s="5">
        <v>39254.705555555556</v>
      </c>
      <c r="B227" s="6">
        <v>54656.0</v>
      </c>
    </row>
    <row r="228">
      <c r="A228" s="5">
        <v>39255.705555555556</v>
      </c>
      <c r="B228" s="6">
        <v>54267.0</v>
      </c>
    </row>
    <row r="229">
      <c r="A229" s="5">
        <v>39258.705555555556</v>
      </c>
      <c r="B229" s="6">
        <v>54041.0</v>
      </c>
    </row>
    <row r="230">
      <c r="A230" s="5">
        <v>39259.705555555556</v>
      </c>
      <c r="B230" s="6">
        <v>53851.0</v>
      </c>
    </row>
    <row r="231">
      <c r="A231" s="5">
        <v>39260.705555555556</v>
      </c>
      <c r="B231" s="6">
        <v>54143.0</v>
      </c>
    </row>
    <row r="232">
      <c r="A232" s="5">
        <v>39262.705555555556</v>
      </c>
      <c r="B232" s="6">
        <v>54392.0</v>
      </c>
    </row>
    <row r="233">
      <c r="A233" s="5">
        <v>39265.705555555556</v>
      </c>
      <c r="B233" s="6">
        <v>55371.0</v>
      </c>
    </row>
    <row r="234">
      <c r="A234" s="5">
        <v>39266.705555555556</v>
      </c>
      <c r="B234" s="6">
        <v>55699.0</v>
      </c>
    </row>
    <row r="235">
      <c r="A235" s="5">
        <v>39267.705555555556</v>
      </c>
      <c r="B235" s="6">
        <v>55696.0</v>
      </c>
    </row>
    <row r="236">
      <c r="A236" s="5">
        <v>39268.705555555556</v>
      </c>
      <c r="B236" s="6">
        <v>55932.0</v>
      </c>
    </row>
    <row r="237">
      <c r="A237" s="5">
        <v>39269.705555555556</v>
      </c>
      <c r="B237" s="6">
        <v>56443.0</v>
      </c>
    </row>
    <row r="238">
      <c r="A238" s="5">
        <v>39300.705555555556</v>
      </c>
      <c r="B238" s="6">
        <v>53091.0</v>
      </c>
    </row>
    <row r="239">
      <c r="A239" s="5">
        <v>39301.705555555556</v>
      </c>
      <c r="B239" s="6">
        <v>53802.0</v>
      </c>
    </row>
    <row r="240">
      <c r="A240" s="5">
        <v>39302.705555555556</v>
      </c>
      <c r="B240" s="6">
        <v>55241.0</v>
      </c>
    </row>
    <row r="241">
      <c r="A241" s="5">
        <v>39303.705555555556</v>
      </c>
      <c r="B241" s="6">
        <v>53430.0</v>
      </c>
    </row>
    <row r="242">
      <c r="A242" s="5">
        <v>39304.705555555556</v>
      </c>
      <c r="B242" s="6">
        <v>52638.0</v>
      </c>
    </row>
    <row r="243">
      <c r="A243" s="5">
        <v>39307.705555555556</v>
      </c>
      <c r="B243" s="6">
        <v>52434.0</v>
      </c>
    </row>
    <row r="244">
      <c r="A244" s="5">
        <v>39308.705555555556</v>
      </c>
      <c r="B244" s="6">
        <v>50911.0</v>
      </c>
    </row>
    <row r="245">
      <c r="A245" s="5">
        <v>39309.705555555556</v>
      </c>
      <c r="B245" s="6">
        <v>49285.0</v>
      </c>
    </row>
    <row r="246">
      <c r="A246" s="5">
        <v>39311.705555555556</v>
      </c>
      <c r="B246" s="6">
        <v>48558.0</v>
      </c>
    </row>
    <row r="247">
      <c r="A247" s="5">
        <v>39314.705555555556</v>
      </c>
      <c r="B247" s="6">
        <v>49206.0</v>
      </c>
    </row>
    <row r="248">
      <c r="A248" s="5">
        <v>39315.705555555556</v>
      </c>
      <c r="B248" s="6">
        <v>49815.0</v>
      </c>
    </row>
    <row r="249">
      <c r="A249" s="5">
        <v>39316.705555555556</v>
      </c>
      <c r="B249" s="6">
        <v>51744.0</v>
      </c>
    </row>
    <row r="250">
      <c r="A250" s="5">
        <v>39317.705555555556</v>
      </c>
      <c r="B250" s="6">
        <v>51848.0</v>
      </c>
    </row>
    <row r="251">
      <c r="A251" s="5">
        <v>39318.705555555556</v>
      </c>
      <c r="B251" s="6">
        <v>52997.0</v>
      </c>
    </row>
    <row r="252">
      <c r="A252" s="5">
        <v>39321.705555555556</v>
      </c>
      <c r="B252" s="6">
        <v>53078.0</v>
      </c>
    </row>
    <row r="253">
      <c r="A253" s="5">
        <v>39322.705555555556</v>
      </c>
      <c r="B253" s="6">
        <v>51645.0</v>
      </c>
    </row>
    <row r="254">
      <c r="A254" s="5">
        <v>39323.705555555556</v>
      </c>
      <c r="B254" s="6">
        <v>52734.0</v>
      </c>
    </row>
    <row r="255">
      <c r="A255" s="5">
        <v>39324.705555555556</v>
      </c>
      <c r="B255" s="6">
        <v>52857.0</v>
      </c>
    </row>
    <row r="256">
      <c r="A256" s="5">
        <v>39329.705555555556</v>
      </c>
      <c r="B256" s="6">
        <v>54832.0</v>
      </c>
    </row>
    <row r="257">
      <c r="A257" s="5">
        <v>39332.705555555556</v>
      </c>
      <c r="B257" s="6">
        <v>54569.0</v>
      </c>
    </row>
    <row r="258">
      <c r="A258" s="5">
        <v>39337.705555555556</v>
      </c>
      <c r="B258" s="6">
        <v>53920.0</v>
      </c>
    </row>
    <row r="259">
      <c r="A259" s="5">
        <v>39338.705555555556</v>
      </c>
      <c r="B259" s="6">
        <v>53882.0</v>
      </c>
    </row>
    <row r="260">
      <c r="A260" s="5">
        <v>39339.705555555556</v>
      </c>
      <c r="B260" s="6">
        <v>54908.0</v>
      </c>
    </row>
    <row r="261">
      <c r="A261" s="5">
        <v>39344.705555555556</v>
      </c>
      <c r="B261" s="6">
        <v>56666.0</v>
      </c>
    </row>
    <row r="262">
      <c r="A262" s="5">
        <v>39345.705555555556</v>
      </c>
      <c r="B262" s="6">
        <v>57264.0</v>
      </c>
    </row>
    <row r="263">
      <c r="A263" s="5">
        <v>39346.705555555556</v>
      </c>
      <c r="B263" s="6">
        <v>56906.0</v>
      </c>
    </row>
    <row r="264">
      <c r="A264" s="5">
        <v>39349.705555555556</v>
      </c>
      <c r="B264" s="6">
        <v>58719.0</v>
      </c>
    </row>
    <row r="265">
      <c r="A265" s="5">
        <v>39351.705555555556</v>
      </c>
      <c r="B265" s="6">
        <v>58857.0</v>
      </c>
    </row>
    <row r="266">
      <c r="A266" s="5">
        <v>39352.705555555556</v>
      </c>
      <c r="B266" s="6">
        <v>59714.0</v>
      </c>
    </row>
    <row r="267">
      <c r="A267" s="5">
        <v>39353.705555555556</v>
      </c>
      <c r="B267" s="6">
        <v>61052.0</v>
      </c>
    </row>
    <row r="268">
      <c r="A268" s="5">
        <v>39358.705555555556</v>
      </c>
      <c r="B268" s="6">
        <v>62017.0</v>
      </c>
    </row>
    <row r="269">
      <c r="A269" s="5">
        <v>39359.705555555556</v>
      </c>
      <c r="B269" s="6">
        <v>60098.0</v>
      </c>
    </row>
    <row r="270">
      <c r="A270" s="5">
        <v>39360.705555555556</v>
      </c>
      <c r="B270" s="6">
        <v>60406.0</v>
      </c>
    </row>
    <row r="271">
      <c r="A271" s="5">
        <v>39364.705555555556</v>
      </c>
      <c r="B271" s="6">
        <v>62660.0</v>
      </c>
    </row>
    <row r="272">
      <c r="A272" s="5">
        <v>39365.705555555556</v>
      </c>
      <c r="B272" s="6">
        <v>63548.0</v>
      </c>
    </row>
    <row r="273">
      <c r="A273" s="5">
        <v>39366.705555555556</v>
      </c>
      <c r="B273" s="6">
        <v>63197.0</v>
      </c>
    </row>
    <row r="274">
      <c r="A274" s="5">
        <v>39367.705555555556</v>
      </c>
      <c r="B274" s="6">
        <v>62455.0</v>
      </c>
    </row>
    <row r="275">
      <c r="A275" s="5">
        <v>39371.705555555556</v>
      </c>
      <c r="B275" s="6">
        <v>62969.0</v>
      </c>
    </row>
    <row r="276">
      <c r="A276" s="5">
        <v>39373.705555555556</v>
      </c>
      <c r="B276" s="6">
        <v>63193.0</v>
      </c>
    </row>
    <row r="277">
      <c r="A277" s="5">
        <v>39374.705555555556</v>
      </c>
      <c r="B277" s="6">
        <v>63261.0</v>
      </c>
    </row>
    <row r="278">
      <c r="A278" s="5">
        <v>39378.705555555556</v>
      </c>
      <c r="B278" s="6">
        <v>61215.0</v>
      </c>
    </row>
    <row r="279">
      <c r="A279" s="5">
        <v>39379.705555555556</v>
      </c>
      <c r="B279" s="6">
        <v>62697.0</v>
      </c>
    </row>
    <row r="280">
      <c r="A280" s="5">
        <v>39380.705555555556</v>
      </c>
      <c r="B280" s="6">
        <v>62624.0</v>
      </c>
    </row>
    <row r="281">
      <c r="A281" s="5">
        <v>39381.705555555556</v>
      </c>
      <c r="B281" s="6">
        <v>62341.0</v>
      </c>
    </row>
    <row r="282">
      <c r="A282" s="5">
        <v>39385.705555555556</v>
      </c>
      <c r="B282" s="6">
        <v>65044.0</v>
      </c>
    </row>
    <row r="283">
      <c r="A283" s="5">
        <v>39386.705555555556</v>
      </c>
      <c r="B283" s="6">
        <v>64383.0</v>
      </c>
    </row>
    <row r="284">
      <c r="A284" s="5">
        <v>39387.705555555556</v>
      </c>
      <c r="B284" s="6">
        <v>65317.0</v>
      </c>
    </row>
    <row r="285">
      <c r="A285" s="5">
        <v>39388.705555555556</v>
      </c>
      <c r="B285" s="6">
        <v>64050.0</v>
      </c>
    </row>
    <row r="286">
      <c r="A286" s="5">
        <v>39392.705555555556</v>
      </c>
      <c r="B286" s="6">
        <v>62959.0</v>
      </c>
    </row>
    <row r="287">
      <c r="A287" s="5">
        <v>39394.705555555556</v>
      </c>
      <c r="B287" s="6">
        <v>63561.0</v>
      </c>
    </row>
    <row r="288">
      <c r="A288" s="5">
        <v>39395.705555555556</v>
      </c>
      <c r="B288" s="6">
        <v>64320.0</v>
      </c>
    </row>
    <row r="289">
      <c r="A289" s="5">
        <v>39402.705555555556</v>
      </c>
      <c r="B289" s="6">
        <v>64609.0</v>
      </c>
    </row>
    <row r="290">
      <c r="A290" s="5">
        <v>39405.705555555556</v>
      </c>
      <c r="B290" s="6">
        <v>62336.0</v>
      </c>
    </row>
    <row r="291">
      <c r="A291" s="5">
        <v>39407.705555555556</v>
      </c>
      <c r="B291" s="6">
        <v>60581.0</v>
      </c>
    </row>
    <row r="292">
      <c r="A292" s="5">
        <v>39408.705555555556</v>
      </c>
      <c r="B292" s="6">
        <v>60653.0</v>
      </c>
    </row>
    <row r="293">
      <c r="A293" s="5">
        <v>39409.705555555556</v>
      </c>
      <c r="B293" s="6">
        <v>60970.0</v>
      </c>
    </row>
    <row r="294">
      <c r="A294" s="5">
        <v>39416.705555555556</v>
      </c>
      <c r="B294" s="6">
        <v>63006.0</v>
      </c>
    </row>
    <row r="295">
      <c r="A295" s="5">
        <v>39420.705555555556</v>
      </c>
      <c r="B295" s="6">
        <v>63199.0</v>
      </c>
    </row>
    <row r="296">
      <c r="A296" s="5">
        <v>39423.705555555556</v>
      </c>
      <c r="B296" s="6">
        <v>65790.0</v>
      </c>
    </row>
    <row r="297">
      <c r="A297" s="5">
        <v>39427.705555555556</v>
      </c>
      <c r="B297" s="6">
        <v>64512.0</v>
      </c>
    </row>
    <row r="298">
      <c r="A298" s="5">
        <v>39428.705555555556</v>
      </c>
      <c r="B298" s="6">
        <v>64741.0</v>
      </c>
    </row>
    <row r="299">
      <c r="A299" s="5">
        <v>39429.705555555556</v>
      </c>
      <c r="B299" s="6">
        <v>62860.0</v>
      </c>
    </row>
    <row r="300">
      <c r="A300" s="5">
        <v>39430.705555555556</v>
      </c>
      <c r="B300" s="6">
        <v>62444.0</v>
      </c>
    </row>
    <row r="301">
      <c r="A301" s="5">
        <v>39433.705555555556</v>
      </c>
      <c r="B301" s="6">
        <v>59828.0</v>
      </c>
    </row>
    <row r="302">
      <c r="A302" s="5">
        <v>39435.705555555556</v>
      </c>
      <c r="B302" s="6">
        <v>61721.0</v>
      </c>
    </row>
    <row r="303">
      <c r="A303" s="5">
        <v>39436.705555555556</v>
      </c>
      <c r="B303" s="6">
        <v>61716.0</v>
      </c>
    </row>
    <row r="304">
      <c r="A304" s="5">
        <v>39443.705555555556</v>
      </c>
      <c r="B304" s="6">
        <v>63774.0</v>
      </c>
    </row>
    <row r="305">
      <c r="A305" s="5">
        <v>39450.705555555556</v>
      </c>
      <c r="B305" s="6">
        <v>62891.0</v>
      </c>
    </row>
    <row r="306">
      <c r="A306" s="5">
        <v>39451.705555555556</v>
      </c>
      <c r="B306" s="6">
        <v>61036.0</v>
      </c>
    </row>
    <row r="307">
      <c r="A307" s="5">
        <v>39454.705555555556</v>
      </c>
      <c r="B307" s="6">
        <v>60772.0</v>
      </c>
    </row>
    <row r="308">
      <c r="A308" s="5">
        <v>39456.705555555556</v>
      </c>
      <c r="B308" s="6">
        <v>62673.0</v>
      </c>
    </row>
    <row r="309">
      <c r="A309" s="5">
        <v>39457.705555555556</v>
      </c>
      <c r="B309" s="6">
        <v>63515.0</v>
      </c>
    </row>
    <row r="310">
      <c r="A310" s="5">
        <v>39458.705555555556</v>
      </c>
      <c r="B310" s="6">
        <v>61942.0</v>
      </c>
    </row>
    <row r="311">
      <c r="A311" s="5">
        <v>39461.705555555556</v>
      </c>
      <c r="B311" s="6">
        <v>62187.0</v>
      </c>
    </row>
    <row r="312">
      <c r="A312" s="5">
        <v>39462.705555555556</v>
      </c>
      <c r="B312" s="6">
        <v>59907.0</v>
      </c>
    </row>
    <row r="313">
      <c r="A313" s="5">
        <v>39463.705555555556</v>
      </c>
      <c r="B313" s="6">
        <v>58777.0</v>
      </c>
    </row>
    <row r="314">
      <c r="A314" s="5">
        <v>39464.705555555556</v>
      </c>
      <c r="B314" s="6">
        <v>57036.0</v>
      </c>
    </row>
    <row r="315">
      <c r="A315" s="5">
        <v>39465.705555555556</v>
      </c>
      <c r="B315" s="6">
        <v>57506.0</v>
      </c>
    </row>
    <row r="316">
      <c r="A316" s="5">
        <v>39468.705555555556</v>
      </c>
      <c r="B316" s="6">
        <v>53709.0</v>
      </c>
    </row>
    <row r="317">
      <c r="A317" s="5">
        <v>39469.705555555556</v>
      </c>
      <c r="B317" s="6">
        <v>56097.0</v>
      </c>
    </row>
    <row r="318">
      <c r="A318" s="5">
        <v>39470.705555555556</v>
      </c>
      <c r="B318" s="6">
        <v>54234.0</v>
      </c>
    </row>
    <row r="319">
      <c r="A319" s="5">
        <v>39471.705555555556</v>
      </c>
      <c r="B319" s="6">
        <v>57463.0</v>
      </c>
    </row>
    <row r="320">
      <c r="A320" s="5">
        <v>39475.705555555556</v>
      </c>
      <c r="B320" s="6">
        <v>58593.0</v>
      </c>
    </row>
    <row r="321">
      <c r="A321" s="5">
        <v>39476.705555555556</v>
      </c>
      <c r="B321" s="6">
        <v>59529.0</v>
      </c>
    </row>
    <row r="322">
      <c r="A322" s="5">
        <v>39477.705555555556</v>
      </c>
      <c r="B322" s="6">
        <v>60289.0</v>
      </c>
    </row>
    <row r="323">
      <c r="A323" s="5">
        <v>39478.705555555556</v>
      </c>
      <c r="B323" s="6">
        <v>59490.0</v>
      </c>
    </row>
    <row r="324">
      <c r="A324" s="5">
        <v>39479.705555555556</v>
      </c>
      <c r="B324" s="6">
        <v>61079.0</v>
      </c>
    </row>
    <row r="325">
      <c r="A325" s="5">
        <v>39484.705555555556</v>
      </c>
      <c r="B325" s="6">
        <v>58968.0</v>
      </c>
    </row>
    <row r="326">
      <c r="A326" s="5">
        <v>39485.705555555556</v>
      </c>
      <c r="B326" s="6">
        <v>58965.0</v>
      </c>
    </row>
    <row r="327">
      <c r="A327" s="5">
        <v>39486.705555555556</v>
      </c>
      <c r="B327" s="6">
        <v>59075.0</v>
      </c>
    </row>
    <row r="328">
      <c r="A328" s="5">
        <v>39489.705555555556</v>
      </c>
      <c r="B328" s="6">
        <v>60643.0</v>
      </c>
    </row>
    <row r="329">
      <c r="A329" s="5">
        <v>39490.705555555556</v>
      </c>
      <c r="B329" s="6">
        <v>61805.0</v>
      </c>
    </row>
    <row r="330">
      <c r="A330" s="5">
        <v>39491.705555555556</v>
      </c>
      <c r="B330" s="6">
        <v>62590.0</v>
      </c>
    </row>
    <row r="331">
      <c r="A331" s="5">
        <v>39492.705555555556</v>
      </c>
      <c r="B331" s="6">
        <v>61818.0</v>
      </c>
    </row>
    <row r="332">
      <c r="A332" s="5">
        <v>39493.705555555556</v>
      </c>
      <c r="B332" s="6">
        <v>61271.0</v>
      </c>
    </row>
    <row r="333">
      <c r="A333" s="5">
        <v>39496.705555555556</v>
      </c>
      <c r="B333" s="6">
        <v>62801.0</v>
      </c>
    </row>
    <row r="334">
      <c r="A334" s="5">
        <v>39497.705555555556</v>
      </c>
      <c r="B334" s="6">
        <v>62296.0</v>
      </c>
    </row>
    <row r="335">
      <c r="A335" s="5">
        <v>39498.705555555556</v>
      </c>
      <c r="B335" s="6">
        <v>63747.0</v>
      </c>
    </row>
    <row r="336">
      <c r="A336" s="5">
        <v>39500.705555555556</v>
      </c>
      <c r="B336" s="6">
        <v>64608.0</v>
      </c>
    </row>
    <row r="337">
      <c r="A337" s="5">
        <v>39503.705555555556</v>
      </c>
      <c r="B337" s="6">
        <v>65000.0</v>
      </c>
    </row>
    <row r="338">
      <c r="A338" s="5">
        <v>39504.705555555556</v>
      </c>
      <c r="B338" s="6">
        <v>65182.0</v>
      </c>
    </row>
    <row r="339">
      <c r="A339" s="5">
        <v>39505.705555555556</v>
      </c>
      <c r="B339" s="6">
        <v>65494.0</v>
      </c>
    </row>
    <row r="340">
      <c r="A340" s="5">
        <v>39506.705555555556</v>
      </c>
      <c r="B340" s="6">
        <v>65555.0</v>
      </c>
    </row>
    <row r="341">
      <c r="A341" s="5">
        <v>39507.705555555556</v>
      </c>
      <c r="B341" s="6">
        <v>63489.0</v>
      </c>
    </row>
    <row r="342">
      <c r="A342" s="5">
        <v>39510.705555555556</v>
      </c>
      <c r="B342" s="6">
        <v>64490.0</v>
      </c>
    </row>
    <row r="343">
      <c r="A343" s="5">
        <v>39511.705555555556</v>
      </c>
      <c r="B343" s="6">
        <v>63655.0</v>
      </c>
    </row>
    <row r="344">
      <c r="A344" s="5">
        <v>39512.705555555556</v>
      </c>
      <c r="B344" s="6">
        <v>64629.0</v>
      </c>
    </row>
    <row r="345">
      <c r="A345" s="5">
        <v>39513.705555555556</v>
      </c>
      <c r="B345" s="6">
        <v>62974.0</v>
      </c>
    </row>
    <row r="346">
      <c r="A346" s="5">
        <v>39514.705555555556</v>
      </c>
      <c r="B346" s="6">
        <v>61867.0</v>
      </c>
    </row>
    <row r="347">
      <c r="A347" s="5">
        <v>39517.705555555556</v>
      </c>
      <c r="B347" s="6">
        <v>59999.0</v>
      </c>
    </row>
    <row r="348">
      <c r="A348" s="5">
        <v>39518.705555555556</v>
      </c>
      <c r="B348" s="6">
        <v>62367.0</v>
      </c>
    </row>
    <row r="349">
      <c r="A349" s="5">
        <v>39519.705555555556</v>
      </c>
      <c r="B349" s="6">
        <v>62176.0</v>
      </c>
    </row>
    <row r="350">
      <c r="A350" s="5">
        <v>39520.705555555556</v>
      </c>
      <c r="B350" s="6">
        <v>62279.0</v>
      </c>
    </row>
    <row r="351">
      <c r="A351" s="5">
        <v>39524.705555555556</v>
      </c>
      <c r="B351" s="6">
        <v>60011.0</v>
      </c>
    </row>
    <row r="352">
      <c r="A352" s="5">
        <v>39526.705555555556</v>
      </c>
      <c r="B352" s="6">
        <v>58827.0</v>
      </c>
    </row>
    <row r="353">
      <c r="A353" s="5">
        <v>39527.705555555556</v>
      </c>
      <c r="B353" s="6">
        <v>58987.0</v>
      </c>
    </row>
    <row r="354">
      <c r="A354" s="5">
        <v>39531.705555555556</v>
      </c>
      <c r="B354" s="6">
        <v>59812.0</v>
      </c>
    </row>
    <row r="355">
      <c r="A355" s="5">
        <v>39532.705555555556</v>
      </c>
      <c r="B355" s="6">
        <v>61234.0</v>
      </c>
    </row>
    <row r="356">
      <c r="A356" s="5">
        <v>39533.705555555556</v>
      </c>
      <c r="B356" s="6">
        <v>61415.0</v>
      </c>
    </row>
    <row r="357">
      <c r="A357" s="5">
        <v>39534.705555555556</v>
      </c>
      <c r="B357" s="6">
        <v>60761.0</v>
      </c>
    </row>
    <row r="358">
      <c r="A358" s="5">
        <v>39535.705555555556</v>
      </c>
      <c r="B358" s="6">
        <v>60452.0</v>
      </c>
    </row>
    <row r="359">
      <c r="A359" s="5">
        <v>39538.705555555556</v>
      </c>
      <c r="B359" s="6">
        <v>60968.0</v>
      </c>
    </row>
    <row r="360">
      <c r="A360" s="5">
        <v>39539.705555555556</v>
      </c>
      <c r="B360" s="6">
        <v>62774.0</v>
      </c>
    </row>
    <row r="361">
      <c r="A361" s="5">
        <v>39540.705555555556</v>
      </c>
      <c r="B361" s="6">
        <v>63364.0</v>
      </c>
    </row>
    <row r="362">
      <c r="A362" s="5">
        <v>39541.705555555556</v>
      </c>
      <c r="B362" s="6">
        <v>64175.0</v>
      </c>
    </row>
    <row r="363">
      <c r="A363" s="5">
        <v>39546.705555555556</v>
      </c>
      <c r="B363" s="6">
        <v>64539.0</v>
      </c>
    </row>
    <row r="364">
      <c r="A364" s="5">
        <v>39547.705555555556</v>
      </c>
      <c r="B364" s="6">
        <v>63476.0</v>
      </c>
    </row>
    <row r="365">
      <c r="A365" s="5">
        <v>39549.705555555556</v>
      </c>
      <c r="B365" s="6">
        <v>62585.0</v>
      </c>
    </row>
    <row r="366">
      <c r="A366" s="5">
        <v>39552.705555555556</v>
      </c>
      <c r="B366" s="6">
        <v>62153.0</v>
      </c>
    </row>
    <row r="367">
      <c r="A367" s="5">
        <v>39554.705555555556</v>
      </c>
      <c r="B367" s="6">
        <v>64151.0</v>
      </c>
    </row>
    <row r="368">
      <c r="A368" s="5">
        <v>39555.705555555556</v>
      </c>
      <c r="B368" s="6">
        <v>64552.0</v>
      </c>
    </row>
    <row r="369">
      <c r="A369" s="5">
        <v>39556.705555555556</v>
      </c>
      <c r="B369" s="6">
        <v>64922.0</v>
      </c>
    </row>
    <row r="370">
      <c r="A370" s="5">
        <v>39560.705555555556</v>
      </c>
      <c r="B370" s="6">
        <v>65412.0</v>
      </c>
    </row>
    <row r="371">
      <c r="A371" s="5">
        <v>39562.705555555556</v>
      </c>
      <c r="B371" s="6">
        <v>64576.0</v>
      </c>
    </row>
    <row r="372">
      <c r="A372" s="5">
        <v>39563.705555555556</v>
      </c>
      <c r="B372" s="6">
        <v>65187.0</v>
      </c>
    </row>
    <row r="373">
      <c r="A373" s="5">
        <v>39566.705555555556</v>
      </c>
      <c r="B373" s="6">
        <v>65677.0</v>
      </c>
    </row>
    <row r="374">
      <c r="A374" s="5">
        <v>39567.705555555556</v>
      </c>
      <c r="B374" s="6">
        <v>63825.0</v>
      </c>
    </row>
    <row r="375">
      <c r="A375" s="5">
        <v>39568.705555555556</v>
      </c>
      <c r="B375" s="6">
        <v>67868.0</v>
      </c>
    </row>
    <row r="376">
      <c r="A376" s="5">
        <v>39573.705555555556</v>
      </c>
      <c r="B376" s="6">
        <v>70174.0</v>
      </c>
    </row>
    <row r="377">
      <c r="A377" s="5">
        <v>39574.705555555556</v>
      </c>
      <c r="B377" s="6">
        <v>70195.0</v>
      </c>
    </row>
    <row r="378">
      <c r="A378" s="5">
        <v>39575.705555555556</v>
      </c>
      <c r="B378" s="6">
        <v>69017.0</v>
      </c>
    </row>
    <row r="379">
      <c r="A379" s="5">
        <v>39576.705555555556</v>
      </c>
      <c r="B379" s="6">
        <v>69722.0</v>
      </c>
    </row>
    <row r="380">
      <c r="A380" s="5">
        <v>39577.705555555556</v>
      </c>
      <c r="B380" s="6">
        <v>69645.0</v>
      </c>
    </row>
    <row r="381">
      <c r="A381" s="5">
        <v>39581.705555555556</v>
      </c>
      <c r="B381" s="6">
        <v>70415.0</v>
      </c>
    </row>
    <row r="382">
      <c r="A382" s="5">
        <v>39582.705555555556</v>
      </c>
      <c r="B382" s="6">
        <v>70026.0</v>
      </c>
    </row>
    <row r="383">
      <c r="A383" s="5">
        <v>39584.705555555556</v>
      </c>
      <c r="B383" s="6">
        <v>72766.0</v>
      </c>
    </row>
    <row r="384">
      <c r="A384" s="5">
        <v>39587.705555555556</v>
      </c>
      <c r="B384" s="6">
        <v>73438.0</v>
      </c>
    </row>
    <row r="385">
      <c r="A385" s="5">
        <v>39589.705555555556</v>
      </c>
      <c r="B385" s="6">
        <v>72294.0</v>
      </c>
    </row>
    <row r="386">
      <c r="A386" s="5">
        <v>39591.705555555556</v>
      </c>
      <c r="B386" s="6">
        <v>71451.0</v>
      </c>
    </row>
    <row r="387">
      <c r="A387" s="5">
        <v>39595.705555555556</v>
      </c>
      <c r="B387" s="6">
        <v>70992.0</v>
      </c>
    </row>
    <row r="388">
      <c r="A388" s="5">
        <v>39597.705555555556</v>
      </c>
      <c r="B388" s="6">
        <v>73153.0</v>
      </c>
    </row>
    <row r="389">
      <c r="A389" s="5">
        <v>39601.705555555556</v>
      </c>
      <c r="B389" s="6">
        <v>72592.0</v>
      </c>
    </row>
    <row r="390">
      <c r="A390" s="5">
        <v>39602.705555555556</v>
      </c>
      <c r="B390" s="6">
        <v>71897.0</v>
      </c>
    </row>
    <row r="391">
      <c r="A391" s="5">
        <v>39603.705555555556</v>
      </c>
      <c r="B391" s="6">
        <v>70011.0</v>
      </c>
    </row>
    <row r="392">
      <c r="A392" s="5">
        <v>39604.705555555556</v>
      </c>
      <c r="B392" s="6">
        <v>68673.0</v>
      </c>
    </row>
    <row r="393">
      <c r="A393" s="5">
        <v>39605.705555555556</v>
      </c>
      <c r="B393" s="6">
        <v>71209.0</v>
      </c>
    </row>
    <row r="394">
      <c r="A394" s="5">
        <v>39608.705555555556</v>
      </c>
      <c r="B394" s="6">
        <v>69281.0</v>
      </c>
    </row>
    <row r="395">
      <c r="A395" s="5">
        <v>39610.705555555556</v>
      </c>
      <c r="B395" s="6">
        <v>66794.0</v>
      </c>
    </row>
    <row r="396">
      <c r="A396" s="5">
        <v>39612.705555555556</v>
      </c>
      <c r="B396" s="6">
        <v>67203.0</v>
      </c>
    </row>
    <row r="397">
      <c r="A397" s="5">
        <v>39615.705555555556</v>
      </c>
      <c r="B397" s="6">
        <v>67284.0</v>
      </c>
    </row>
    <row r="398">
      <c r="A398" s="5">
        <v>39616.705555555556</v>
      </c>
      <c r="B398" s="6">
        <v>68437.0</v>
      </c>
    </row>
    <row r="399">
      <c r="A399" s="5">
        <v>39617.705555555556</v>
      </c>
      <c r="B399" s="6">
        <v>67090.0</v>
      </c>
    </row>
    <row r="400">
      <c r="A400" s="5">
        <v>39618.705555555556</v>
      </c>
      <c r="B400" s="6">
        <v>66590.0</v>
      </c>
    </row>
    <row r="401">
      <c r="A401" s="5">
        <v>39619.705555555556</v>
      </c>
      <c r="B401" s="6">
        <v>64613.0</v>
      </c>
    </row>
    <row r="402">
      <c r="A402" s="5">
        <v>39622.705555555556</v>
      </c>
      <c r="B402" s="6">
        <v>64640.0</v>
      </c>
    </row>
    <row r="403">
      <c r="A403" s="5">
        <v>39623.705555555556</v>
      </c>
      <c r="B403" s="6">
        <v>64167.0</v>
      </c>
    </row>
    <row r="404">
      <c r="A404" s="5">
        <v>39624.705555555556</v>
      </c>
      <c r="B404" s="6">
        <v>65853.0</v>
      </c>
    </row>
    <row r="405">
      <c r="A405" s="5">
        <v>39625.705555555556</v>
      </c>
      <c r="B405" s="6">
        <v>63946.0</v>
      </c>
    </row>
    <row r="406">
      <c r="A406" s="5">
        <v>39626.705555555556</v>
      </c>
      <c r="B406" s="6">
        <v>64321.0</v>
      </c>
    </row>
    <row r="407">
      <c r="A407" s="5">
        <v>39629.705555555556</v>
      </c>
      <c r="B407" s="6">
        <v>65017.0</v>
      </c>
    </row>
    <row r="408">
      <c r="A408" s="5">
        <v>39630.705555555556</v>
      </c>
      <c r="B408" s="6">
        <v>63396.0</v>
      </c>
    </row>
    <row r="409">
      <c r="A409" s="5">
        <v>39631.705555555556</v>
      </c>
      <c r="B409" s="6">
        <v>61106.0</v>
      </c>
    </row>
    <row r="410">
      <c r="A410" s="5">
        <v>39632.705555555556</v>
      </c>
      <c r="B410" s="6">
        <v>59273.0</v>
      </c>
    </row>
    <row r="411">
      <c r="A411" s="5">
        <v>39633.705555555556</v>
      </c>
      <c r="B411" s="6">
        <v>59365.0</v>
      </c>
    </row>
    <row r="412">
      <c r="A412" s="5">
        <v>39637.705555555556</v>
      </c>
      <c r="B412" s="6">
        <v>59535.0</v>
      </c>
    </row>
    <row r="413">
      <c r="A413" s="5">
        <v>39640.705555555556</v>
      </c>
      <c r="B413" s="6">
        <v>60252.0</v>
      </c>
    </row>
    <row r="414">
      <c r="A414" s="5">
        <v>39644.705555555556</v>
      </c>
      <c r="B414" s="6">
        <v>60720.0</v>
      </c>
    </row>
    <row r="415">
      <c r="A415" s="5">
        <v>39645.705555555556</v>
      </c>
      <c r="B415" s="6">
        <v>61015.0</v>
      </c>
    </row>
    <row r="416">
      <c r="A416" s="5">
        <v>39647.705555555556</v>
      </c>
      <c r="B416" s="6">
        <v>59988.0</v>
      </c>
    </row>
    <row r="417">
      <c r="A417" s="5">
        <v>39650.705555555556</v>
      </c>
      <c r="B417" s="6">
        <v>60771.0</v>
      </c>
    </row>
    <row r="418">
      <c r="A418" s="5">
        <v>39651.705555555556</v>
      </c>
      <c r="B418" s="6">
        <v>59647.0</v>
      </c>
    </row>
    <row r="419">
      <c r="A419" s="5">
        <v>39652.705555555556</v>
      </c>
      <c r="B419" s="6">
        <v>59420.0</v>
      </c>
    </row>
    <row r="420">
      <c r="A420" s="5">
        <v>39653.705555555556</v>
      </c>
      <c r="B420" s="6">
        <v>57434.0</v>
      </c>
    </row>
    <row r="421">
      <c r="A421" s="5">
        <v>39657.705555555556</v>
      </c>
      <c r="B421" s="6">
        <v>56869.0</v>
      </c>
    </row>
    <row r="422">
      <c r="A422" s="5">
        <v>39658.705555555556</v>
      </c>
      <c r="B422" s="6">
        <v>58042.0</v>
      </c>
    </row>
    <row r="423">
      <c r="A423" s="5">
        <v>39659.705555555556</v>
      </c>
      <c r="B423" s="6">
        <v>59997.0</v>
      </c>
    </row>
    <row r="424">
      <c r="A424" s="5">
        <v>39660.705555555556</v>
      </c>
      <c r="B424" s="6">
        <v>59505.0</v>
      </c>
    </row>
    <row r="425">
      <c r="A425" s="5">
        <v>39661.705555555556</v>
      </c>
      <c r="B425" s="6">
        <v>57630.0</v>
      </c>
    </row>
    <row r="426">
      <c r="A426" s="5">
        <v>39664.705555555556</v>
      </c>
      <c r="B426" s="6">
        <v>55609.0</v>
      </c>
    </row>
    <row r="427">
      <c r="A427" s="5">
        <v>39665.705555555556</v>
      </c>
      <c r="B427" s="6">
        <v>56470.0</v>
      </c>
    </row>
    <row r="428">
      <c r="A428" s="5">
        <v>39666.705555555556</v>
      </c>
      <c r="B428" s="6">
        <v>57542.0</v>
      </c>
    </row>
    <row r="429">
      <c r="A429" s="5">
        <v>39668.705555555556</v>
      </c>
      <c r="B429" s="6">
        <v>56584.0</v>
      </c>
    </row>
    <row r="430">
      <c r="A430" s="5">
        <v>39671.705555555556</v>
      </c>
      <c r="B430" s="6">
        <v>54720.0</v>
      </c>
    </row>
    <row r="431">
      <c r="A431" s="5">
        <v>39673.705555555556</v>
      </c>
      <c r="B431" s="6">
        <v>54573.0</v>
      </c>
    </row>
    <row r="432">
      <c r="A432" s="5">
        <v>39674.705555555556</v>
      </c>
      <c r="B432" s="6">
        <v>55138.0</v>
      </c>
    </row>
    <row r="433">
      <c r="A433" s="5">
        <v>39675.705555555556</v>
      </c>
      <c r="B433" s="6">
        <v>54244.0</v>
      </c>
    </row>
    <row r="434">
      <c r="A434" s="5">
        <v>39678.705555555556</v>
      </c>
      <c r="B434" s="6">
        <v>53326.0</v>
      </c>
    </row>
    <row r="435">
      <c r="A435" s="5">
        <v>39680.705555555556</v>
      </c>
      <c r="B435" s="6">
        <v>55377.0</v>
      </c>
    </row>
    <row r="436">
      <c r="A436" s="5">
        <v>39681.705555555556</v>
      </c>
      <c r="B436" s="6">
        <v>55934.0</v>
      </c>
    </row>
    <row r="437">
      <c r="A437" s="5">
        <v>39682.705555555556</v>
      </c>
      <c r="B437" s="6">
        <v>55850.0</v>
      </c>
    </row>
    <row r="438">
      <c r="A438" s="5">
        <v>39685.705555555556</v>
      </c>
      <c r="B438" s="6">
        <v>54477.0</v>
      </c>
    </row>
    <row r="439">
      <c r="A439" s="5">
        <v>39686.705555555556</v>
      </c>
      <c r="B439" s="6">
        <v>54358.0</v>
      </c>
    </row>
    <row r="440">
      <c r="A440" s="5">
        <v>39687.705555555556</v>
      </c>
      <c r="B440" s="6">
        <v>55519.0</v>
      </c>
    </row>
    <row r="441">
      <c r="A441" s="5">
        <v>39688.705555555556</v>
      </c>
      <c r="B441" s="6">
        <v>56382.0</v>
      </c>
    </row>
    <row r="442">
      <c r="A442" s="5">
        <v>39689.705555555556</v>
      </c>
      <c r="B442" s="6">
        <v>55680.0</v>
      </c>
    </row>
    <row r="443">
      <c r="A443" s="5">
        <v>39692.705555555556</v>
      </c>
      <c r="B443" s="6">
        <v>55162.0</v>
      </c>
    </row>
    <row r="444">
      <c r="A444" s="5">
        <v>39693.705555555556</v>
      </c>
      <c r="B444" s="6">
        <v>54404.0</v>
      </c>
    </row>
    <row r="445">
      <c r="A445" s="5">
        <v>39694.705555555556</v>
      </c>
      <c r="B445" s="6">
        <v>53527.0</v>
      </c>
    </row>
    <row r="446">
      <c r="A446" s="5">
        <v>39695.705555555556</v>
      </c>
      <c r="B446" s="6">
        <v>51408.0</v>
      </c>
    </row>
    <row r="447">
      <c r="A447" s="5">
        <v>39696.705555555556</v>
      </c>
      <c r="B447" s="6">
        <v>51939.0</v>
      </c>
    </row>
    <row r="448">
      <c r="A448" s="5">
        <v>39699.705555555556</v>
      </c>
      <c r="B448" s="6">
        <v>50717.0</v>
      </c>
    </row>
    <row r="449">
      <c r="A449" s="5">
        <v>39700.705555555556</v>
      </c>
      <c r="B449" s="6">
        <v>48435.0</v>
      </c>
    </row>
    <row r="450">
      <c r="A450" s="5">
        <v>39702.705555555556</v>
      </c>
      <c r="B450" s="6">
        <v>51270.0</v>
      </c>
    </row>
    <row r="451">
      <c r="A451" s="5">
        <v>39703.705555555556</v>
      </c>
      <c r="B451" s="6">
        <v>52392.0</v>
      </c>
    </row>
    <row r="452">
      <c r="A452" s="5">
        <v>39706.705555555556</v>
      </c>
      <c r="B452" s="6">
        <v>48416.0</v>
      </c>
    </row>
    <row r="453">
      <c r="A453" s="5">
        <v>39707.705555555556</v>
      </c>
      <c r="B453" s="6">
        <v>49228.0</v>
      </c>
    </row>
    <row r="454">
      <c r="A454" s="5">
        <v>39708.705555555556</v>
      </c>
      <c r="B454" s="6">
        <v>45908.0</v>
      </c>
    </row>
    <row r="455">
      <c r="A455" s="5">
        <v>39709.705555555556</v>
      </c>
      <c r="B455" s="6">
        <v>48422.0</v>
      </c>
    </row>
    <row r="456">
      <c r="A456" s="5">
        <v>39710.705555555556</v>
      </c>
      <c r="B456" s="6">
        <v>53055.0</v>
      </c>
    </row>
    <row r="457">
      <c r="A457" s="5">
        <v>39713.705555555556</v>
      </c>
      <c r="B457" s="6">
        <v>51540.0</v>
      </c>
    </row>
    <row r="458">
      <c r="A458" s="5">
        <v>39714.705555555556</v>
      </c>
      <c r="B458" s="6">
        <v>49593.0</v>
      </c>
    </row>
    <row r="459">
      <c r="A459" s="5">
        <v>39715.705555555556</v>
      </c>
      <c r="B459" s="6">
        <v>49842.0</v>
      </c>
    </row>
    <row r="460">
      <c r="A460" s="5">
        <v>39716.705555555556</v>
      </c>
      <c r="B460" s="6">
        <v>51828.0</v>
      </c>
    </row>
    <row r="461">
      <c r="A461" s="5">
        <v>39717.705555555556</v>
      </c>
      <c r="B461" s="6">
        <v>50782.0</v>
      </c>
    </row>
    <row r="462">
      <c r="A462" s="5">
        <v>39720.705555555556</v>
      </c>
      <c r="B462" s="6">
        <v>46028.0</v>
      </c>
    </row>
    <row r="463">
      <c r="A463" s="5">
        <v>39721.705555555556</v>
      </c>
      <c r="B463" s="6">
        <v>49541.0</v>
      </c>
    </row>
    <row r="464">
      <c r="A464" s="5">
        <v>39722.705555555556</v>
      </c>
      <c r="B464" s="6">
        <v>49798.0</v>
      </c>
    </row>
    <row r="465">
      <c r="A465" s="5">
        <v>39723.705555555556</v>
      </c>
      <c r="B465" s="6">
        <v>46145.0</v>
      </c>
    </row>
    <row r="466">
      <c r="A466" s="5">
        <v>39724.705555555556</v>
      </c>
      <c r="B466" s="6">
        <v>44517.0</v>
      </c>
    </row>
    <row r="467">
      <c r="A467" s="5">
        <v>39727.705555555556</v>
      </c>
      <c r="B467" s="6">
        <v>42100.0</v>
      </c>
    </row>
    <row r="468">
      <c r="A468" s="5">
        <v>39728.705555555556</v>
      </c>
      <c r="B468" s="6">
        <v>40139.0</v>
      </c>
    </row>
    <row r="469">
      <c r="A469" s="5">
        <v>39729.705555555556</v>
      </c>
      <c r="B469" s="6">
        <v>38593.0</v>
      </c>
    </row>
    <row r="470">
      <c r="A470" s="5">
        <v>39730.705555555556</v>
      </c>
      <c r="B470" s="6">
        <v>37080.0</v>
      </c>
    </row>
    <row r="471">
      <c r="A471" s="5">
        <v>39731.705555555556</v>
      </c>
      <c r="B471" s="6">
        <v>35609.0</v>
      </c>
    </row>
    <row r="472">
      <c r="A472" s="5">
        <v>39734.705555555556</v>
      </c>
      <c r="B472" s="6">
        <v>40829.0</v>
      </c>
    </row>
    <row r="473">
      <c r="A473" s="5">
        <v>39735.705555555556</v>
      </c>
      <c r="B473" s="6">
        <v>41569.0</v>
      </c>
    </row>
    <row r="474">
      <c r="A474" s="5">
        <v>39736.705555555556</v>
      </c>
      <c r="B474" s="6">
        <v>36833.0</v>
      </c>
    </row>
    <row r="475">
      <c r="A475" s="5">
        <v>39737.705555555556</v>
      </c>
      <c r="B475" s="6">
        <v>36441.0</v>
      </c>
    </row>
    <row r="476">
      <c r="A476" s="5">
        <v>39738.705555555556</v>
      </c>
      <c r="B476" s="6">
        <v>36399.0</v>
      </c>
    </row>
    <row r="477">
      <c r="A477" s="5">
        <v>39741.705555555556</v>
      </c>
      <c r="B477" s="6">
        <v>39441.0</v>
      </c>
    </row>
    <row r="478">
      <c r="A478" s="5">
        <v>39742.705555555556</v>
      </c>
      <c r="B478" s="6">
        <v>39043.0</v>
      </c>
    </row>
    <row r="479">
      <c r="A479" s="5">
        <v>39743.705555555556</v>
      </c>
      <c r="B479" s="6">
        <v>35069.0</v>
      </c>
    </row>
    <row r="480">
      <c r="A480" s="5">
        <v>39744.705555555556</v>
      </c>
      <c r="B480" s="6">
        <v>33818.0</v>
      </c>
    </row>
    <row r="481">
      <c r="A481" s="5">
        <v>39745.705555555556</v>
      </c>
      <c r="B481" s="6">
        <v>31481.0</v>
      </c>
    </row>
    <row r="482">
      <c r="A482" s="5">
        <v>39748.705555555556</v>
      </c>
      <c r="B482" s="6">
        <v>29435.0</v>
      </c>
    </row>
    <row r="483">
      <c r="A483" s="5">
        <v>39749.705555555556</v>
      </c>
      <c r="B483" s="6">
        <v>33386.0</v>
      </c>
    </row>
    <row r="484">
      <c r="A484" s="5">
        <v>39750.705555555556</v>
      </c>
      <c r="B484" s="6">
        <v>34845.0</v>
      </c>
    </row>
    <row r="485">
      <c r="A485" s="5">
        <v>39751.705555555556</v>
      </c>
      <c r="B485" s="6">
        <v>37448.0</v>
      </c>
    </row>
    <row r="486">
      <c r="A486" s="5">
        <v>39752.705555555556</v>
      </c>
      <c r="B486" s="6">
        <v>37256.0</v>
      </c>
    </row>
    <row r="487">
      <c r="A487" s="5">
        <v>39755.705555555556</v>
      </c>
      <c r="B487" s="6">
        <v>38249.0</v>
      </c>
    </row>
    <row r="488">
      <c r="A488" s="5">
        <v>39756.705555555556</v>
      </c>
      <c r="B488" s="6">
        <v>40254.0</v>
      </c>
    </row>
    <row r="489">
      <c r="A489" s="5">
        <v>39758.705555555556</v>
      </c>
      <c r="B489" s="6">
        <v>36361.0</v>
      </c>
    </row>
    <row r="490">
      <c r="A490" s="5">
        <v>39759.705555555556</v>
      </c>
      <c r="B490" s="6">
        <v>36665.0</v>
      </c>
    </row>
    <row r="491">
      <c r="A491" s="5">
        <v>39762.705555555556</v>
      </c>
      <c r="B491" s="6">
        <v>36776.0</v>
      </c>
    </row>
    <row r="492">
      <c r="A492" s="5">
        <v>39763.705555555556</v>
      </c>
      <c r="B492" s="6">
        <v>37261.0</v>
      </c>
    </row>
    <row r="493">
      <c r="A493" s="5">
        <v>39764.705555555556</v>
      </c>
      <c r="B493" s="6">
        <v>34373.0</v>
      </c>
    </row>
    <row r="494">
      <c r="A494" s="5">
        <v>39765.705555555556</v>
      </c>
      <c r="B494" s="6">
        <v>35993.0</v>
      </c>
    </row>
    <row r="495">
      <c r="A495" s="5">
        <v>39766.705555555556</v>
      </c>
      <c r="B495" s="6">
        <v>35789.0</v>
      </c>
    </row>
    <row r="496">
      <c r="A496" s="5">
        <v>39769.705555555556</v>
      </c>
      <c r="B496" s="6">
        <v>35717.0</v>
      </c>
    </row>
    <row r="497">
      <c r="A497" s="5">
        <v>39770.705555555556</v>
      </c>
      <c r="B497" s="6">
        <v>34094.0</v>
      </c>
    </row>
    <row r="498">
      <c r="A498" s="5">
        <v>39771.705555555556</v>
      </c>
      <c r="B498" s="6">
        <v>33404.0</v>
      </c>
    </row>
    <row r="499">
      <c r="A499" s="5">
        <v>39773.705555555556</v>
      </c>
      <c r="B499" s="6">
        <v>31250.0</v>
      </c>
    </row>
    <row r="500">
      <c r="A500" s="5">
        <v>39777.705555555556</v>
      </c>
      <c r="B500" s="6">
        <v>34812.0</v>
      </c>
    </row>
    <row r="501">
      <c r="A501" s="5">
        <v>39778.705555555556</v>
      </c>
      <c r="B501" s="6">
        <v>36469.0</v>
      </c>
    </row>
    <row r="502">
      <c r="A502" s="5">
        <v>39779.705555555556</v>
      </c>
      <c r="B502" s="6">
        <v>36212.0</v>
      </c>
    </row>
    <row r="503">
      <c r="A503" s="5">
        <v>39780.705555555556</v>
      </c>
      <c r="B503" s="6">
        <v>36595.0</v>
      </c>
    </row>
    <row r="504">
      <c r="A504" s="5">
        <v>39783.705555555556</v>
      </c>
      <c r="B504" s="6">
        <v>34740.0</v>
      </c>
    </row>
    <row r="505">
      <c r="A505" s="5">
        <v>39784.705555555556</v>
      </c>
      <c r="B505" s="6">
        <v>35000.0</v>
      </c>
    </row>
    <row r="506">
      <c r="A506" s="5">
        <v>39785.705555555556</v>
      </c>
      <c r="B506" s="6">
        <v>35296.0</v>
      </c>
    </row>
    <row r="507">
      <c r="A507" s="5">
        <v>39786.705555555556</v>
      </c>
      <c r="B507" s="6">
        <v>35127.0</v>
      </c>
    </row>
    <row r="508">
      <c r="A508" s="5">
        <v>39787.705555555556</v>
      </c>
      <c r="B508" s="6">
        <v>35347.0</v>
      </c>
    </row>
    <row r="509">
      <c r="A509" s="5">
        <v>39790.705555555556</v>
      </c>
      <c r="B509" s="6">
        <v>38284.0</v>
      </c>
    </row>
    <row r="510">
      <c r="A510" s="5">
        <v>39791.705555555556</v>
      </c>
      <c r="B510" s="6">
        <v>37968.0</v>
      </c>
    </row>
    <row r="511">
      <c r="A511" s="5">
        <v>39792.705555555556</v>
      </c>
      <c r="B511" s="6">
        <v>39004.0</v>
      </c>
    </row>
    <row r="512">
      <c r="A512" s="5">
        <v>39793.705555555556</v>
      </c>
      <c r="B512" s="6">
        <v>38519.0</v>
      </c>
    </row>
    <row r="513">
      <c r="A513" s="5">
        <v>39794.705555555556</v>
      </c>
      <c r="B513" s="6">
        <v>39373.0</v>
      </c>
    </row>
    <row r="514">
      <c r="A514" s="5">
        <v>39797.705555555556</v>
      </c>
      <c r="B514" s="6">
        <v>38320.0</v>
      </c>
    </row>
    <row r="515">
      <c r="A515" s="5">
        <v>39798.705555555556</v>
      </c>
      <c r="B515" s="6">
        <v>39993.0</v>
      </c>
    </row>
    <row r="516">
      <c r="A516" s="5">
        <v>39799.705555555556</v>
      </c>
      <c r="B516" s="6">
        <v>39947.0</v>
      </c>
    </row>
    <row r="517">
      <c r="A517" s="5">
        <v>39800.705555555556</v>
      </c>
      <c r="B517" s="6">
        <v>39536.0</v>
      </c>
    </row>
    <row r="518">
      <c r="A518" s="5">
        <v>39801.705555555556</v>
      </c>
      <c r="B518" s="6">
        <v>39131.0</v>
      </c>
    </row>
    <row r="519">
      <c r="A519" s="5">
        <v>39804.705555555556</v>
      </c>
      <c r="B519" s="6">
        <v>37618.0</v>
      </c>
    </row>
    <row r="520">
      <c r="A520" s="5">
        <v>39805.705555555556</v>
      </c>
      <c r="B520" s="6">
        <v>36470.0</v>
      </c>
    </row>
    <row r="521">
      <c r="A521" s="5">
        <v>39808.705555555556</v>
      </c>
      <c r="B521" s="6">
        <v>36864.0</v>
      </c>
    </row>
    <row r="522">
      <c r="A522" s="5">
        <v>39811.705555555556</v>
      </c>
      <c r="B522" s="6">
        <v>37060.0</v>
      </c>
    </row>
    <row r="523">
      <c r="A523" s="5">
        <v>39812.705555555556</v>
      </c>
      <c r="B523" s="6">
        <v>37550.0</v>
      </c>
    </row>
    <row r="524">
      <c r="A524" s="5">
        <v>39815.705555555556</v>
      </c>
      <c r="B524" s="6">
        <v>40244.0</v>
      </c>
    </row>
    <row r="525">
      <c r="A525" s="5">
        <v>39818.705555555556</v>
      </c>
      <c r="B525" s="6">
        <v>41518.0</v>
      </c>
    </row>
    <row r="526">
      <c r="A526" s="5">
        <v>39819.705555555556</v>
      </c>
      <c r="B526" s="6">
        <v>42312.0</v>
      </c>
    </row>
    <row r="527">
      <c r="A527" s="5">
        <v>39820.705555555556</v>
      </c>
      <c r="B527" s="6">
        <v>40820.0</v>
      </c>
    </row>
    <row r="528">
      <c r="A528" s="5">
        <v>39821.705555555556</v>
      </c>
      <c r="B528" s="6">
        <v>41990.0</v>
      </c>
    </row>
    <row r="529">
      <c r="A529" s="5">
        <v>39822.705555555556</v>
      </c>
      <c r="B529" s="6">
        <v>41582.0</v>
      </c>
    </row>
    <row r="530">
      <c r="A530" s="5">
        <v>39825.705555555556</v>
      </c>
      <c r="B530" s="6">
        <v>39403.0</v>
      </c>
    </row>
    <row r="531">
      <c r="A531" s="5">
        <v>39827.705555555556</v>
      </c>
      <c r="B531" s="6">
        <v>37981.0</v>
      </c>
    </row>
    <row r="532">
      <c r="A532" s="5">
        <v>39828.705555555556</v>
      </c>
      <c r="B532" s="6">
        <v>39151.0</v>
      </c>
    </row>
    <row r="533">
      <c r="A533" s="5">
        <v>39829.705555555556</v>
      </c>
      <c r="B533" s="6">
        <v>39341.0</v>
      </c>
    </row>
    <row r="534">
      <c r="A534" s="5">
        <v>39832.705555555556</v>
      </c>
      <c r="B534" s="6">
        <v>38828.0</v>
      </c>
    </row>
    <row r="535">
      <c r="A535" s="5">
        <v>39833.705555555556</v>
      </c>
      <c r="B535" s="6">
        <v>37272.0</v>
      </c>
    </row>
    <row r="536">
      <c r="A536" s="5">
        <v>39834.705555555556</v>
      </c>
      <c r="B536" s="6">
        <v>38542.0</v>
      </c>
    </row>
    <row r="537">
      <c r="A537" s="5">
        <v>39835.705555555556</v>
      </c>
      <c r="B537" s="6">
        <v>37894.0</v>
      </c>
    </row>
    <row r="538">
      <c r="A538" s="5">
        <v>39836.705555555556</v>
      </c>
      <c r="B538" s="6">
        <v>38132.0</v>
      </c>
    </row>
    <row r="539">
      <c r="A539" s="5">
        <v>39839.705555555556</v>
      </c>
      <c r="B539" s="6">
        <v>38509.0</v>
      </c>
    </row>
    <row r="540">
      <c r="A540" s="5">
        <v>39840.705555555556</v>
      </c>
      <c r="B540" s="6">
        <v>38698.0</v>
      </c>
    </row>
    <row r="541">
      <c r="A541" s="5">
        <v>39841.705555555556</v>
      </c>
      <c r="B541" s="6">
        <v>40227.0</v>
      </c>
    </row>
    <row r="542">
      <c r="A542" s="5">
        <v>39842.705555555556</v>
      </c>
      <c r="B542" s="6">
        <v>39638.0</v>
      </c>
    </row>
    <row r="543">
      <c r="A543" s="5">
        <v>39843.705555555556</v>
      </c>
      <c r="B543" s="6">
        <v>39300.0</v>
      </c>
    </row>
    <row r="544">
      <c r="A544" s="5">
        <v>39846.705555555556</v>
      </c>
      <c r="B544" s="6">
        <v>38666.0</v>
      </c>
    </row>
    <row r="545">
      <c r="A545" s="5">
        <v>39848.705555555556</v>
      </c>
      <c r="B545" s="6">
        <v>40129.0</v>
      </c>
    </row>
    <row r="546">
      <c r="A546" s="5">
        <v>39849.705555555556</v>
      </c>
      <c r="B546" s="6">
        <v>41108.0</v>
      </c>
    </row>
    <row r="547">
      <c r="A547" s="5">
        <v>39850.705555555556</v>
      </c>
      <c r="B547" s="6">
        <v>42755.0</v>
      </c>
    </row>
    <row r="548">
      <c r="A548" s="5">
        <v>39854.705555555556</v>
      </c>
      <c r="B548" s="6">
        <v>41207.0</v>
      </c>
    </row>
    <row r="549">
      <c r="A549" s="5">
        <v>39855.705555555556</v>
      </c>
      <c r="B549" s="6">
        <v>40845.0</v>
      </c>
    </row>
    <row r="550">
      <c r="A550" s="5">
        <v>39856.705555555556</v>
      </c>
      <c r="B550" s="6">
        <v>40500.0</v>
      </c>
    </row>
    <row r="551">
      <c r="A551" s="5">
        <v>39857.705555555556</v>
      </c>
      <c r="B551" s="6">
        <v>41673.0</v>
      </c>
    </row>
    <row r="552">
      <c r="A552" s="5">
        <v>39860.705555555556</v>
      </c>
      <c r="B552" s="6">
        <v>41841.0</v>
      </c>
    </row>
    <row r="553">
      <c r="A553" s="5">
        <v>39861.705555555556</v>
      </c>
      <c r="B553" s="6">
        <v>39846.0</v>
      </c>
    </row>
    <row r="554">
      <c r="A554" s="5">
        <v>39862.705555555556</v>
      </c>
      <c r="B554" s="6">
        <v>39674.0</v>
      </c>
    </row>
    <row r="555">
      <c r="A555" s="5">
        <v>39863.705555555556</v>
      </c>
      <c r="B555" s="6">
        <v>39730.0</v>
      </c>
    </row>
    <row r="556">
      <c r="A556" s="5">
        <v>39864.705555555556</v>
      </c>
      <c r="B556" s="6">
        <v>38714.0</v>
      </c>
    </row>
    <row r="557">
      <c r="A557" s="5">
        <v>39869.705555555556</v>
      </c>
      <c r="B557" s="6">
        <v>38231.0</v>
      </c>
    </row>
    <row r="558">
      <c r="A558" s="5">
        <v>39870.705555555556</v>
      </c>
      <c r="B558" s="6">
        <v>38180.0</v>
      </c>
    </row>
    <row r="559">
      <c r="A559" s="5">
        <v>39871.705555555556</v>
      </c>
      <c r="B559" s="6">
        <v>38183.0</v>
      </c>
    </row>
    <row r="560">
      <c r="A560" s="5">
        <v>39874.705555555556</v>
      </c>
      <c r="B560" s="6">
        <v>36234.0</v>
      </c>
    </row>
    <row r="561">
      <c r="A561" s="5">
        <v>39875.705555555556</v>
      </c>
      <c r="B561" s="6">
        <v>36467.0</v>
      </c>
    </row>
    <row r="562">
      <c r="A562" s="5">
        <v>39876.705555555556</v>
      </c>
      <c r="B562" s="6">
        <v>38402.0</v>
      </c>
    </row>
    <row r="563">
      <c r="A563" s="5">
        <v>39878.705555555556</v>
      </c>
      <c r="B563" s="6">
        <v>37105.0</v>
      </c>
    </row>
    <row r="564">
      <c r="A564" s="5">
        <v>39881.705555555556</v>
      </c>
      <c r="B564" s="6">
        <v>36741.0</v>
      </c>
    </row>
    <row r="565">
      <c r="A565" s="5">
        <v>39882.705555555556</v>
      </c>
      <c r="B565" s="6">
        <v>38794.0</v>
      </c>
    </row>
    <row r="566">
      <c r="A566" s="5">
        <v>39883.705555555556</v>
      </c>
      <c r="B566" s="6">
        <v>38804.0</v>
      </c>
    </row>
    <row r="567">
      <c r="A567" s="5">
        <v>39884.705555555556</v>
      </c>
      <c r="B567" s="6">
        <v>39151.0</v>
      </c>
    </row>
    <row r="568">
      <c r="A568" s="5">
        <v>39885.705555555556</v>
      </c>
      <c r="B568" s="6">
        <v>39015.0</v>
      </c>
    </row>
    <row r="569">
      <c r="A569" s="5">
        <v>39888.705555555556</v>
      </c>
      <c r="B569" s="6">
        <v>38607.0</v>
      </c>
    </row>
    <row r="570">
      <c r="A570" s="5">
        <v>39889.705555555556</v>
      </c>
      <c r="B570" s="6">
        <v>39510.0</v>
      </c>
    </row>
    <row r="571">
      <c r="A571" s="5">
        <v>39892.705555555556</v>
      </c>
      <c r="B571" s="6">
        <v>40076.0</v>
      </c>
    </row>
    <row r="572">
      <c r="A572" s="5">
        <v>39895.705555555556</v>
      </c>
      <c r="B572" s="6">
        <v>42438.0</v>
      </c>
    </row>
    <row r="573">
      <c r="A573" s="5">
        <v>39896.705555555556</v>
      </c>
      <c r="B573" s="6">
        <v>41475.0</v>
      </c>
    </row>
    <row r="574">
      <c r="A574" s="5">
        <v>39897.705555555556</v>
      </c>
      <c r="B574" s="6">
        <v>41799.0</v>
      </c>
    </row>
    <row r="575">
      <c r="A575" s="5">
        <v>39898.705555555556</v>
      </c>
      <c r="B575" s="6">
        <v>42588.0</v>
      </c>
    </row>
    <row r="576">
      <c r="A576" s="5">
        <v>39899.705555555556</v>
      </c>
      <c r="B576" s="6">
        <v>41907.0</v>
      </c>
    </row>
    <row r="577">
      <c r="A577" s="5">
        <v>39902.705555555556</v>
      </c>
      <c r="B577" s="6">
        <v>40653.0</v>
      </c>
    </row>
    <row r="578">
      <c r="A578" s="5">
        <v>39904.705555555556</v>
      </c>
      <c r="B578" s="6">
        <v>41976.0</v>
      </c>
    </row>
    <row r="579">
      <c r="A579" s="5">
        <v>39905.705555555556</v>
      </c>
      <c r="B579" s="6">
        <v>43736.0</v>
      </c>
    </row>
    <row r="580">
      <c r="A580" s="5">
        <v>39906.705555555556</v>
      </c>
      <c r="B580" s="6">
        <v>44390.0</v>
      </c>
    </row>
    <row r="581">
      <c r="A581" s="5">
        <v>39909.705555555556</v>
      </c>
      <c r="B581" s="6">
        <v>44167.0</v>
      </c>
    </row>
    <row r="582">
      <c r="A582" s="5">
        <v>39910.705555555556</v>
      </c>
      <c r="B582" s="6">
        <v>43824.0</v>
      </c>
    </row>
    <row r="583">
      <c r="A583" s="5">
        <v>39911.705555555556</v>
      </c>
      <c r="B583" s="6">
        <v>44181.0</v>
      </c>
    </row>
    <row r="584">
      <c r="A584" s="5">
        <v>39912.705555555556</v>
      </c>
      <c r="B584" s="6">
        <v>45538.0</v>
      </c>
    </row>
    <row r="585">
      <c r="A585" s="5">
        <v>39916.705555555556</v>
      </c>
      <c r="B585" s="6">
        <v>45991.0</v>
      </c>
    </row>
    <row r="586">
      <c r="A586" s="5">
        <v>39917.705555555556</v>
      </c>
      <c r="B586" s="6">
        <v>45418.0</v>
      </c>
    </row>
    <row r="587">
      <c r="A587" s="5">
        <v>39918.705555555556</v>
      </c>
      <c r="B587" s="6">
        <v>45272.0</v>
      </c>
    </row>
    <row r="588">
      <c r="A588" s="5">
        <v>39919.705555555556</v>
      </c>
      <c r="B588" s="6">
        <v>46024.0</v>
      </c>
    </row>
    <row r="589">
      <c r="A589" s="5">
        <v>39920.705555555556</v>
      </c>
      <c r="B589" s="6">
        <v>45778.0</v>
      </c>
    </row>
    <row r="590">
      <c r="A590" s="5">
        <v>39923.705555555556</v>
      </c>
      <c r="B590" s="6">
        <v>44433.0</v>
      </c>
    </row>
    <row r="591">
      <c r="A591" s="5">
        <v>39925.705555555556</v>
      </c>
      <c r="B591" s="6">
        <v>44888.0</v>
      </c>
    </row>
    <row r="592">
      <c r="A592" s="5">
        <v>39926.705555555556</v>
      </c>
      <c r="B592" s="6">
        <v>45801.0</v>
      </c>
    </row>
    <row r="593">
      <c r="A593" s="5">
        <v>39927.705555555556</v>
      </c>
      <c r="B593" s="6">
        <v>46771.0</v>
      </c>
    </row>
    <row r="594">
      <c r="A594" s="5">
        <v>39930.705555555556</v>
      </c>
      <c r="B594" s="6">
        <v>45819.0</v>
      </c>
    </row>
    <row r="595">
      <c r="A595" s="5">
        <v>39931.705555555556</v>
      </c>
      <c r="B595" s="6">
        <v>45821.0</v>
      </c>
    </row>
    <row r="596">
      <c r="A596" s="5">
        <v>39932.705555555556</v>
      </c>
      <c r="B596" s="6">
        <v>47226.0</v>
      </c>
    </row>
    <row r="597">
      <c r="A597" s="5">
        <v>39937.705555555556</v>
      </c>
      <c r="B597" s="6">
        <v>50404.0</v>
      </c>
    </row>
    <row r="598">
      <c r="A598" s="5">
        <v>39938.705555555556</v>
      </c>
      <c r="B598" s="6">
        <v>50669.0</v>
      </c>
    </row>
    <row r="599">
      <c r="A599" s="5">
        <v>39939.705555555556</v>
      </c>
      <c r="B599" s="6">
        <v>51499.0</v>
      </c>
    </row>
    <row r="600">
      <c r="A600" s="5">
        <v>39940.705555555556</v>
      </c>
      <c r="B600" s="6">
        <v>50058.0</v>
      </c>
    </row>
    <row r="601">
      <c r="A601" s="5">
        <v>39941.705555555556</v>
      </c>
      <c r="B601" s="6">
        <v>51395.0</v>
      </c>
    </row>
    <row r="602">
      <c r="A602" s="5">
        <v>39944.705555555556</v>
      </c>
      <c r="B602" s="6">
        <v>50976.0</v>
      </c>
    </row>
    <row r="603">
      <c r="A603" s="5">
        <v>39945.705555555556</v>
      </c>
      <c r="B603" s="6">
        <v>50325.0</v>
      </c>
    </row>
    <row r="604">
      <c r="A604" s="5">
        <v>39946.705555555556</v>
      </c>
      <c r="B604" s="6">
        <v>48679.0</v>
      </c>
    </row>
    <row r="605">
      <c r="A605" s="5">
        <v>39947.705555555556</v>
      </c>
      <c r="B605" s="6">
        <v>49446.0</v>
      </c>
    </row>
    <row r="606">
      <c r="A606" s="5">
        <v>39948.705555555556</v>
      </c>
      <c r="B606" s="6">
        <v>49007.0</v>
      </c>
    </row>
    <row r="607">
      <c r="A607" s="5">
        <v>39951.705555555556</v>
      </c>
      <c r="B607" s="6">
        <v>51463.0</v>
      </c>
    </row>
    <row r="608">
      <c r="A608" s="5">
        <v>39952.705555555556</v>
      </c>
      <c r="B608" s="6">
        <v>51346.0</v>
      </c>
    </row>
    <row r="609">
      <c r="A609" s="5">
        <v>39953.705555555556</v>
      </c>
      <c r="B609" s="6">
        <v>51245.0</v>
      </c>
    </row>
    <row r="610">
      <c r="A610" s="5">
        <v>39954.705555555556</v>
      </c>
      <c r="B610" s="6">
        <v>50087.0</v>
      </c>
    </row>
    <row r="611">
      <c r="A611" s="5">
        <v>39955.705555555556</v>
      </c>
      <c r="B611" s="6">
        <v>50568.0</v>
      </c>
    </row>
    <row r="612">
      <c r="A612" s="5">
        <v>39958.705555555556</v>
      </c>
      <c r="B612" s="6">
        <v>50816.0</v>
      </c>
    </row>
    <row r="613">
      <c r="A613" s="5">
        <v>39959.705555555556</v>
      </c>
      <c r="B613" s="6">
        <v>51840.0</v>
      </c>
    </row>
    <row r="614">
      <c r="A614" s="5">
        <v>39960.705555555556</v>
      </c>
      <c r="B614" s="6">
        <v>51791.0</v>
      </c>
    </row>
    <row r="615">
      <c r="A615" s="5">
        <v>39961.705555555556</v>
      </c>
      <c r="B615" s="6">
        <v>53040.0</v>
      </c>
    </row>
    <row r="616">
      <c r="A616" s="5">
        <v>39962.705555555556</v>
      </c>
      <c r="B616" s="6">
        <v>53197.0</v>
      </c>
    </row>
    <row r="617">
      <c r="A617" s="5">
        <v>39965.705555555556</v>
      </c>
      <c r="B617" s="6">
        <v>54486.0</v>
      </c>
    </row>
    <row r="618">
      <c r="A618" s="5">
        <v>39966.705555555556</v>
      </c>
      <c r="B618" s="6">
        <v>53999.0</v>
      </c>
    </row>
    <row r="619">
      <c r="A619" s="5">
        <v>39967.705555555556</v>
      </c>
      <c r="B619" s="6">
        <v>52086.0</v>
      </c>
    </row>
    <row r="620">
      <c r="A620" s="5">
        <v>39968.705555555556</v>
      </c>
      <c r="B620" s="6">
        <v>53463.0</v>
      </c>
    </row>
    <row r="621">
      <c r="A621" s="5">
        <v>39969.705555555556</v>
      </c>
      <c r="B621" s="6">
        <v>53341.0</v>
      </c>
    </row>
    <row r="622">
      <c r="A622" s="5">
        <v>39972.705555555556</v>
      </c>
      <c r="B622" s="6">
        <v>53630.0</v>
      </c>
    </row>
    <row r="623">
      <c r="A623" s="5">
        <v>39973.705555555556</v>
      </c>
      <c r="B623" s="6">
        <v>53157.0</v>
      </c>
    </row>
    <row r="624">
      <c r="A624" s="5">
        <v>39974.705555555556</v>
      </c>
      <c r="B624" s="6">
        <v>53410.0</v>
      </c>
    </row>
    <row r="625">
      <c r="A625" s="5">
        <v>39976.705555555556</v>
      </c>
      <c r="B625" s="6">
        <v>53558.0</v>
      </c>
    </row>
    <row r="626">
      <c r="A626" s="5">
        <v>39979.705555555556</v>
      </c>
      <c r="B626" s="6">
        <v>52033.0</v>
      </c>
    </row>
    <row r="627">
      <c r="A627" s="5">
        <v>39980.705555555556</v>
      </c>
      <c r="B627" s="6">
        <v>51205.0</v>
      </c>
    </row>
    <row r="628">
      <c r="A628" s="5">
        <v>39981.705555555556</v>
      </c>
      <c r="B628" s="6">
        <v>51045.0</v>
      </c>
    </row>
    <row r="629">
      <c r="A629" s="5">
        <v>39982.705555555556</v>
      </c>
      <c r="B629" s="6">
        <v>50903.0</v>
      </c>
    </row>
    <row r="630">
      <c r="A630" s="5">
        <v>39983.705555555556</v>
      </c>
      <c r="B630" s="6">
        <v>51373.0</v>
      </c>
    </row>
    <row r="631">
      <c r="A631" s="5">
        <v>39986.705555555556</v>
      </c>
      <c r="B631" s="6">
        <v>49494.0</v>
      </c>
    </row>
    <row r="632">
      <c r="A632" s="5">
        <v>39987.705555555556</v>
      </c>
      <c r="B632" s="6">
        <v>49813.0</v>
      </c>
    </row>
    <row r="633">
      <c r="A633" s="5">
        <v>39988.705555555556</v>
      </c>
      <c r="B633" s="6">
        <v>49672.0</v>
      </c>
    </row>
    <row r="634">
      <c r="A634" s="5">
        <v>39989.705555555556</v>
      </c>
      <c r="B634" s="6">
        <v>51514.0</v>
      </c>
    </row>
    <row r="635">
      <c r="A635" s="5">
        <v>39990.705555555556</v>
      </c>
      <c r="B635" s="6">
        <v>51485.0</v>
      </c>
    </row>
    <row r="636">
      <c r="A636" s="5">
        <v>39993.705555555556</v>
      </c>
      <c r="B636" s="6">
        <v>52137.0</v>
      </c>
    </row>
    <row r="637">
      <c r="A637" s="5">
        <v>39994.705555555556</v>
      </c>
      <c r="B637" s="6">
        <v>51465.0</v>
      </c>
    </row>
    <row r="638">
      <c r="A638" s="5">
        <v>39995.705555555556</v>
      </c>
      <c r="B638" s="6">
        <v>51543.0</v>
      </c>
    </row>
    <row r="639">
      <c r="A639" s="5">
        <v>39996.705555555556</v>
      </c>
      <c r="B639" s="6">
        <v>51024.0</v>
      </c>
    </row>
    <row r="640">
      <c r="A640" s="5">
        <v>39997.705555555556</v>
      </c>
      <c r="B640" s="6">
        <v>50934.0</v>
      </c>
    </row>
    <row r="641">
      <c r="A641" s="5">
        <v>40000.705555555556</v>
      </c>
      <c r="B641" s="6">
        <v>50622.0</v>
      </c>
    </row>
    <row r="642">
      <c r="A642" s="5">
        <v>40001.705555555556</v>
      </c>
      <c r="B642" s="6">
        <v>49456.0</v>
      </c>
    </row>
    <row r="643">
      <c r="A643" s="5">
        <v>40002.705555555556</v>
      </c>
      <c r="B643" s="6">
        <v>49177.0</v>
      </c>
    </row>
    <row r="644">
      <c r="A644" s="5">
        <v>40004.705555555556</v>
      </c>
      <c r="B644" s="6">
        <v>49220.0</v>
      </c>
    </row>
    <row r="645">
      <c r="A645" s="5">
        <v>40007.705555555556</v>
      </c>
      <c r="B645" s="6">
        <v>49186.0</v>
      </c>
    </row>
    <row r="646">
      <c r="A646" s="5">
        <v>40008.705555555556</v>
      </c>
      <c r="B646" s="6">
        <v>48872.0</v>
      </c>
    </row>
    <row r="647">
      <c r="A647" s="5">
        <v>40009.705555555556</v>
      </c>
      <c r="B647" s="6">
        <v>51296.0</v>
      </c>
    </row>
    <row r="648">
      <c r="A648" s="5">
        <v>40010.705555555556</v>
      </c>
      <c r="B648" s="6">
        <v>51918.0</v>
      </c>
    </row>
    <row r="649">
      <c r="A649" s="5">
        <v>40011.705555555556</v>
      </c>
      <c r="B649" s="6">
        <v>52072.0</v>
      </c>
    </row>
    <row r="650">
      <c r="A650" s="5">
        <v>40014.705555555556</v>
      </c>
      <c r="B650" s="6">
        <v>53154.0</v>
      </c>
    </row>
    <row r="651">
      <c r="A651" s="5">
        <v>40015.705555555556</v>
      </c>
      <c r="B651" s="6">
        <v>53233.0</v>
      </c>
    </row>
    <row r="652">
      <c r="A652" s="5">
        <v>40016.705555555556</v>
      </c>
      <c r="B652" s="6">
        <v>53072.0</v>
      </c>
    </row>
    <row r="653">
      <c r="A653" s="5">
        <v>40017.705555555556</v>
      </c>
      <c r="B653" s="6">
        <v>54249.0</v>
      </c>
    </row>
    <row r="654">
      <c r="A654" s="5">
        <v>40018.705555555556</v>
      </c>
      <c r="B654" s="6">
        <v>54457.0</v>
      </c>
    </row>
    <row r="655">
      <c r="A655" s="5">
        <v>40021.705555555556</v>
      </c>
      <c r="B655" s="6">
        <v>54548.0</v>
      </c>
    </row>
    <row r="656">
      <c r="A656" s="5">
        <v>40022.705555555556</v>
      </c>
      <c r="B656" s="6">
        <v>54471.0</v>
      </c>
    </row>
    <row r="657">
      <c r="A657" s="5">
        <v>40023.705555555556</v>
      </c>
      <c r="B657" s="6">
        <v>53734.0</v>
      </c>
    </row>
    <row r="658">
      <c r="A658" s="5">
        <v>40024.705555555556</v>
      </c>
      <c r="B658" s="6">
        <v>54478.0</v>
      </c>
    </row>
    <row r="659">
      <c r="A659" s="5">
        <v>40025.705555555556</v>
      </c>
      <c r="B659" s="6">
        <v>54765.0</v>
      </c>
    </row>
    <row r="660">
      <c r="A660" s="5">
        <v>40028.705555555556</v>
      </c>
      <c r="B660" s="6">
        <v>55997.0</v>
      </c>
    </row>
    <row r="661">
      <c r="A661" s="5">
        <v>40029.705555555556</v>
      </c>
      <c r="B661" s="6">
        <v>56038.0</v>
      </c>
    </row>
    <row r="662">
      <c r="A662" s="5">
        <v>40030.705555555556</v>
      </c>
      <c r="B662" s="6">
        <v>56384.0</v>
      </c>
    </row>
    <row r="663">
      <c r="A663" s="5">
        <v>40031.705555555556</v>
      </c>
      <c r="B663" s="6">
        <v>55754.0</v>
      </c>
    </row>
    <row r="664">
      <c r="A664" s="5">
        <v>40032.705555555556</v>
      </c>
      <c r="B664" s="6">
        <v>56329.0</v>
      </c>
    </row>
    <row r="665">
      <c r="A665" s="5">
        <v>40035.705555555556</v>
      </c>
      <c r="B665" s="6">
        <v>56830.0</v>
      </c>
    </row>
    <row r="666">
      <c r="A666" s="5">
        <v>40036.705555555556</v>
      </c>
      <c r="B666" s="6">
        <v>55761.0</v>
      </c>
    </row>
    <row r="667">
      <c r="A667" s="5">
        <v>40037.705555555556</v>
      </c>
      <c r="B667" s="6">
        <v>56588.0</v>
      </c>
    </row>
    <row r="668">
      <c r="A668" s="5">
        <v>40038.705555555556</v>
      </c>
      <c r="B668" s="6">
        <v>57047.0</v>
      </c>
    </row>
    <row r="669">
      <c r="A669" s="5">
        <v>40039.705555555556</v>
      </c>
      <c r="B669" s="6">
        <v>56638.0</v>
      </c>
    </row>
    <row r="670">
      <c r="A670" s="5">
        <v>40042.705555555556</v>
      </c>
      <c r="B670" s="6">
        <v>55218.0</v>
      </c>
    </row>
    <row r="671">
      <c r="A671" s="5">
        <v>40043.705555555556</v>
      </c>
      <c r="B671" s="6">
        <v>55748.0</v>
      </c>
    </row>
    <row r="672">
      <c r="A672" s="5">
        <v>40044.705555555556</v>
      </c>
      <c r="B672" s="6">
        <v>56156.0</v>
      </c>
    </row>
    <row r="673">
      <c r="A673" s="5">
        <v>40045.705555555556</v>
      </c>
      <c r="B673" s="6">
        <v>56831.0</v>
      </c>
    </row>
    <row r="674">
      <c r="A674" s="5">
        <v>40046.705555555556</v>
      </c>
      <c r="B674" s="6">
        <v>57728.0</v>
      </c>
    </row>
    <row r="675">
      <c r="A675" s="5">
        <v>40049.705555555556</v>
      </c>
      <c r="B675" s="6">
        <v>57775.0</v>
      </c>
    </row>
    <row r="676">
      <c r="A676" s="5">
        <v>40050.705555555556</v>
      </c>
      <c r="B676" s="6">
        <v>57421.0</v>
      </c>
    </row>
    <row r="677">
      <c r="A677" s="5">
        <v>40051.705555555556</v>
      </c>
      <c r="B677" s="6">
        <v>57765.0</v>
      </c>
    </row>
    <row r="678">
      <c r="A678" s="5">
        <v>40052.705555555556</v>
      </c>
      <c r="B678" s="6">
        <v>57703.0</v>
      </c>
    </row>
    <row r="679">
      <c r="A679" s="5">
        <v>40053.705555555556</v>
      </c>
      <c r="B679" s="6">
        <v>57700.0</v>
      </c>
    </row>
    <row r="680">
      <c r="A680" s="5">
        <v>40056.705555555556</v>
      </c>
      <c r="B680" s="6">
        <v>56488.0</v>
      </c>
    </row>
    <row r="681">
      <c r="A681" s="5">
        <v>40057.705555555556</v>
      </c>
      <c r="B681" s="6">
        <v>55814.0</v>
      </c>
    </row>
    <row r="682">
      <c r="A682" s="5">
        <v>40058.705555555556</v>
      </c>
      <c r="B682" s="6">
        <v>55385.0</v>
      </c>
    </row>
    <row r="683">
      <c r="A683" s="5">
        <v>40059.705555555556</v>
      </c>
      <c r="B683" s="6">
        <v>55707.0</v>
      </c>
    </row>
    <row r="684">
      <c r="A684" s="5">
        <v>40060.705555555556</v>
      </c>
      <c r="B684" s="6">
        <v>56652.0</v>
      </c>
    </row>
    <row r="685">
      <c r="A685" s="5">
        <v>40064.705555555556</v>
      </c>
      <c r="B685" s="6">
        <v>57854.0</v>
      </c>
    </row>
    <row r="686">
      <c r="A686" s="5">
        <v>40065.705555555556</v>
      </c>
      <c r="B686" s="6">
        <v>57909.0</v>
      </c>
    </row>
    <row r="687">
      <c r="A687" s="5">
        <v>40066.705555555556</v>
      </c>
      <c r="B687" s="6">
        <v>58535.0</v>
      </c>
    </row>
    <row r="688">
      <c r="A688" s="5">
        <v>40067.705555555556</v>
      </c>
      <c r="B688" s="6">
        <v>58366.0</v>
      </c>
    </row>
    <row r="689">
      <c r="A689" s="5">
        <v>40070.705555555556</v>
      </c>
      <c r="B689" s="6">
        <v>58867.0</v>
      </c>
    </row>
    <row r="690">
      <c r="A690" s="5">
        <v>40071.705555555556</v>
      </c>
      <c r="B690" s="6">
        <v>59263.0</v>
      </c>
    </row>
    <row r="691">
      <c r="A691" s="5">
        <v>40072.705555555556</v>
      </c>
      <c r="B691" s="6">
        <v>60410.0</v>
      </c>
    </row>
    <row r="692">
      <c r="A692" s="5">
        <v>40073.705555555556</v>
      </c>
      <c r="B692" s="6">
        <v>60236.0</v>
      </c>
    </row>
    <row r="693">
      <c r="A693" s="5">
        <v>40074.705555555556</v>
      </c>
      <c r="B693" s="6">
        <v>60703.0</v>
      </c>
    </row>
    <row r="694">
      <c r="A694" s="5">
        <v>40077.705555555556</v>
      </c>
      <c r="B694" s="6">
        <v>60928.0</v>
      </c>
    </row>
    <row r="695">
      <c r="A695" s="5">
        <v>40078.705555555556</v>
      </c>
      <c r="B695" s="6">
        <v>61493.0</v>
      </c>
    </row>
    <row r="696">
      <c r="A696" s="5">
        <v>40079.705555555556</v>
      </c>
      <c r="B696" s="6">
        <v>60496.0</v>
      </c>
    </row>
    <row r="697">
      <c r="A697" s="5">
        <v>40080.705555555556</v>
      </c>
      <c r="B697" s="6">
        <v>60046.0</v>
      </c>
    </row>
    <row r="698">
      <c r="A698" s="5">
        <v>40081.705555555556</v>
      </c>
      <c r="B698" s="6">
        <v>60355.0</v>
      </c>
    </row>
    <row r="699">
      <c r="A699" s="5">
        <v>40084.705555555556</v>
      </c>
      <c r="B699" s="6">
        <v>61316.0</v>
      </c>
    </row>
    <row r="700">
      <c r="A700" s="5">
        <v>40085.705555555556</v>
      </c>
      <c r="B700" s="6">
        <v>61235.0</v>
      </c>
    </row>
    <row r="701">
      <c r="A701" s="5">
        <v>40086.705555555556</v>
      </c>
      <c r="B701" s="6">
        <v>61517.0</v>
      </c>
    </row>
    <row r="702">
      <c r="A702" s="5">
        <v>40087.705555555556</v>
      </c>
      <c r="B702" s="6">
        <v>60459.0</v>
      </c>
    </row>
    <row r="703">
      <c r="A703" s="5">
        <v>40088.705555555556</v>
      </c>
      <c r="B703" s="6">
        <v>61171.0</v>
      </c>
    </row>
    <row r="704">
      <c r="A704" s="5">
        <v>40091.705555555556</v>
      </c>
      <c r="B704" s="6">
        <v>62369.0</v>
      </c>
    </row>
    <row r="705">
      <c r="A705" s="5">
        <v>40092.705555555556</v>
      </c>
      <c r="B705" s="6">
        <v>62670.0</v>
      </c>
    </row>
    <row r="706">
      <c r="A706" s="5">
        <v>40093.705555555556</v>
      </c>
      <c r="B706" s="6">
        <v>62638.0</v>
      </c>
    </row>
    <row r="707">
      <c r="A707" s="5">
        <v>40094.705555555556</v>
      </c>
      <c r="B707" s="6">
        <v>63759.0</v>
      </c>
    </row>
    <row r="708">
      <c r="A708" s="5">
        <v>40095.705555555556</v>
      </c>
      <c r="B708" s="6">
        <v>64071.0</v>
      </c>
    </row>
    <row r="709">
      <c r="A709" s="5">
        <v>40099.705555555556</v>
      </c>
      <c r="B709" s="6">
        <v>64645.0</v>
      </c>
    </row>
    <row r="710">
      <c r="A710" s="5">
        <v>40100.705555555556</v>
      </c>
      <c r="B710" s="6">
        <v>66201.0</v>
      </c>
    </row>
    <row r="711">
      <c r="A711" s="5">
        <v>40101.705555555556</v>
      </c>
      <c r="B711" s="6">
        <v>66703.0</v>
      </c>
    </row>
    <row r="712">
      <c r="A712" s="5">
        <v>40102.705555555556</v>
      </c>
      <c r="B712" s="6">
        <v>66200.0</v>
      </c>
    </row>
    <row r="713">
      <c r="A713" s="5">
        <v>40105.705555555556</v>
      </c>
      <c r="B713" s="6">
        <v>67239.0</v>
      </c>
    </row>
    <row r="714">
      <c r="A714" s="5">
        <v>40107.705555555556</v>
      </c>
      <c r="B714" s="6">
        <v>65485.0</v>
      </c>
    </row>
    <row r="715">
      <c r="A715" s="5">
        <v>40109.705555555556</v>
      </c>
      <c r="B715" s="6">
        <v>65058.0</v>
      </c>
    </row>
    <row r="716">
      <c r="A716" s="5">
        <v>40112.705555555556</v>
      </c>
      <c r="B716" s="6">
        <v>65085.0</v>
      </c>
    </row>
    <row r="717">
      <c r="A717" s="5">
        <v>40114.705555555556</v>
      </c>
      <c r="B717" s="6">
        <v>60162.0</v>
      </c>
    </row>
    <row r="718">
      <c r="A718" s="5">
        <v>40115.705555555556</v>
      </c>
      <c r="B718" s="6">
        <v>63720.0</v>
      </c>
    </row>
    <row r="719">
      <c r="A719" s="5">
        <v>40116.705555555556</v>
      </c>
      <c r="B719" s="6">
        <v>61545.0</v>
      </c>
    </row>
    <row r="720">
      <c r="A720" s="5">
        <v>40120.705555555556</v>
      </c>
      <c r="B720" s="6">
        <v>62643.0</v>
      </c>
    </row>
    <row r="721">
      <c r="A721" s="5">
        <v>40121.705555555556</v>
      </c>
      <c r="B721" s="6">
        <v>63912.0</v>
      </c>
    </row>
    <row r="722">
      <c r="A722" s="5">
        <v>40122.705555555556</v>
      </c>
      <c r="B722" s="6">
        <v>64815.0</v>
      </c>
    </row>
    <row r="723">
      <c r="A723" s="5">
        <v>40123.705555555556</v>
      </c>
      <c r="B723" s="6">
        <v>64466.0</v>
      </c>
    </row>
    <row r="724">
      <c r="A724" s="5">
        <v>40126.705555555556</v>
      </c>
      <c r="B724" s="6">
        <v>66214.0</v>
      </c>
    </row>
    <row r="725">
      <c r="A725" s="5">
        <v>40127.705555555556</v>
      </c>
      <c r="B725" s="6">
        <v>66303.0</v>
      </c>
    </row>
    <row r="726">
      <c r="A726" s="5">
        <v>40129.705555555556</v>
      </c>
      <c r="B726" s="6">
        <v>64447.0</v>
      </c>
    </row>
    <row r="727">
      <c r="A727" s="5">
        <v>40130.705555555556</v>
      </c>
      <c r="B727" s="6">
        <v>65325.0</v>
      </c>
    </row>
    <row r="728">
      <c r="A728" s="5">
        <v>40134.705555555556</v>
      </c>
      <c r="B728" s="6">
        <v>67405.0</v>
      </c>
    </row>
    <row r="729">
      <c r="A729" s="5">
        <v>40135.705555555556</v>
      </c>
      <c r="B729" s="6">
        <v>66515.0</v>
      </c>
    </row>
    <row r="730">
      <c r="A730" s="5">
        <v>40136.705555555556</v>
      </c>
      <c r="B730" s="6">
        <v>66327.0</v>
      </c>
    </row>
    <row r="731">
      <c r="A731" s="5">
        <v>40140.705555555556</v>
      </c>
      <c r="B731" s="6">
        <v>66809.0</v>
      </c>
    </row>
    <row r="732">
      <c r="A732" s="5">
        <v>40141.705555555556</v>
      </c>
      <c r="B732" s="6">
        <v>67317.0</v>
      </c>
    </row>
    <row r="733">
      <c r="A733" s="5">
        <v>40142.705555555556</v>
      </c>
      <c r="B733" s="6">
        <v>67917.0</v>
      </c>
    </row>
    <row r="734">
      <c r="A734" s="5">
        <v>40143.705555555556</v>
      </c>
      <c r="B734" s="6">
        <v>66391.0</v>
      </c>
    </row>
    <row r="735">
      <c r="A735" s="5">
        <v>40144.705555555556</v>
      </c>
      <c r="B735" s="6">
        <v>67082.0</v>
      </c>
    </row>
    <row r="736">
      <c r="A736" s="5">
        <v>40147.705555555556</v>
      </c>
      <c r="B736" s="6">
        <v>67044.0</v>
      </c>
    </row>
    <row r="737">
      <c r="A737" s="5">
        <v>40148.705555555556</v>
      </c>
      <c r="B737" s="6">
        <v>68408.0</v>
      </c>
    </row>
    <row r="738">
      <c r="A738" s="5">
        <v>40149.705555555556</v>
      </c>
      <c r="B738" s="6">
        <v>68614.0</v>
      </c>
    </row>
    <row r="739">
      <c r="A739" s="5">
        <v>40150.705555555556</v>
      </c>
      <c r="B739" s="6">
        <v>68314.0</v>
      </c>
    </row>
    <row r="740">
      <c r="A740" s="5">
        <v>40151.705555555556</v>
      </c>
      <c r="B740" s="6">
        <v>67603.0</v>
      </c>
    </row>
    <row r="741">
      <c r="A741" s="5">
        <v>40154.705555555556</v>
      </c>
      <c r="B741" s="6">
        <v>68512.0</v>
      </c>
    </row>
    <row r="742">
      <c r="A742" s="5">
        <v>40155.705555555556</v>
      </c>
      <c r="B742" s="6">
        <v>67728.0</v>
      </c>
    </row>
    <row r="743">
      <c r="A743" s="5">
        <v>40156.705555555556</v>
      </c>
      <c r="B743" s="6">
        <v>68011.0</v>
      </c>
    </row>
    <row r="744">
      <c r="A744" s="5">
        <v>40157.705555555556</v>
      </c>
      <c r="B744" s="6">
        <v>68728.0</v>
      </c>
    </row>
    <row r="745">
      <c r="A745" s="5">
        <v>40158.705555555556</v>
      </c>
      <c r="B745" s="6">
        <v>69267.0</v>
      </c>
    </row>
    <row r="746">
      <c r="A746" s="5">
        <v>40161.705555555556</v>
      </c>
      <c r="B746" s="6">
        <v>69349.0</v>
      </c>
    </row>
    <row r="747">
      <c r="A747" s="5">
        <v>40162.705555555556</v>
      </c>
      <c r="B747" s="6">
        <v>69310.0</v>
      </c>
    </row>
    <row r="748">
      <c r="A748" s="5">
        <v>40163.705555555556</v>
      </c>
      <c r="B748" s="6">
        <v>68622.0</v>
      </c>
    </row>
    <row r="749">
      <c r="A749" s="5">
        <v>40164.705555555556</v>
      </c>
      <c r="B749" s="6">
        <v>67067.0</v>
      </c>
    </row>
    <row r="750">
      <c r="A750" s="5">
        <v>40165.705555555556</v>
      </c>
      <c r="B750" s="6">
        <v>66794.0</v>
      </c>
    </row>
    <row r="751">
      <c r="A751" s="5">
        <v>40168.705555555556</v>
      </c>
      <c r="B751" s="6">
        <v>65925.0</v>
      </c>
    </row>
    <row r="752">
      <c r="A752" s="5">
        <v>40169.705555555556</v>
      </c>
      <c r="B752" s="6">
        <v>67417.0</v>
      </c>
    </row>
    <row r="753">
      <c r="A753" s="5">
        <v>40170.705555555556</v>
      </c>
      <c r="B753" s="6">
        <v>67588.0</v>
      </c>
    </row>
    <row r="754">
      <c r="A754" s="5">
        <v>40175.705555555556</v>
      </c>
      <c r="B754" s="6">
        <v>67901.0</v>
      </c>
    </row>
    <row r="755">
      <c r="A755" s="5">
        <v>40176.705555555556</v>
      </c>
      <c r="B755" s="6">
        <v>68296.0</v>
      </c>
    </row>
    <row r="756">
      <c r="A756" s="5">
        <v>40177.705555555556</v>
      </c>
      <c r="B756" s="6">
        <v>68588.0</v>
      </c>
    </row>
    <row r="757">
      <c r="A757" s="5">
        <v>40182.705555555556</v>
      </c>
      <c r="B757" s="6">
        <v>70045.0</v>
      </c>
    </row>
    <row r="758">
      <c r="A758" s="5">
        <v>40183.705555555556</v>
      </c>
      <c r="B758" s="6">
        <v>70239.0</v>
      </c>
    </row>
    <row r="759">
      <c r="A759" s="5">
        <v>40184.705555555556</v>
      </c>
      <c r="B759" s="6">
        <v>70729.0</v>
      </c>
    </row>
    <row r="760">
      <c r="A760" s="5">
        <v>40189.705555555556</v>
      </c>
      <c r="B760" s="6">
        <v>70433.0</v>
      </c>
    </row>
    <row r="761">
      <c r="A761" s="5">
        <v>40190.705555555556</v>
      </c>
      <c r="B761" s="6">
        <v>70075.0</v>
      </c>
    </row>
    <row r="762">
      <c r="A762" s="5">
        <v>40191.705555555556</v>
      </c>
      <c r="B762" s="6">
        <v>70385.0</v>
      </c>
    </row>
    <row r="763">
      <c r="A763" s="5">
        <v>40192.705555555556</v>
      </c>
      <c r="B763" s="6">
        <v>69801.0</v>
      </c>
    </row>
    <row r="764">
      <c r="A764" s="5">
        <v>40193.705555555556</v>
      </c>
      <c r="B764" s="6">
        <v>68978.0</v>
      </c>
    </row>
    <row r="765">
      <c r="A765" s="5">
        <v>40196.705555555556</v>
      </c>
      <c r="B765" s="6">
        <v>69400.0</v>
      </c>
    </row>
    <row r="766">
      <c r="A766" s="5">
        <v>40197.705555555556</v>
      </c>
      <c r="B766" s="6">
        <v>69908.0</v>
      </c>
    </row>
    <row r="767">
      <c r="A767" s="5">
        <v>40198.705555555556</v>
      </c>
      <c r="B767" s="6">
        <v>68200.0</v>
      </c>
    </row>
    <row r="768">
      <c r="A768" s="5">
        <v>40199.705555555556</v>
      </c>
      <c r="B768" s="6">
        <v>66270.0</v>
      </c>
    </row>
    <row r="769">
      <c r="A769" s="5">
        <v>40200.705555555556</v>
      </c>
      <c r="B769" s="6">
        <v>66220.0</v>
      </c>
    </row>
    <row r="770">
      <c r="A770" s="5">
        <v>40204.705555555556</v>
      </c>
      <c r="B770" s="6">
        <v>65523.0</v>
      </c>
    </row>
    <row r="771">
      <c r="A771" s="5">
        <v>40205.705555555556</v>
      </c>
      <c r="B771" s="6">
        <v>65069.0</v>
      </c>
    </row>
    <row r="772">
      <c r="A772" s="5">
        <v>40206.705555555556</v>
      </c>
      <c r="B772" s="6">
        <v>65587.0</v>
      </c>
    </row>
    <row r="773">
      <c r="A773" s="5">
        <v>40207.705555555556</v>
      </c>
      <c r="B773" s="6">
        <v>65401.0</v>
      </c>
    </row>
    <row r="774">
      <c r="A774" s="5">
        <v>40210.705555555556</v>
      </c>
      <c r="B774" s="6">
        <v>66571.0</v>
      </c>
    </row>
    <row r="775">
      <c r="A775" s="5">
        <v>40211.705555555556</v>
      </c>
      <c r="B775" s="6">
        <v>67163.0</v>
      </c>
    </row>
    <row r="776">
      <c r="A776" s="5">
        <v>40212.705555555556</v>
      </c>
      <c r="B776" s="6">
        <v>67108.0</v>
      </c>
    </row>
    <row r="777">
      <c r="A777" s="5">
        <v>40213.705555555556</v>
      </c>
      <c r="B777" s="6">
        <v>63934.0</v>
      </c>
    </row>
    <row r="778">
      <c r="A778" s="5">
        <v>40214.705555555556</v>
      </c>
      <c r="B778" s="6">
        <v>62762.0</v>
      </c>
    </row>
    <row r="779">
      <c r="A779" s="5">
        <v>40217.705555555556</v>
      </c>
      <c r="B779" s="6">
        <v>63153.0</v>
      </c>
    </row>
    <row r="780">
      <c r="A780" s="5">
        <v>40218.705555555556</v>
      </c>
      <c r="B780" s="6">
        <v>64718.0</v>
      </c>
    </row>
    <row r="781">
      <c r="A781" s="5">
        <v>40219.705555555556</v>
      </c>
      <c r="B781" s="6">
        <v>65051.0</v>
      </c>
    </row>
    <row r="782">
      <c r="A782" s="5">
        <v>40220.705555555556</v>
      </c>
      <c r="B782" s="6">
        <v>66128.0</v>
      </c>
    </row>
    <row r="783">
      <c r="A783" s="5">
        <v>40221.705555555556</v>
      </c>
      <c r="B783" s="6">
        <v>65854.0</v>
      </c>
    </row>
    <row r="784">
      <c r="A784" s="5">
        <v>40226.705555555556</v>
      </c>
      <c r="B784" s="6">
        <v>67284.0</v>
      </c>
    </row>
    <row r="785">
      <c r="A785" s="5">
        <v>40227.705555555556</v>
      </c>
      <c r="B785" s="6">
        <v>67836.0</v>
      </c>
    </row>
    <row r="786">
      <c r="A786" s="5">
        <v>40228.705555555556</v>
      </c>
      <c r="B786" s="6">
        <v>67597.0</v>
      </c>
    </row>
    <row r="787">
      <c r="A787" s="5">
        <v>40231.705555555556</v>
      </c>
      <c r="B787" s="6">
        <v>67184.0</v>
      </c>
    </row>
    <row r="788">
      <c r="A788" s="5">
        <v>40232.705555555556</v>
      </c>
      <c r="B788" s="6">
        <v>66108.0</v>
      </c>
    </row>
    <row r="789">
      <c r="A789" s="5">
        <v>40233.705555555556</v>
      </c>
      <c r="B789" s="6">
        <v>65794.0</v>
      </c>
    </row>
    <row r="790">
      <c r="A790" s="5">
        <v>40234.705555555556</v>
      </c>
      <c r="B790" s="6">
        <v>66121.0</v>
      </c>
    </row>
    <row r="791">
      <c r="A791" s="5">
        <v>40235.705555555556</v>
      </c>
      <c r="B791" s="6">
        <v>66503.0</v>
      </c>
    </row>
    <row r="792">
      <c r="A792" s="5">
        <v>40238.705555555556</v>
      </c>
      <c r="B792" s="6">
        <v>67227.0</v>
      </c>
    </row>
    <row r="793">
      <c r="A793" s="5">
        <v>40239.705555555556</v>
      </c>
      <c r="B793" s="6">
        <v>67779.0</v>
      </c>
    </row>
    <row r="794">
      <c r="A794" s="5">
        <v>40240.705555555556</v>
      </c>
      <c r="B794" s="6">
        <v>67641.0</v>
      </c>
    </row>
    <row r="795">
      <c r="A795" s="5">
        <v>40241.705555555556</v>
      </c>
      <c r="B795" s="6">
        <v>67814.0</v>
      </c>
    </row>
    <row r="796">
      <c r="A796" s="5">
        <v>40242.705555555556</v>
      </c>
      <c r="B796" s="6">
        <v>68846.0</v>
      </c>
    </row>
    <row r="797">
      <c r="A797" s="5">
        <v>40245.705555555556</v>
      </c>
      <c r="B797" s="6">
        <v>68575.0</v>
      </c>
    </row>
    <row r="798">
      <c r="A798" s="5">
        <v>40246.705555555556</v>
      </c>
      <c r="B798" s="6">
        <v>69576.0</v>
      </c>
    </row>
    <row r="799">
      <c r="A799" s="5">
        <v>40247.705555555556</v>
      </c>
      <c r="B799" s="6">
        <v>69979.0</v>
      </c>
    </row>
    <row r="800">
      <c r="A800" s="5">
        <v>40248.705555555556</v>
      </c>
      <c r="B800" s="6">
        <v>69884.0</v>
      </c>
    </row>
    <row r="801">
      <c r="A801" s="5">
        <v>40249.705555555556</v>
      </c>
      <c r="B801" s="6">
        <v>69341.0</v>
      </c>
    </row>
    <row r="802">
      <c r="A802" s="5">
        <v>40252.705555555556</v>
      </c>
      <c r="B802" s="6">
        <v>69023.0</v>
      </c>
    </row>
    <row r="803">
      <c r="A803" s="5">
        <v>40254.705555555556</v>
      </c>
      <c r="B803" s="6">
        <v>69723.0</v>
      </c>
    </row>
    <row r="804">
      <c r="A804" s="5">
        <v>40255.705555555556</v>
      </c>
      <c r="B804" s="6">
        <v>69697.0</v>
      </c>
    </row>
    <row r="805">
      <c r="A805" s="5">
        <v>40256.705555555556</v>
      </c>
      <c r="B805" s="6">
        <v>68828.0</v>
      </c>
    </row>
    <row r="806">
      <c r="A806" s="5">
        <v>40259.705555555556</v>
      </c>
      <c r="B806" s="6">
        <v>69041.0</v>
      </c>
    </row>
    <row r="807">
      <c r="A807" s="5">
        <v>40260.705555555556</v>
      </c>
      <c r="B807" s="6">
        <v>69386.0</v>
      </c>
    </row>
    <row r="808">
      <c r="A808" s="5">
        <v>40261.705555555556</v>
      </c>
      <c r="B808" s="6">
        <v>68913.0</v>
      </c>
    </row>
    <row r="809">
      <c r="A809" s="5">
        <v>40262.705555555556</v>
      </c>
      <c r="B809" s="6">
        <v>68441.0</v>
      </c>
    </row>
    <row r="810">
      <c r="A810" s="5">
        <v>40263.705555555556</v>
      </c>
      <c r="B810" s="6">
        <v>68682.0</v>
      </c>
    </row>
    <row r="811">
      <c r="A811" s="5">
        <v>40266.705555555556</v>
      </c>
      <c r="B811" s="6">
        <v>69939.0</v>
      </c>
    </row>
    <row r="812">
      <c r="A812" s="5">
        <v>40267.705555555556</v>
      </c>
      <c r="B812" s="6">
        <v>69959.0</v>
      </c>
    </row>
    <row r="813">
      <c r="A813" s="5">
        <v>40268.705555555556</v>
      </c>
      <c r="B813" s="6">
        <v>70371.0</v>
      </c>
    </row>
    <row r="814">
      <c r="A814" s="5">
        <v>40269.705555555556</v>
      </c>
      <c r="B814" s="6">
        <v>71136.0</v>
      </c>
    </row>
    <row r="815">
      <c r="A815" s="5">
        <v>40273.705555555556</v>
      </c>
      <c r="B815" s="6">
        <v>71289.0</v>
      </c>
    </row>
    <row r="816">
      <c r="A816" s="5">
        <v>40274.705555555556</v>
      </c>
      <c r="B816" s="6">
        <v>71095.0</v>
      </c>
    </row>
    <row r="817">
      <c r="A817" s="5">
        <v>40275.705555555556</v>
      </c>
      <c r="B817" s="6">
        <v>70792.0</v>
      </c>
    </row>
    <row r="818">
      <c r="A818" s="5">
        <v>40277.705555555556</v>
      </c>
      <c r="B818" s="6">
        <v>71417.0</v>
      </c>
    </row>
    <row r="819">
      <c r="A819" s="5">
        <v>40280.705555555556</v>
      </c>
      <c r="B819" s="6">
        <v>70614.0</v>
      </c>
    </row>
    <row r="820">
      <c r="A820" s="5">
        <v>40281.705555555556</v>
      </c>
      <c r="B820" s="6">
        <v>70792.0</v>
      </c>
    </row>
    <row r="821">
      <c r="A821" s="5">
        <v>40282.705555555556</v>
      </c>
      <c r="B821" s="6">
        <v>71034.0</v>
      </c>
    </row>
    <row r="822">
      <c r="A822" s="5">
        <v>40283.705555555556</v>
      </c>
      <c r="B822" s="6">
        <v>70524.0</v>
      </c>
    </row>
    <row r="823">
      <c r="A823" s="5">
        <v>40284.705555555556</v>
      </c>
      <c r="B823" s="6">
        <v>69421.0</v>
      </c>
    </row>
    <row r="824">
      <c r="A824" s="5">
        <v>40287.705555555556</v>
      </c>
      <c r="B824" s="6">
        <v>69097.0</v>
      </c>
    </row>
    <row r="825">
      <c r="A825" s="5">
        <v>40288.705555555556</v>
      </c>
      <c r="B825" s="6">
        <v>69318.0</v>
      </c>
    </row>
    <row r="826">
      <c r="A826" s="5">
        <v>40290.705555555556</v>
      </c>
      <c r="B826" s="6">
        <v>69386.0</v>
      </c>
    </row>
    <row r="827">
      <c r="A827" s="5">
        <v>40291.705555555556</v>
      </c>
      <c r="B827" s="6">
        <v>69509.0</v>
      </c>
    </row>
    <row r="828">
      <c r="A828" s="5">
        <v>40294.705555555556</v>
      </c>
      <c r="B828" s="6">
        <v>68871.0</v>
      </c>
    </row>
    <row r="829">
      <c r="A829" s="5">
        <v>40295.705555555556</v>
      </c>
      <c r="B829" s="6">
        <v>66511.0</v>
      </c>
    </row>
    <row r="830">
      <c r="A830" s="5">
        <v>40296.705555555556</v>
      </c>
      <c r="B830" s="6">
        <v>66655.0</v>
      </c>
    </row>
    <row r="831">
      <c r="A831" s="5">
        <v>40297.705555555556</v>
      </c>
      <c r="B831" s="6">
        <v>67978.0</v>
      </c>
    </row>
    <row r="832">
      <c r="A832" s="5">
        <v>40298.705555555556</v>
      </c>
      <c r="B832" s="6">
        <v>67529.0</v>
      </c>
    </row>
    <row r="833">
      <c r="A833" s="5">
        <v>40302.705555555556</v>
      </c>
      <c r="B833" s="6">
        <v>64869.0</v>
      </c>
    </row>
    <row r="834">
      <c r="A834" s="5">
        <v>40303.705555555556</v>
      </c>
      <c r="B834" s="6">
        <v>64914.0</v>
      </c>
    </row>
    <row r="835">
      <c r="A835" s="5">
        <v>40304.705555555556</v>
      </c>
      <c r="B835" s="6">
        <v>63414.0</v>
      </c>
    </row>
    <row r="836">
      <c r="A836" s="5">
        <v>40305.705555555556</v>
      </c>
      <c r="B836" s="6">
        <v>62870.0</v>
      </c>
    </row>
    <row r="837">
      <c r="A837" s="5">
        <v>40308.705555555556</v>
      </c>
      <c r="B837" s="6">
        <v>65452.0</v>
      </c>
    </row>
    <row r="838">
      <c r="A838" s="5">
        <v>40309.705555555556</v>
      </c>
      <c r="B838" s="6">
        <v>64424.0</v>
      </c>
    </row>
    <row r="839">
      <c r="A839" s="5">
        <v>40310.705555555556</v>
      </c>
      <c r="B839" s="6">
        <v>65223.0</v>
      </c>
    </row>
    <row r="840">
      <c r="A840" s="5">
        <v>40311.705555555556</v>
      </c>
      <c r="B840" s="6">
        <v>64788.0</v>
      </c>
    </row>
    <row r="841">
      <c r="A841" s="5">
        <v>40312.705555555556</v>
      </c>
      <c r="B841" s="6">
        <v>63412.0</v>
      </c>
    </row>
    <row r="842">
      <c r="A842" s="5">
        <v>40315.705555555556</v>
      </c>
      <c r="B842" s="6">
        <v>62866.0</v>
      </c>
    </row>
    <row r="843">
      <c r="A843" s="5">
        <v>40316.705555555556</v>
      </c>
      <c r="B843" s="6">
        <v>60841.0</v>
      </c>
    </row>
    <row r="844">
      <c r="A844" s="5">
        <v>40317.705555555556</v>
      </c>
      <c r="B844" s="6">
        <v>59689.0</v>
      </c>
    </row>
    <row r="845">
      <c r="A845" s="5">
        <v>40318.705555555556</v>
      </c>
      <c r="B845" s="6">
        <v>58192.0</v>
      </c>
    </row>
    <row r="846">
      <c r="A846" s="5">
        <v>40319.705555555556</v>
      </c>
      <c r="B846" s="6">
        <v>60259.0</v>
      </c>
    </row>
    <row r="847">
      <c r="A847" s="5">
        <v>40322.705555555556</v>
      </c>
      <c r="B847" s="6">
        <v>59915.0</v>
      </c>
    </row>
    <row r="848">
      <c r="A848" s="5">
        <v>40323.705555555556</v>
      </c>
      <c r="B848" s="6">
        <v>59184.0</v>
      </c>
    </row>
    <row r="849">
      <c r="A849" s="5">
        <v>40324.705555555556</v>
      </c>
      <c r="B849" s="6">
        <v>60190.0</v>
      </c>
    </row>
    <row r="850">
      <c r="A850" s="5">
        <v>40325.705555555556</v>
      </c>
      <c r="B850" s="6">
        <v>62091.0</v>
      </c>
    </row>
    <row r="851">
      <c r="A851" s="5">
        <v>40326.705555555556</v>
      </c>
      <c r="B851" s="6">
        <v>61946.0</v>
      </c>
    </row>
    <row r="852">
      <c r="A852" s="5">
        <v>40329.705555555556</v>
      </c>
      <c r="B852" s="6">
        <v>63046.0</v>
      </c>
    </row>
    <row r="853">
      <c r="A853" s="5">
        <v>40330.705555555556</v>
      </c>
      <c r="B853" s="6">
        <v>61840.0</v>
      </c>
    </row>
    <row r="854">
      <c r="A854" s="5">
        <v>40331.705555555556</v>
      </c>
      <c r="B854" s="6">
        <v>62942.0</v>
      </c>
    </row>
    <row r="855">
      <c r="A855" s="5">
        <v>40333.705555555556</v>
      </c>
      <c r="B855" s="6">
        <v>61675.0</v>
      </c>
    </row>
    <row r="856">
      <c r="A856" s="5">
        <v>40336.705555555556</v>
      </c>
      <c r="B856" s="6">
        <v>61182.0</v>
      </c>
    </row>
    <row r="857">
      <c r="A857" s="5">
        <v>40337.705555555556</v>
      </c>
      <c r="B857" s="6">
        <v>61793.0</v>
      </c>
    </row>
    <row r="858">
      <c r="A858" s="5">
        <v>40338.705555555556</v>
      </c>
      <c r="B858" s="6">
        <v>61478.0</v>
      </c>
    </row>
    <row r="859">
      <c r="A859" s="5">
        <v>40339.705555555556</v>
      </c>
      <c r="B859" s="6">
        <v>63048.0</v>
      </c>
    </row>
    <row r="860">
      <c r="A860" s="5">
        <v>40340.705555555556</v>
      </c>
      <c r="B860" s="6">
        <v>63605.0</v>
      </c>
    </row>
    <row r="861">
      <c r="A861" s="5">
        <v>40343.705555555556</v>
      </c>
      <c r="B861" s="6">
        <v>63532.0</v>
      </c>
    </row>
    <row r="862">
      <c r="A862" s="5">
        <v>40344.705555555556</v>
      </c>
      <c r="B862" s="6">
        <v>64442.0</v>
      </c>
    </row>
    <row r="863">
      <c r="A863" s="5">
        <v>40345.705555555556</v>
      </c>
      <c r="B863" s="6">
        <v>64750.0</v>
      </c>
    </row>
    <row r="864">
      <c r="A864" s="5">
        <v>40346.705555555556</v>
      </c>
      <c r="B864" s="6">
        <v>64540.0</v>
      </c>
    </row>
    <row r="865">
      <c r="A865" s="5">
        <v>40347.705555555556</v>
      </c>
      <c r="B865" s="6">
        <v>64437.0</v>
      </c>
    </row>
    <row r="866">
      <c r="A866" s="5">
        <v>40350.705555555556</v>
      </c>
      <c r="B866" s="6">
        <v>64441.0</v>
      </c>
    </row>
    <row r="867">
      <c r="A867" s="5">
        <v>40351.705555555556</v>
      </c>
      <c r="B867" s="6">
        <v>64810.0</v>
      </c>
    </row>
    <row r="868">
      <c r="A868" s="5">
        <v>40352.705555555556</v>
      </c>
      <c r="B868" s="6">
        <v>65160.0</v>
      </c>
    </row>
    <row r="869">
      <c r="A869" s="5">
        <v>40353.705555555556</v>
      </c>
      <c r="B869" s="6">
        <v>63936.0</v>
      </c>
    </row>
    <row r="870">
      <c r="A870" s="5">
        <v>40357.705555555556</v>
      </c>
      <c r="B870" s="6">
        <v>64225.0</v>
      </c>
    </row>
    <row r="871">
      <c r="A871" s="5">
        <v>40358.705555555556</v>
      </c>
      <c r="B871" s="6">
        <v>61977.0</v>
      </c>
    </row>
    <row r="872">
      <c r="A872" s="5">
        <v>40359.705555555556</v>
      </c>
      <c r="B872" s="6">
        <v>60935.0</v>
      </c>
    </row>
    <row r="873">
      <c r="A873" s="5">
        <v>40360.705555555556</v>
      </c>
      <c r="B873" s="6">
        <v>61236.0</v>
      </c>
    </row>
    <row r="874">
      <c r="A874" s="5">
        <v>40361.705555555556</v>
      </c>
      <c r="B874" s="6">
        <v>61429.0</v>
      </c>
    </row>
    <row r="875">
      <c r="A875" s="5">
        <v>40364.705555555556</v>
      </c>
      <c r="B875" s="6">
        <v>60865.0</v>
      </c>
    </row>
    <row r="876">
      <c r="A876" s="5">
        <v>40365.705555555556</v>
      </c>
      <c r="B876" s="6">
        <v>62064.0</v>
      </c>
    </row>
    <row r="877">
      <c r="A877" s="5">
        <v>40367.705555555556</v>
      </c>
      <c r="B877" s="6">
        <v>63476.0</v>
      </c>
    </row>
    <row r="878">
      <c r="A878" s="5">
        <v>40372.705555555556</v>
      </c>
      <c r="B878" s="6">
        <v>63685.0</v>
      </c>
    </row>
    <row r="879">
      <c r="A879" s="5">
        <v>40373.705555555556</v>
      </c>
      <c r="B879" s="6">
        <v>63479.0</v>
      </c>
    </row>
    <row r="880">
      <c r="A880" s="5">
        <v>40374.705555555556</v>
      </c>
      <c r="B880" s="6">
        <v>63489.0</v>
      </c>
    </row>
    <row r="881">
      <c r="A881" s="5">
        <v>40375.705555555556</v>
      </c>
      <c r="B881" s="6">
        <v>62339.0</v>
      </c>
    </row>
    <row r="882">
      <c r="A882" s="5">
        <v>40378.705555555556</v>
      </c>
      <c r="B882" s="6">
        <v>63297.0</v>
      </c>
    </row>
    <row r="883">
      <c r="A883" s="5">
        <v>40379.705555555556</v>
      </c>
      <c r="B883" s="6">
        <v>64462.0</v>
      </c>
    </row>
    <row r="884">
      <c r="A884" s="5">
        <v>40380.705555555556</v>
      </c>
      <c r="B884" s="6">
        <v>64476.0</v>
      </c>
    </row>
    <row r="885">
      <c r="A885" s="5">
        <v>40381.705555555556</v>
      </c>
      <c r="B885" s="6">
        <v>65748.0</v>
      </c>
    </row>
    <row r="886">
      <c r="A886" s="5">
        <v>40382.705555555556</v>
      </c>
      <c r="B886" s="6">
        <v>66322.0</v>
      </c>
    </row>
    <row r="887">
      <c r="A887" s="5">
        <v>40385.705555555556</v>
      </c>
      <c r="B887" s="6">
        <v>66443.0</v>
      </c>
    </row>
    <row r="888">
      <c r="A888" s="5">
        <v>40386.705555555556</v>
      </c>
      <c r="B888" s="6">
        <v>66674.0</v>
      </c>
    </row>
    <row r="889">
      <c r="A889" s="5">
        <v>40387.705555555556</v>
      </c>
      <c r="B889" s="6">
        <v>66808.0</v>
      </c>
    </row>
    <row r="890">
      <c r="A890" s="5">
        <v>40388.705555555556</v>
      </c>
      <c r="B890" s="6">
        <v>66953.0</v>
      </c>
    </row>
    <row r="891">
      <c r="A891" s="5">
        <v>40389.705555555556</v>
      </c>
      <c r="B891" s="6">
        <v>67515.0</v>
      </c>
    </row>
    <row r="892">
      <c r="A892" s="5">
        <v>40392.705555555556</v>
      </c>
      <c r="B892" s="6">
        <v>68517.0</v>
      </c>
    </row>
    <row r="893">
      <c r="A893" s="5">
        <v>40393.705555555556</v>
      </c>
      <c r="B893" s="6">
        <v>67997.0</v>
      </c>
    </row>
    <row r="894">
      <c r="A894" s="5">
        <v>40394.705555555556</v>
      </c>
      <c r="B894" s="6">
        <v>68272.0</v>
      </c>
    </row>
    <row r="895">
      <c r="A895" s="5">
        <v>40395.705555555556</v>
      </c>
      <c r="B895" s="6">
        <v>68411.0</v>
      </c>
    </row>
    <row r="896">
      <c r="A896" s="5">
        <v>40396.705555555556</v>
      </c>
      <c r="B896" s="6">
        <v>68094.0</v>
      </c>
    </row>
    <row r="897">
      <c r="A897" s="5">
        <v>40399.705555555556</v>
      </c>
      <c r="B897" s="6">
        <v>67862.0</v>
      </c>
    </row>
    <row r="898">
      <c r="A898" s="5">
        <v>40400.705555555556</v>
      </c>
      <c r="B898" s="6">
        <v>67223.0</v>
      </c>
    </row>
    <row r="899">
      <c r="A899" s="5">
        <v>40401.705555555556</v>
      </c>
      <c r="B899" s="6">
        <v>65790.0</v>
      </c>
    </row>
    <row r="900">
      <c r="A900" s="5">
        <v>40402.705555555556</v>
      </c>
      <c r="B900" s="6">
        <v>65966.0</v>
      </c>
    </row>
    <row r="901">
      <c r="A901" s="5">
        <v>40403.705555555556</v>
      </c>
      <c r="B901" s="6">
        <v>66264.0</v>
      </c>
    </row>
    <row r="902">
      <c r="A902" s="5">
        <v>40406.705555555556</v>
      </c>
      <c r="B902" s="6">
        <v>66701.0</v>
      </c>
    </row>
    <row r="903">
      <c r="A903" s="5">
        <v>40407.705555555556</v>
      </c>
      <c r="B903" s="6">
        <v>67583.0</v>
      </c>
    </row>
    <row r="904">
      <c r="A904" s="5">
        <v>40408.705555555556</v>
      </c>
      <c r="B904" s="6">
        <v>67638.0</v>
      </c>
    </row>
    <row r="905">
      <c r="A905" s="5">
        <v>40409.705555555556</v>
      </c>
      <c r="B905" s="6">
        <v>66887.0</v>
      </c>
    </row>
    <row r="906">
      <c r="A906" s="5">
        <v>40410.705555555556</v>
      </c>
      <c r="B906" s="6">
        <v>66677.0</v>
      </c>
    </row>
    <row r="907">
      <c r="A907" s="5">
        <v>40413.705555555556</v>
      </c>
      <c r="B907" s="6">
        <v>65981.0</v>
      </c>
    </row>
    <row r="908">
      <c r="A908" s="5">
        <v>40414.705555555556</v>
      </c>
      <c r="B908" s="6">
        <v>65156.0</v>
      </c>
    </row>
    <row r="909">
      <c r="A909" s="5">
        <v>40415.705555555556</v>
      </c>
      <c r="B909" s="6">
        <v>64803.0</v>
      </c>
    </row>
    <row r="910">
      <c r="A910" s="5">
        <v>40416.705555555556</v>
      </c>
      <c r="B910" s="6">
        <v>63867.0</v>
      </c>
    </row>
    <row r="911">
      <c r="A911" s="5">
        <v>40417.705555555556</v>
      </c>
      <c r="B911" s="6">
        <v>65585.0</v>
      </c>
    </row>
    <row r="912">
      <c r="A912" s="5">
        <v>40420.705555555556</v>
      </c>
      <c r="B912" s="6">
        <v>64260.0</v>
      </c>
    </row>
    <row r="913">
      <c r="A913" s="5">
        <v>40421.705555555556</v>
      </c>
      <c r="B913" s="6">
        <v>65145.0</v>
      </c>
    </row>
    <row r="914">
      <c r="A914" s="5">
        <v>40423.705555555556</v>
      </c>
      <c r="B914" s="6">
        <v>66808.0</v>
      </c>
    </row>
    <row r="915">
      <c r="A915" s="5">
        <v>40424.705555555556</v>
      </c>
      <c r="B915" s="6">
        <v>66678.0</v>
      </c>
    </row>
    <row r="916">
      <c r="A916" s="5">
        <v>40427.705555555556</v>
      </c>
      <c r="B916" s="6">
        <v>66747.0</v>
      </c>
    </row>
    <row r="917">
      <c r="A917" s="5">
        <v>40429.705555555556</v>
      </c>
      <c r="B917" s="6">
        <v>66407.0</v>
      </c>
    </row>
    <row r="918">
      <c r="A918" s="5">
        <v>40431.705555555556</v>
      </c>
      <c r="B918" s="6">
        <v>66806.0</v>
      </c>
    </row>
    <row r="919">
      <c r="A919" s="5">
        <v>40434.705555555556</v>
      </c>
      <c r="B919" s="6">
        <v>68030.0</v>
      </c>
    </row>
    <row r="920">
      <c r="A920" s="5">
        <v>40435.705555555556</v>
      </c>
      <c r="B920" s="6">
        <v>67691.0</v>
      </c>
    </row>
    <row r="921">
      <c r="A921" s="5">
        <v>40436.705555555556</v>
      </c>
      <c r="B921" s="6">
        <v>68106.0</v>
      </c>
    </row>
    <row r="922">
      <c r="A922" s="5">
        <v>40437.705555555556</v>
      </c>
      <c r="B922" s="6">
        <v>67662.0</v>
      </c>
    </row>
    <row r="923">
      <c r="A923" s="5">
        <v>40438.705555555556</v>
      </c>
      <c r="B923" s="6">
        <v>67089.0</v>
      </c>
    </row>
    <row r="924">
      <c r="A924" s="5">
        <v>40442.705555555556</v>
      </c>
      <c r="B924" s="6">
        <v>67719.0</v>
      </c>
    </row>
    <row r="925">
      <c r="A925" s="5">
        <v>40444.705555555556</v>
      </c>
      <c r="B925" s="6">
        <v>68794.0</v>
      </c>
    </row>
    <row r="926">
      <c r="A926" s="5">
        <v>40445.705555555556</v>
      </c>
      <c r="B926" s="6">
        <v>68196.0</v>
      </c>
    </row>
    <row r="927">
      <c r="A927" s="5">
        <v>40448.705555555556</v>
      </c>
      <c r="B927" s="6">
        <v>68815.0</v>
      </c>
    </row>
    <row r="928">
      <c r="A928" s="5">
        <v>40449.705555555556</v>
      </c>
      <c r="B928" s="6">
        <v>69227.0</v>
      </c>
    </row>
    <row r="929">
      <c r="A929" s="5">
        <v>40450.705555555556</v>
      </c>
      <c r="B929" s="6">
        <v>69228.0</v>
      </c>
    </row>
    <row r="930">
      <c r="A930" s="5">
        <v>40451.705555555556</v>
      </c>
      <c r="B930" s="6">
        <v>69429.0</v>
      </c>
    </row>
    <row r="931">
      <c r="A931" s="5">
        <v>40452.705555555556</v>
      </c>
      <c r="B931" s="6">
        <v>70229.0</v>
      </c>
    </row>
    <row r="932">
      <c r="A932" s="5">
        <v>40455.705555555556</v>
      </c>
      <c r="B932" s="6">
        <v>70384.0</v>
      </c>
    </row>
    <row r="933">
      <c r="A933" s="5">
        <v>40456.705555555556</v>
      </c>
      <c r="B933" s="6">
        <v>71283.0</v>
      </c>
    </row>
    <row r="934">
      <c r="A934" s="5">
        <v>40457.705555555556</v>
      </c>
      <c r="B934" s="6">
        <v>70541.0</v>
      </c>
    </row>
    <row r="935">
      <c r="A935" s="5">
        <v>40458.705555555556</v>
      </c>
      <c r="B935" s="6">
        <v>69918.0</v>
      </c>
    </row>
    <row r="936">
      <c r="A936" s="5">
        <v>40459.705555555556</v>
      </c>
      <c r="B936" s="6">
        <v>70808.0</v>
      </c>
    </row>
    <row r="937">
      <c r="A937" s="5">
        <v>40462.705555555556</v>
      </c>
      <c r="B937" s="6">
        <v>70946.0</v>
      </c>
    </row>
    <row r="938">
      <c r="A938" s="5">
        <v>40464.705555555556</v>
      </c>
      <c r="B938" s="6">
        <v>71674.0</v>
      </c>
    </row>
    <row r="939">
      <c r="A939" s="5">
        <v>40465.705555555556</v>
      </c>
      <c r="B939" s="6">
        <v>71692.0</v>
      </c>
    </row>
    <row r="940">
      <c r="A940" s="5">
        <v>40466.705555555556</v>
      </c>
      <c r="B940" s="6">
        <v>71830.0</v>
      </c>
    </row>
    <row r="941">
      <c r="A941" s="5">
        <v>40469.705555555556</v>
      </c>
      <c r="B941" s="6">
        <v>71735.0</v>
      </c>
    </row>
    <row r="942">
      <c r="A942" s="5">
        <v>40470.705555555556</v>
      </c>
      <c r="B942" s="6">
        <v>69863.0</v>
      </c>
    </row>
    <row r="943">
      <c r="A943" s="5">
        <v>40471.705555555556</v>
      </c>
      <c r="B943" s="6">
        <v>70404.0</v>
      </c>
    </row>
    <row r="944">
      <c r="A944" s="5">
        <v>40472.705555555556</v>
      </c>
      <c r="B944" s="6">
        <v>69652.0</v>
      </c>
    </row>
    <row r="945">
      <c r="A945" s="5">
        <v>40473.705555555556</v>
      </c>
      <c r="B945" s="6">
        <v>69529.0</v>
      </c>
    </row>
    <row r="946">
      <c r="A946" s="5">
        <v>40476.705555555556</v>
      </c>
      <c r="B946" s="6">
        <v>69580.0</v>
      </c>
    </row>
    <row r="947">
      <c r="A947" s="5">
        <v>40477.705555555556</v>
      </c>
      <c r="B947" s="6">
        <v>70740.0</v>
      </c>
    </row>
    <row r="948">
      <c r="A948" s="5">
        <v>40478.705555555556</v>
      </c>
      <c r="B948" s="6">
        <v>70568.0</v>
      </c>
    </row>
    <row r="949">
      <c r="A949" s="5">
        <v>40479.705555555556</v>
      </c>
      <c r="B949" s="6">
        <v>70320.0</v>
      </c>
    </row>
    <row r="950">
      <c r="A950" s="5">
        <v>40480.705555555556</v>
      </c>
      <c r="B950" s="6">
        <v>70673.0</v>
      </c>
    </row>
    <row r="951">
      <c r="A951" s="5">
        <v>40483.705555555556</v>
      </c>
      <c r="B951" s="6">
        <v>71560.0</v>
      </c>
    </row>
    <row r="952">
      <c r="A952" s="5">
        <v>40486.705555555556</v>
      </c>
      <c r="B952" s="6">
        <v>72995.0</v>
      </c>
    </row>
    <row r="953">
      <c r="A953" s="5">
        <v>40487.705555555556</v>
      </c>
      <c r="B953" s="6">
        <v>72606.0</v>
      </c>
    </row>
    <row r="954">
      <c r="A954" s="5">
        <v>40491.705555555556</v>
      </c>
      <c r="B954" s="6">
        <v>71679.0</v>
      </c>
    </row>
    <row r="955">
      <c r="A955" s="5">
        <v>40492.705555555556</v>
      </c>
      <c r="B955" s="6">
        <v>71638.0</v>
      </c>
    </row>
    <row r="956">
      <c r="A956" s="5">
        <v>40493.705555555556</v>
      </c>
      <c r="B956" s="6">
        <v>71195.0</v>
      </c>
    </row>
    <row r="957">
      <c r="A957" s="5">
        <v>40494.705555555556</v>
      </c>
      <c r="B957" s="6">
        <v>70367.0</v>
      </c>
    </row>
    <row r="958">
      <c r="A958" s="5">
        <v>40498.705555555556</v>
      </c>
      <c r="B958" s="6">
        <v>69192.0</v>
      </c>
    </row>
    <row r="959">
      <c r="A959" s="5">
        <v>40499.705555555556</v>
      </c>
      <c r="B959" s="6">
        <v>69708.0</v>
      </c>
    </row>
    <row r="960">
      <c r="A960" s="5">
        <v>40500.705555555556</v>
      </c>
      <c r="B960" s="6">
        <v>70781.0</v>
      </c>
    </row>
    <row r="961">
      <c r="A961" s="5">
        <v>40501.705555555556</v>
      </c>
      <c r="B961" s="6">
        <v>70897.0</v>
      </c>
    </row>
    <row r="962">
      <c r="A962" s="5">
        <v>40504.705555555556</v>
      </c>
      <c r="B962" s="6">
        <v>69632.0</v>
      </c>
    </row>
    <row r="963">
      <c r="A963" s="5">
        <v>40505.705555555556</v>
      </c>
      <c r="B963" s="6">
        <v>67952.0</v>
      </c>
    </row>
    <row r="964">
      <c r="A964" s="5">
        <v>40506.705555555556</v>
      </c>
      <c r="B964" s="6">
        <v>69629.0</v>
      </c>
    </row>
    <row r="965">
      <c r="A965" s="5">
        <v>40507.705555555556</v>
      </c>
      <c r="B965" s="6">
        <v>69361.0</v>
      </c>
    </row>
    <row r="966">
      <c r="A966" s="5">
        <v>40508.705555555556</v>
      </c>
      <c r="B966" s="6">
        <v>68226.0</v>
      </c>
    </row>
    <row r="967">
      <c r="A967" s="5">
        <v>40511.705555555556</v>
      </c>
      <c r="B967" s="6">
        <v>67908.0</v>
      </c>
    </row>
    <row r="968">
      <c r="A968" s="5">
        <v>40512.705555555556</v>
      </c>
      <c r="B968" s="6">
        <v>67705.0</v>
      </c>
    </row>
    <row r="969">
      <c r="A969" s="5">
        <v>40513.705555555556</v>
      </c>
      <c r="B969" s="6">
        <v>69345.0</v>
      </c>
    </row>
    <row r="970">
      <c r="A970" s="5">
        <v>40514.705555555556</v>
      </c>
      <c r="B970" s="6">
        <v>69527.0</v>
      </c>
    </row>
    <row r="971">
      <c r="A971" s="5">
        <v>40515.705555555556</v>
      </c>
      <c r="B971" s="6">
        <v>69766.0</v>
      </c>
    </row>
    <row r="972">
      <c r="A972" s="5">
        <v>40518.705555555556</v>
      </c>
      <c r="B972" s="6">
        <v>69551.0</v>
      </c>
    </row>
    <row r="973">
      <c r="A973" s="5">
        <v>40519.705555555556</v>
      </c>
      <c r="B973" s="6">
        <v>69337.0</v>
      </c>
    </row>
    <row r="974">
      <c r="A974" s="5">
        <v>40520.705555555556</v>
      </c>
      <c r="B974" s="6">
        <v>68174.0</v>
      </c>
    </row>
    <row r="975">
      <c r="A975" s="5">
        <v>40521.705555555556</v>
      </c>
      <c r="B975" s="6">
        <v>67879.0</v>
      </c>
    </row>
    <row r="976">
      <c r="A976" s="5">
        <v>40522.705555555556</v>
      </c>
      <c r="B976" s="6">
        <v>68341.0</v>
      </c>
    </row>
    <row r="977">
      <c r="A977" s="5">
        <v>40525.705555555556</v>
      </c>
      <c r="B977" s="6">
        <v>69126.0</v>
      </c>
    </row>
    <row r="978">
      <c r="A978" s="5">
        <v>40526.705555555556</v>
      </c>
      <c r="B978" s="6">
        <v>68742.0</v>
      </c>
    </row>
    <row r="979">
      <c r="A979" s="5">
        <v>40527.705555555556</v>
      </c>
      <c r="B979" s="6">
        <v>67870.0</v>
      </c>
    </row>
    <row r="980">
      <c r="A980" s="5">
        <v>40528.705555555556</v>
      </c>
      <c r="B980" s="6">
        <v>67306.0</v>
      </c>
    </row>
    <row r="981">
      <c r="A981" s="5">
        <v>40529.705555555556</v>
      </c>
      <c r="B981" s="6">
        <v>67981.0</v>
      </c>
    </row>
    <row r="982">
      <c r="A982" s="5">
        <v>40532.705555555556</v>
      </c>
      <c r="B982" s="6">
        <v>67263.0</v>
      </c>
    </row>
    <row r="983">
      <c r="A983" s="5">
        <v>40533.705555555556</v>
      </c>
      <c r="B983" s="6">
        <v>68214.0</v>
      </c>
    </row>
    <row r="984">
      <c r="A984" s="5">
        <v>40534.705555555556</v>
      </c>
      <c r="B984" s="6">
        <v>68470.0</v>
      </c>
    </row>
    <row r="985">
      <c r="A985" s="5">
        <v>40535.705555555556</v>
      </c>
      <c r="B985" s="6">
        <v>68485.0</v>
      </c>
    </row>
    <row r="986">
      <c r="A986" s="5">
        <v>40539.705555555556</v>
      </c>
      <c r="B986" s="6">
        <v>67803.0</v>
      </c>
    </row>
    <row r="987">
      <c r="A987" s="5">
        <v>40540.705555555556</v>
      </c>
      <c r="B987" s="6">
        <v>68040.0</v>
      </c>
    </row>
    <row r="988">
      <c r="A988" s="5">
        <v>40541.705555555556</v>
      </c>
      <c r="B988" s="6">
        <v>68952.0</v>
      </c>
    </row>
    <row r="989">
      <c r="A989" s="5">
        <v>40542.705555555556</v>
      </c>
      <c r="B989" s="6">
        <v>69304.0</v>
      </c>
    </row>
    <row r="990">
      <c r="A990" s="5">
        <v>40546.705555555556</v>
      </c>
      <c r="B990" s="6">
        <v>69962.0</v>
      </c>
    </row>
    <row r="991">
      <c r="A991" s="5">
        <v>40547.705555555556</v>
      </c>
      <c r="B991" s="6">
        <v>70317.0</v>
      </c>
    </row>
    <row r="992">
      <c r="A992" s="5">
        <v>40548.705555555556</v>
      </c>
      <c r="B992" s="6">
        <v>71091.0</v>
      </c>
    </row>
    <row r="993">
      <c r="A993" s="5">
        <v>40549.705555555556</v>
      </c>
      <c r="B993" s="6">
        <v>70578.0</v>
      </c>
    </row>
    <row r="994">
      <c r="A994" s="5">
        <v>40550.705555555556</v>
      </c>
      <c r="B994" s="6">
        <v>70057.0</v>
      </c>
    </row>
    <row r="995">
      <c r="A995" s="5">
        <v>40553.705555555556</v>
      </c>
      <c r="B995" s="6">
        <v>70127.0</v>
      </c>
    </row>
    <row r="996">
      <c r="A996" s="5">
        <v>40554.705555555556</v>
      </c>
      <c r="B996" s="6">
        <v>70423.0</v>
      </c>
    </row>
    <row r="997">
      <c r="A997" s="5">
        <v>40555.705555555556</v>
      </c>
      <c r="B997" s="6">
        <v>71632.0</v>
      </c>
    </row>
    <row r="998">
      <c r="A998" s="5">
        <v>40556.705555555556</v>
      </c>
      <c r="B998" s="6">
        <v>70721.0</v>
      </c>
    </row>
    <row r="999">
      <c r="A999" s="5">
        <v>40557.705555555556</v>
      </c>
      <c r="B999" s="6">
        <v>70940.0</v>
      </c>
    </row>
    <row r="1000">
      <c r="A1000" s="5">
        <v>40560.705555555556</v>
      </c>
      <c r="B1000" s="6">
        <v>70609.0</v>
      </c>
    </row>
    <row r="1001">
      <c r="A1001" s="5">
        <v>40561.705555555556</v>
      </c>
      <c r="B1001" s="6">
        <v>70919.0</v>
      </c>
    </row>
    <row r="1002">
      <c r="A1002" s="5">
        <v>40562.705555555556</v>
      </c>
      <c r="B1002" s="6">
        <v>70058.0</v>
      </c>
    </row>
    <row r="1003">
      <c r="A1003" s="5">
        <v>40563.705555555556</v>
      </c>
      <c r="B1003" s="6">
        <v>69561.0</v>
      </c>
    </row>
    <row r="1004">
      <c r="A1004" s="5">
        <v>40564.705555555556</v>
      </c>
      <c r="B1004" s="6">
        <v>69133.0</v>
      </c>
    </row>
    <row r="1005">
      <c r="A1005" s="5">
        <v>40567.705555555556</v>
      </c>
      <c r="B1005" s="6">
        <v>69426.0</v>
      </c>
    </row>
    <row r="1006">
      <c r="A1006" s="5">
        <v>40569.705555555556</v>
      </c>
      <c r="B1006" s="6">
        <v>68709.0</v>
      </c>
    </row>
    <row r="1007">
      <c r="A1007" s="5">
        <v>40570.705555555556</v>
      </c>
      <c r="B1007" s="6">
        <v>68050.0</v>
      </c>
    </row>
    <row r="1008">
      <c r="A1008" s="5">
        <v>40571.705555555556</v>
      </c>
      <c r="B1008" s="6">
        <v>66697.0</v>
      </c>
    </row>
    <row r="1009">
      <c r="A1009" s="5">
        <v>40574.705555555556</v>
      </c>
      <c r="B1009" s="6">
        <v>66574.0</v>
      </c>
    </row>
    <row r="1010">
      <c r="A1010" s="5">
        <v>40576.705555555556</v>
      </c>
      <c r="B1010" s="6">
        <v>66688.0</v>
      </c>
    </row>
    <row r="1011">
      <c r="A1011" s="5">
        <v>40578.705555555556</v>
      </c>
      <c r="B1011" s="6">
        <v>65269.0</v>
      </c>
    </row>
    <row r="1012">
      <c r="A1012" s="5">
        <v>40581.705555555556</v>
      </c>
      <c r="B1012" s="6">
        <v>65362.0</v>
      </c>
    </row>
    <row r="1013">
      <c r="A1013" s="5">
        <v>40583.705555555556</v>
      </c>
      <c r="B1013" s="6">
        <v>64217.0</v>
      </c>
    </row>
    <row r="1014">
      <c r="A1014" s="5">
        <v>40584.705555555556</v>
      </c>
      <c r="B1014" s="6">
        <v>64577.0</v>
      </c>
    </row>
    <row r="1015">
      <c r="A1015" s="5">
        <v>40585.705555555556</v>
      </c>
      <c r="B1015" s="6">
        <v>65755.0</v>
      </c>
    </row>
    <row r="1016">
      <c r="A1016" s="5">
        <v>40588.705555555556</v>
      </c>
      <c r="B1016" s="6">
        <v>66557.0</v>
      </c>
    </row>
    <row r="1017">
      <c r="A1017" s="5">
        <v>40589.705555555556</v>
      </c>
      <c r="B1017" s="6">
        <v>66341.0</v>
      </c>
    </row>
    <row r="1018">
      <c r="A1018" s="5">
        <v>40590.705555555556</v>
      </c>
      <c r="B1018" s="6">
        <v>67576.0</v>
      </c>
    </row>
    <row r="1019">
      <c r="A1019" s="5">
        <v>40591.705555555556</v>
      </c>
      <c r="B1019" s="6">
        <v>67684.0</v>
      </c>
    </row>
    <row r="1020">
      <c r="A1020" s="5">
        <v>40592.705555555556</v>
      </c>
      <c r="B1020" s="6">
        <v>68066.0</v>
      </c>
    </row>
    <row r="1021">
      <c r="A1021" s="5">
        <v>40595.705555555556</v>
      </c>
      <c r="B1021" s="6">
        <v>67258.0</v>
      </c>
    </row>
    <row r="1022">
      <c r="A1022" s="5">
        <v>40596.705555555556</v>
      </c>
      <c r="B1022" s="6">
        <v>66439.0</v>
      </c>
    </row>
    <row r="1023">
      <c r="A1023" s="5">
        <v>40597.705555555556</v>
      </c>
      <c r="B1023" s="6">
        <v>66910.0</v>
      </c>
    </row>
    <row r="1024">
      <c r="A1024" s="5">
        <v>40599.705555555556</v>
      </c>
      <c r="B1024" s="6">
        <v>66902.0</v>
      </c>
    </row>
    <row r="1025">
      <c r="A1025" s="5">
        <v>40602.705555555556</v>
      </c>
      <c r="B1025" s="6">
        <v>67383.0</v>
      </c>
    </row>
    <row r="1026">
      <c r="A1026" s="5">
        <v>40603.705555555556</v>
      </c>
      <c r="B1026" s="6">
        <v>66242.0</v>
      </c>
    </row>
    <row r="1027">
      <c r="A1027" s="5">
        <v>40604.705555555556</v>
      </c>
      <c r="B1027" s="6">
        <v>67281.0</v>
      </c>
    </row>
    <row r="1028">
      <c r="A1028" s="5">
        <v>40605.705555555556</v>
      </c>
      <c r="B1028" s="6">
        <v>68145.0</v>
      </c>
    </row>
    <row r="1029">
      <c r="A1029" s="5">
        <v>40606.705555555556</v>
      </c>
      <c r="B1029" s="6">
        <v>68012.0</v>
      </c>
    </row>
    <row r="1030">
      <c r="A1030" s="5">
        <v>40612.705555555556</v>
      </c>
      <c r="B1030" s="6">
        <v>66040.0</v>
      </c>
    </row>
    <row r="1031">
      <c r="A1031" s="5">
        <v>40613.705555555556</v>
      </c>
      <c r="B1031" s="6">
        <v>66684.0</v>
      </c>
    </row>
    <row r="1032">
      <c r="A1032" s="5">
        <v>40616.705555555556</v>
      </c>
      <c r="B1032" s="6">
        <v>67169.0</v>
      </c>
    </row>
    <row r="1033">
      <c r="A1033" s="5">
        <v>40617.705555555556</v>
      </c>
      <c r="B1033" s="6">
        <v>67005.0</v>
      </c>
    </row>
    <row r="1034">
      <c r="A1034" s="5">
        <v>40618.705555555556</v>
      </c>
      <c r="B1034" s="6">
        <v>66002.0</v>
      </c>
    </row>
    <row r="1035">
      <c r="A1035" s="5">
        <v>40619.705555555556</v>
      </c>
      <c r="B1035" s="6">
        <v>66215.0</v>
      </c>
    </row>
    <row r="1036">
      <c r="A1036" s="5">
        <v>40620.705555555556</v>
      </c>
      <c r="B1036" s="6">
        <v>66879.0</v>
      </c>
    </row>
    <row r="1037">
      <c r="A1037" s="5">
        <v>40624.705555555556</v>
      </c>
      <c r="B1037" s="6">
        <v>66689.0</v>
      </c>
    </row>
    <row r="1038">
      <c r="A1038" s="5">
        <v>40625.705555555556</v>
      </c>
      <c r="B1038" s="6">
        <v>67795.0</v>
      </c>
    </row>
    <row r="1039">
      <c r="A1039" s="5">
        <v>40627.705555555556</v>
      </c>
      <c r="B1039" s="6">
        <v>67532.0</v>
      </c>
    </row>
    <row r="1040">
      <c r="A1040" s="5">
        <v>40630.705555555556</v>
      </c>
      <c r="B1040" s="6">
        <v>67192.0</v>
      </c>
    </row>
    <row r="1041">
      <c r="A1041" s="5">
        <v>40632.705555555556</v>
      </c>
      <c r="B1041" s="6">
        <v>67418.0</v>
      </c>
    </row>
    <row r="1042">
      <c r="A1042" s="5">
        <v>40633.705555555556</v>
      </c>
      <c r="B1042" s="6">
        <v>67997.0</v>
      </c>
    </row>
    <row r="1043">
      <c r="A1043" s="5">
        <v>40634.705555555556</v>
      </c>
      <c r="B1043" s="6">
        <v>68586.0</v>
      </c>
    </row>
    <row r="1044">
      <c r="A1044" s="5">
        <v>40638.705555555556</v>
      </c>
      <c r="B1044" s="6">
        <v>69703.0</v>
      </c>
    </row>
    <row r="1045">
      <c r="A1045" s="5">
        <v>40639.705555555556</v>
      </c>
      <c r="B1045" s="6">
        <v>69837.0</v>
      </c>
    </row>
    <row r="1046">
      <c r="A1046" s="5">
        <v>40640.705555555556</v>
      </c>
      <c r="B1046" s="6">
        <v>69176.0</v>
      </c>
    </row>
    <row r="1047">
      <c r="A1047" s="5">
        <v>40641.705555555556</v>
      </c>
      <c r="B1047" s="6">
        <v>68718.0</v>
      </c>
    </row>
    <row r="1048">
      <c r="A1048" s="5">
        <v>40644.705555555556</v>
      </c>
      <c r="B1048" s="6">
        <v>68164.0</v>
      </c>
    </row>
    <row r="1049">
      <c r="A1049" s="5">
        <v>40645.705555555556</v>
      </c>
      <c r="B1049" s="6">
        <v>66896.0</v>
      </c>
    </row>
    <row r="1050">
      <c r="A1050" s="5">
        <v>40646.705555555556</v>
      </c>
      <c r="B1050" s="6">
        <v>66486.0</v>
      </c>
    </row>
    <row r="1051">
      <c r="A1051" s="5">
        <v>40647.705555555556</v>
      </c>
      <c r="B1051" s="6">
        <v>66278.0</v>
      </c>
    </row>
    <row r="1052">
      <c r="A1052" s="5">
        <v>40648.705555555556</v>
      </c>
      <c r="B1052" s="6">
        <v>66684.0</v>
      </c>
    </row>
    <row r="1053">
      <c r="A1053" s="5">
        <v>40651.705555555556</v>
      </c>
      <c r="B1053" s="6">
        <v>65415.0</v>
      </c>
    </row>
    <row r="1054">
      <c r="A1054" s="5">
        <v>40652.705555555556</v>
      </c>
      <c r="B1054" s="6">
        <v>66158.0</v>
      </c>
    </row>
    <row r="1055">
      <c r="A1055" s="5">
        <v>40653.705555555556</v>
      </c>
      <c r="B1055" s="6">
        <v>67058.0</v>
      </c>
    </row>
    <row r="1056">
      <c r="A1056" s="5">
        <v>40658.705555555556</v>
      </c>
      <c r="B1056" s="6">
        <v>66972.0</v>
      </c>
    </row>
    <row r="1057">
      <c r="A1057" s="5">
        <v>40659.705555555556</v>
      </c>
      <c r="B1057" s="6">
        <v>67144.0</v>
      </c>
    </row>
    <row r="1058">
      <c r="A1058" s="5">
        <v>40660.705555555556</v>
      </c>
      <c r="B1058" s="6">
        <v>66264.0</v>
      </c>
    </row>
    <row r="1059">
      <c r="A1059" s="5">
        <v>40661.705555555556</v>
      </c>
      <c r="B1059" s="6">
        <v>65673.0</v>
      </c>
    </row>
    <row r="1060">
      <c r="A1060" s="5">
        <v>40662.705555555556</v>
      </c>
      <c r="B1060" s="6">
        <v>66132.0</v>
      </c>
    </row>
    <row r="1061">
      <c r="A1061" s="5">
        <v>40665.705555555556</v>
      </c>
      <c r="B1061" s="6">
        <v>65462.0</v>
      </c>
    </row>
    <row r="1062">
      <c r="A1062" s="5">
        <v>40666.705555555556</v>
      </c>
      <c r="B1062" s="6">
        <v>64318.0</v>
      </c>
    </row>
    <row r="1063">
      <c r="A1063" s="5">
        <v>40667.705555555556</v>
      </c>
      <c r="B1063" s="6">
        <v>63615.0</v>
      </c>
    </row>
    <row r="1064">
      <c r="A1064" s="5">
        <v>40668.705555555556</v>
      </c>
      <c r="B1064" s="6">
        <v>63407.0</v>
      </c>
    </row>
    <row r="1065">
      <c r="A1065" s="5">
        <v>40669.705555555556</v>
      </c>
      <c r="B1065" s="6">
        <v>64417.0</v>
      </c>
    </row>
    <row r="1066">
      <c r="A1066" s="5">
        <v>40673.705555555556</v>
      </c>
      <c r="B1066" s="6">
        <v>64621.0</v>
      </c>
    </row>
    <row r="1067">
      <c r="A1067" s="5">
        <v>40674.705555555556</v>
      </c>
      <c r="B1067" s="6">
        <v>63775.0</v>
      </c>
    </row>
    <row r="1068">
      <c r="A1068" s="5">
        <v>40675.705555555556</v>
      </c>
      <c r="B1068" s="6">
        <v>64003.0</v>
      </c>
    </row>
    <row r="1069">
      <c r="A1069" s="5">
        <v>40676.705555555556</v>
      </c>
      <c r="B1069" s="6">
        <v>63235.0</v>
      </c>
    </row>
    <row r="1070">
      <c r="A1070" s="5">
        <v>40680.705555555556</v>
      </c>
      <c r="B1070" s="6">
        <v>63673.0</v>
      </c>
    </row>
    <row r="1071">
      <c r="A1071" s="5">
        <v>40681.705555555556</v>
      </c>
      <c r="B1071" s="6">
        <v>62840.0</v>
      </c>
    </row>
    <row r="1072">
      <c r="A1072" s="5">
        <v>40682.705555555556</v>
      </c>
      <c r="B1072" s="6">
        <v>62367.0</v>
      </c>
    </row>
    <row r="1073">
      <c r="A1073" s="5">
        <v>40683.705555555556</v>
      </c>
      <c r="B1073" s="6">
        <v>62596.0</v>
      </c>
    </row>
    <row r="1074">
      <c r="A1074" s="5">
        <v>40686.705555555556</v>
      </c>
      <c r="B1074" s="6">
        <v>62345.0</v>
      </c>
    </row>
    <row r="1075">
      <c r="A1075" s="5">
        <v>40687.705555555556</v>
      </c>
      <c r="B1075" s="6">
        <v>63336.0</v>
      </c>
    </row>
    <row r="1076">
      <c r="A1076" s="5">
        <v>40688.705555555556</v>
      </c>
      <c r="B1076" s="6">
        <v>63388.0</v>
      </c>
    </row>
    <row r="1077">
      <c r="A1077" s="5">
        <v>40689.705555555556</v>
      </c>
      <c r="B1077" s="6">
        <v>64098.0</v>
      </c>
    </row>
    <row r="1078">
      <c r="A1078" s="5">
        <v>40690.705555555556</v>
      </c>
      <c r="B1078" s="6">
        <v>64294.0</v>
      </c>
    </row>
    <row r="1079">
      <c r="A1079" s="5">
        <v>40693.705555555556</v>
      </c>
      <c r="B1079" s="6">
        <v>63953.0</v>
      </c>
    </row>
    <row r="1080">
      <c r="A1080" s="5">
        <v>40694.705555555556</v>
      </c>
      <c r="B1080" s="6">
        <v>64620.0</v>
      </c>
    </row>
    <row r="1081">
      <c r="A1081" s="5">
        <v>40695.705555555556</v>
      </c>
      <c r="B1081" s="6">
        <v>63411.0</v>
      </c>
    </row>
    <row r="1082">
      <c r="A1082" s="5">
        <v>40696.705555555556</v>
      </c>
      <c r="B1082" s="6">
        <v>64218.0</v>
      </c>
    </row>
    <row r="1083">
      <c r="A1083" s="5">
        <v>40697.705555555556</v>
      </c>
      <c r="B1083" s="6">
        <v>64340.0</v>
      </c>
    </row>
    <row r="1084">
      <c r="A1084" s="5">
        <v>40700.705555555556</v>
      </c>
      <c r="B1084" s="6">
        <v>63067.0</v>
      </c>
    </row>
    <row r="1085">
      <c r="A1085" s="5">
        <v>40702.705555555556</v>
      </c>
      <c r="B1085" s="6">
        <v>63032.0</v>
      </c>
    </row>
    <row r="1086">
      <c r="A1086" s="5">
        <v>40703.705555555556</v>
      </c>
      <c r="B1086" s="6">
        <v>63468.0</v>
      </c>
    </row>
    <row r="1087">
      <c r="A1087" s="5">
        <v>40704.705555555556</v>
      </c>
      <c r="B1087" s="6">
        <v>62697.0</v>
      </c>
    </row>
    <row r="1088">
      <c r="A1088" s="5">
        <v>40707.705555555556</v>
      </c>
      <c r="B1088" s="6">
        <v>62022.0</v>
      </c>
    </row>
    <row r="1089">
      <c r="A1089" s="5">
        <v>40708.705555555556</v>
      </c>
      <c r="B1089" s="6">
        <v>62204.0</v>
      </c>
    </row>
    <row r="1090">
      <c r="A1090" s="5">
        <v>40709.705555555556</v>
      </c>
      <c r="B1090" s="6">
        <v>61603.0</v>
      </c>
    </row>
    <row r="1091">
      <c r="A1091" s="5">
        <v>40710.705555555556</v>
      </c>
      <c r="B1091" s="6">
        <v>60880.0</v>
      </c>
    </row>
    <row r="1092">
      <c r="A1092" s="5">
        <v>40711.705555555556</v>
      </c>
      <c r="B1092" s="6">
        <v>61059.0</v>
      </c>
    </row>
    <row r="1093">
      <c r="A1093" s="5">
        <v>40714.705555555556</v>
      </c>
      <c r="B1093" s="6">
        <v>61168.0</v>
      </c>
    </row>
    <row r="1094">
      <c r="A1094" s="5">
        <v>40715.705555555556</v>
      </c>
      <c r="B1094" s="6">
        <v>61423.0</v>
      </c>
    </row>
    <row r="1095">
      <c r="A1095" s="5">
        <v>40716.705555555556</v>
      </c>
      <c r="B1095" s="6">
        <v>61194.0</v>
      </c>
    </row>
    <row r="1096">
      <c r="A1096" s="5">
        <v>40718.705555555556</v>
      </c>
      <c r="B1096" s="6">
        <v>61016.0</v>
      </c>
    </row>
    <row r="1097">
      <c r="A1097" s="5">
        <v>40721.705555555556</v>
      </c>
      <c r="B1097" s="6">
        <v>61216.0</v>
      </c>
    </row>
    <row r="1098">
      <c r="A1098" s="5">
        <v>40722.705555555556</v>
      </c>
      <c r="B1098" s="6">
        <v>62303.0</v>
      </c>
    </row>
    <row r="1099">
      <c r="A1099" s="5">
        <v>40723.705555555556</v>
      </c>
      <c r="B1099" s="6">
        <v>62333.0</v>
      </c>
    </row>
    <row r="1100">
      <c r="A1100" s="5">
        <v>40724.705555555556</v>
      </c>
      <c r="B1100" s="6">
        <v>62403.0</v>
      </c>
    </row>
    <row r="1101">
      <c r="A1101" s="5">
        <v>40725.705555555556</v>
      </c>
      <c r="B1101" s="6">
        <v>63394.0</v>
      </c>
    </row>
    <row r="1102">
      <c r="A1102" s="5">
        <v>40728.705555555556</v>
      </c>
      <c r="B1102" s="6">
        <v>63891.0</v>
      </c>
    </row>
    <row r="1103">
      <c r="A1103" s="5">
        <v>40729.705555555556</v>
      </c>
      <c r="B1103" s="6">
        <v>63038.0</v>
      </c>
    </row>
    <row r="1104">
      <c r="A1104" s="5">
        <v>40730.705555555556</v>
      </c>
      <c r="B1104" s="6">
        <v>62565.0</v>
      </c>
    </row>
    <row r="1105">
      <c r="A1105" s="5">
        <v>40731.705555555556</v>
      </c>
      <c r="B1105" s="6">
        <v>62207.0</v>
      </c>
    </row>
    <row r="1106">
      <c r="A1106" s="5">
        <v>40732.705555555556</v>
      </c>
      <c r="B1106" s="6">
        <v>61513.0</v>
      </c>
    </row>
    <row r="1107">
      <c r="A1107" s="5">
        <v>40735.705555555556</v>
      </c>
      <c r="B1107" s="6">
        <v>60223.0</v>
      </c>
    </row>
    <row r="1108">
      <c r="A1108" s="5">
        <v>40736.705555555556</v>
      </c>
      <c r="B1108" s="6">
        <v>59704.0</v>
      </c>
    </row>
    <row r="1109">
      <c r="A1109" s="5">
        <v>40737.705555555556</v>
      </c>
      <c r="B1109" s="6">
        <v>60669.0</v>
      </c>
    </row>
    <row r="1110">
      <c r="A1110" s="5">
        <v>40738.705555555556</v>
      </c>
      <c r="B1110" s="6">
        <v>59679.0</v>
      </c>
    </row>
    <row r="1111">
      <c r="A1111" s="5">
        <v>40739.705555555556</v>
      </c>
      <c r="B1111" s="6">
        <v>59478.0</v>
      </c>
    </row>
    <row r="1112">
      <c r="A1112" s="5">
        <v>40743.705555555556</v>
      </c>
      <c r="B1112" s="6">
        <v>59082.0</v>
      </c>
    </row>
    <row r="1113">
      <c r="A1113" s="5">
        <v>40744.705555555556</v>
      </c>
      <c r="B1113" s="6">
        <v>59119.0</v>
      </c>
    </row>
    <row r="1114">
      <c r="A1114" s="5">
        <v>40745.705555555556</v>
      </c>
      <c r="B1114" s="6">
        <v>60262.0</v>
      </c>
    </row>
    <row r="1115">
      <c r="A1115" s="5">
        <v>40746.705555555556</v>
      </c>
      <c r="B1115" s="6">
        <v>60270.0</v>
      </c>
    </row>
    <row r="1116">
      <c r="A1116" s="5">
        <v>40750.705555555556</v>
      </c>
      <c r="B1116" s="6">
        <v>59339.0</v>
      </c>
    </row>
    <row r="1117">
      <c r="A1117" s="5">
        <v>40751.705555555556</v>
      </c>
      <c r="B1117" s="6">
        <v>58288.0</v>
      </c>
    </row>
    <row r="1118">
      <c r="A1118" s="5">
        <v>40752.705555555556</v>
      </c>
      <c r="B1118" s="6">
        <v>58708.0</v>
      </c>
    </row>
    <row r="1119">
      <c r="A1119" s="5">
        <v>40756.705555555556</v>
      </c>
      <c r="B1119" s="6">
        <v>58535.0</v>
      </c>
    </row>
    <row r="1120">
      <c r="A1120" s="5">
        <v>40757.705555555556</v>
      </c>
      <c r="B1120" s="6">
        <v>57310.0</v>
      </c>
    </row>
    <row r="1121">
      <c r="A1121" s="5">
        <v>40758.705555555556</v>
      </c>
      <c r="B1121" s="6">
        <v>56017.0</v>
      </c>
    </row>
    <row r="1122">
      <c r="A1122" s="5">
        <v>40759.705555555556</v>
      </c>
      <c r="B1122" s="6">
        <v>52811.0</v>
      </c>
    </row>
    <row r="1123">
      <c r="A1123" s="5">
        <v>40760.705555555556</v>
      </c>
      <c r="B1123" s="6">
        <v>52949.0</v>
      </c>
    </row>
    <row r="1124">
      <c r="A1124" s="5">
        <v>40763.705555555556</v>
      </c>
      <c r="B1124" s="6">
        <v>48668.0</v>
      </c>
    </row>
    <row r="1125">
      <c r="A1125" s="5">
        <v>40764.705555555556</v>
      </c>
      <c r="B1125" s="6">
        <v>51150.0</v>
      </c>
    </row>
    <row r="1126">
      <c r="A1126" s="5">
        <v>40765.705555555556</v>
      </c>
      <c r="B1126" s="6">
        <v>51395.0</v>
      </c>
    </row>
    <row r="1127">
      <c r="A1127" s="5">
        <v>40766.705555555556</v>
      </c>
      <c r="B1127" s="6">
        <v>53343.0</v>
      </c>
    </row>
    <row r="1128">
      <c r="A1128" s="5">
        <v>40770.705555555556</v>
      </c>
      <c r="B1128" s="6">
        <v>54651.0</v>
      </c>
    </row>
    <row r="1129">
      <c r="A1129" s="5">
        <v>40771.705555555556</v>
      </c>
      <c r="B1129" s="6">
        <v>54323.0</v>
      </c>
    </row>
    <row r="1130">
      <c r="A1130" s="5">
        <v>40773.705555555556</v>
      </c>
      <c r="B1130" s="6">
        <v>53134.0</v>
      </c>
    </row>
    <row r="1131">
      <c r="A1131" s="5">
        <v>40774.705555555556</v>
      </c>
      <c r="B1131" s="6">
        <v>52447.0</v>
      </c>
    </row>
    <row r="1132">
      <c r="A1132" s="5">
        <v>40777.705555555556</v>
      </c>
      <c r="B1132" s="6">
        <v>52440.0</v>
      </c>
    </row>
    <row r="1133">
      <c r="A1133" s="5">
        <v>40778.705555555556</v>
      </c>
      <c r="B1133" s="6">
        <v>53786.0</v>
      </c>
    </row>
    <row r="1134">
      <c r="A1134" s="5">
        <v>40780.705555555556</v>
      </c>
      <c r="B1134" s="6">
        <v>52953.0</v>
      </c>
    </row>
    <row r="1135">
      <c r="A1135" s="5">
        <v>40781.705555555556</v>
      </c>
      <c r="B1135" s="6">
        <v>53350.0</v>
      </c>
    </row>
    <row r="1136">
      <c r="A1136" s="5">
        <v>40784.705555555556</v>
      </c>
      <c r="B1136" s="6">
        <v>54860.0</v>
      </c>
    </row>
    <row r="1137">
      <c r="A1137" s="5">
        <v>40785.705555555556</v>
      </c>
      <c r="B1137" s="6">
        <v>55385.0</v>
      </c>
    </row>
    <row r="1138">
      <c r="A1138" s="5">
        <v>40786.705555555556</v>
      </c>
      <c r="B1138" s="6">
        <v>56495.0</v>
      </c>
    </row>
    <row r="1139">
      <c r="A1139" s="5">
        <v>40787.705555555556</v>
      </c>
      <c r="B1139" s="6">
        <v>58118.0</v>
      </c>
    </row>
    <row r="1140">
      <c r="A1140" s="5">
        <v>40788.705555555556</v>
      </c>
      <c r="B1140" s="6">
        <v>56531.0</v>
      </c>
    </row>
    <row r="1141">
      <c r="A1141" s="5">
        <v>40791.705555555556</v>
      </c>
      <c r="B1141" s="6">
        <v>54998.0</v>
      </c>
    </row>
    <row r="1142">
      <c r="A1142" s="5">
        <v>40792.705555555556</v>
      </c>
      <c r="B1142" s="6">
        <v>56607.0</v>
      </c>
    </row>
    <row r="1143">
      <c r="A1143" s="5">
        <v>40794.705555555556</v>
      </c>
      <c r="B1143" s="6">
        <v>57623.0</v>
      </c>
    </row>
    <row r="1144">
      <c r="A1144" s="5">
        <v>40795.705555555556</v>
      </c>
      <c r="B1144" s="6">
        <v>55778.0</v>
      </c>
    </row>
    <row r="1145">
      <c r="A1145" s="5">
        <v>40798.705555555556</v>
      </c>
      <c r="B1145" s="6">
        <v>55685.0</v>
      </c>
    </row>
    <row r="1146">
      <c r="A1146" s="5">
        <v>40799.705555555556</v>
      </c>
      <c r="B1146" s="6">
        <v>55543.0</v>
      </c>
    </row>
    <row r="1147">
      <c r="A1147" s="5">
        <v>40800.705555555556</v>
      </c>
      <c r="B1147" s="6">
        <v>56286.0</v>
      </c>
    </row>
    <row r="1148">
      <c r="A1148" s="5">
        <v>40801.705555555556</v>
      </c>
      <c r="B1148" s="6">
        <v>56381.0</v>
      </c>
    </row>
    <row r="1149">
      <c r="A1149" s="5">
        <v>40802.705555555556</v>
      </c>
      <c r="B1149" s="6">
        <v>57210.0</v>
      </c>
    </row>
    <row r="1150">
      <c r="A1150" s="5">
        <v>40805.705555555556</v>
      </c>
      <c r="B1150" s="6">
        <v>57102.0</v>
      </c>
    </row>
    <row r="1151">
      <c r="A1151" s="5">
        <v>40806.705555555556</v>
      </c>
      <c r="B1151" s="6">
        <v>56378.0</v>
      </c>
    </row>
    <row r="1152">
      <c r="A1152" s="5">
        <v>40807.705555555556</v>
      </c>
      <c r="B1152" s="6">
        <v>55981.0</v>
      </c>
    </row>
    <row r="1153">
      <c r="A1153" s="5">
        <v>40808.705555555556</v>
      </c>
      <c r="B1153" s="6">
        <v>53280.0</v>
      </c>
    </row>
    <row r="1154">
      <c r="A1154" s="5">
        <v>40809.705555555556</v>
      </c>
      <c r="B1154" s="6">
        <v>53230.0</v>
      </c>
    </row>
    <row r="1155">
      <c r="A1155" s="5">
        <v>40813.705555555556</v>
      </c>
      <c r="B1155" s="6">
        <v>53920.0</v>
      </c>
    </row>
    <row r="1156">
      <c r="A1156" s="5">
        <v>40814.705555555556</v>
      </c>
      <c r="B1156" s="6">
        <v>53270.0</v>
      </c>
    </row>
    <row r="1157">
      <c r="A1157" s="5">
        <v>40815.705555555556</v>
      </c>
      <c r="B1157" s="6">
        <v>53384.0</v>
      </c>
    </row>
    <row r="1158">
      <c r="A1158" s="5">
        <v>40816.705555555556</v>
      </c>
      <c r="B1158" s="6">
        <v>52324.0</v>
      </c>
    </row>
    <row r="1159">
      <c r="A1159" s="5">
        <v>40819.705555555556</v>
      </c>
      <c r="B1159" s="6">
        <v>50791.0</v>
      </c>
    </row>
    <row r="1160">
      <c r="A1160" s="5">
        <v>40821.705555555556</v>
      </c>
      <c r="B1160" s="6">
        <v>51013.0</v>
      </c>
    </row>
    <row r="1161">
      <c r="A1161" s="5">
        <v>40822.705555555556</v>
      </c>
      <c r="B1161" s="6">
        <v>52290.0</v>
      </c>
    </row>
    <row r="1162">
      <c r="A1162" s="5">
        <v>40823.705555555556</v>
      </c>
      <c r="B1162" s="6">
        <v>51243.0</v>
      </c>
    </row>
    <row r="1163">
      <c r="A1163" s="5">
        <v>40826.705555555556</v>
      </c>
      <c r="B1163" s="6">
        <v>53273.0</v>
      </c>
    </row>
    <row r="1164">
      <c r="A1164" s="5">
        <v>40827.705555555556</v>
      </c>
      <c r="B1164" s="6">
        <v>53838.0</v>
      </c>
    </row>
    <row r="1165">
      <c r="A1165" s="5">
        <v>40829.705555555556</v>
      </c>
      <c r="B1165" s="6">
        <v>54601.0</v>
      </c>
    </row>
    <row r="1166">
      <c r="A1166" s="5">
        <v>40830.705555555556</v>
      </c>
      <c r="B1166" s="6">
        <v>55030.0</v>
      </c>
    </row>
    <row r="1167">
      <c r="A1167" s="5">
        <v>40834.705555555556</v>
      </c>
      <c r="B1167" s="6">
        <v>53911.0</v>
      </c>
    </row>
    <row r="1168">
      <c r="A1168" s="5">
        <v>40835.705555555556</v>
      </c>
      <c r="B1168" s="6">
        <v>54966.0</v>
      </c>
    </row>
    <row r="1169">
      <c r="A1169" s="5">
        <v>40836.705555555556</v>
      </c>
      <c r="B1169" s="6">
        <v>54009.0</v>
      </c>
    </row>
    <row r="1170">
      <c r="A1170" s="5">
        <v>40837.705555555556</v>
      </c>
      <c r="B1170" s="6">
        <v>55255.0</v>
      </c>
    </row>
    <row r="1171">
      <c r="A1171" s="5">
        <v>40841.705555555556</v>
      </c>
      <c r="B1171" s="6">
        <v>56891.0</v>
      </c>
    </row>
    <row r="1172">
      <c r="A1172" s="5">
        <v>40842.705555555556</v>
      </c>
      <c r="B1172" s="6">
        <v>56285.0</v>
      </c>
    </row>
    <row r="1173">
      <c r="A1173" s="5">
        <v>40843.705555555556</v>
      </c>
      <c r="B1173" s="6">
        <v>57143.0</v>
      </c>
    </row>
    <row r="1174">
      <c r="A1174" s="5">
        <v>40844.705555555556</v>
      </c>
      <c r="B1174" s="6">
        <v>59270.0</v>
      </c>
    </row>
    <row r="1175">
      <c r="A1175" s="5">
        <v>40847.705555555556</v>
      </c>
      <c r="B1175" s="6">
        <v>59513.0</v>
      </c>
    </row>
    <row r="1176">
      <c r="A1176" s="5">
        <v>40848.705555555556</v>
      </c>
      <c r="B1176" s="6">
        <v>57322.0</v>
      </c>
    </row>
    <row r="1177">
      <c r="A1177" s="5">
        <v>40850.705555555556</v>
      </c>
      <c r="B1177" s="6">
        <v>58196.0</v>
      </c>
    </row>
    <row r="1178">
      <c r="A1178" s="5">
        <v>40851.705555555556</v>
      </c>
      <c r="B1178" s="6">
        <v>58669.0</v>
      </c>
    </row>
    <row r="1179">
      <c r="A1179" s="5">
        <v>40854.705555555556</v>
      </c>
      <c r="B1179" s="6">
        <v>59198.0</v>
      </c>
    </row>
    <row r="1180">
      <c r="A1180" s="5">
        <v>40855.705555555556</v>
      </c>
      <c r="B1180" s="6">
        <v>59026.0</v>
      </c>
    </row>
    <row r="1181">
      <c r="A1181" s="5">
        <v>40856.705555555556</v>
      </c>
      <c r="B1181" s="6">
        <v>57549.0</v>
      </c>
    </row>
    <row r="1182">
      <c r="A1182" s="5">
        <v>40858.705555555556</v>
      </c>
      <c r="B1182" s="6">
        <v>58546.0</v>
      </c>
    </row>
    <row r="1183">
      <c r="A1183" s="5">
        <v>40861.705555555556</v>
      </c>
      <c r="B1183" s="6">
        <v>58258.0</v>
      </c>
    </row>
    <row r="1184">
      <c r="A1184" s="5">
        <v>40863.705555555556</v>
      </c>
      <c r="B1184" s="6">
        <v>58559.0</v>
      </c>
    </row>
    <row r="1185">
      <c r="A1185" s="5">
        <v>40864.705555555556</v>
      </c>
      <c r="B1185" s="6">
        <v>56988.0</v>
      </c>
    </row>
    <row r="1186">
      <c r="A1186" s="5">
        <v>40865.705555555556</v>
      </c>
      <c r="B1186" s="6">
        <v>56731.0</v>
      </c>
    </row>
    <row r="1187">
      <c r="A1187" s="5">
        <v>40868.705555555556</v>
      </c>
      <c r="B1187" s="6">
        <v>56284.0</v>
      </c>
    </row>
    <row r="1188">
      <c r="A1188" s="5">
        <v>40869.705555555556</v>
      </c>
      <c r="B1188" s="6">
        <v>55878.0</v>
      </c>
    </row>
    <row r="1189">
      <c r="A1189" s="5">
        <v>40870.705555555556</v>
      </c>
      <c r="B1189" s="6">
        <v>54972.0</v>
      </c>
    </row>
    <row r="1190">
      <c r="A1190" s="5">
        <v>40871.705555555556</v>
      </c>
      <c r="B1190" s="6">
        <v>55279.0</v>
      </c>
    </row>
    <row r="1191">
      <c r="A1191" s="5">
        <v>40872.705555555556</v>
      </c>
      <c r="B1191" s="6">
        <v>54894.0</v>
      </c>
    </row>
    <row r="1192">
      <c r="A1192" s="5">
        <v>40875.705555555556</v>
      </c>
      <c r="B1192" s="6">
        <v>56017.0</v>
      </c>
    </row>
    <row r="1193">
      <c r="A1193" s="5">
        <v>40876.705555555556</v>
      </c>
      <c r="B1193" s="6">
        <v>55299.0</v>
      </c>
    </row>
    <row r="1194">
      <c r="A1194" s="5">
        <v>40877.705555555556</v>
      </c>
      <c r="B1194" s="6">
        <v>56874.0</v>
      </c>
    </row>
    <row r="1195">
      <c r="A1195" s="5">
        <v>40878.705555555556</v>
      </c>
      <c r="B1195" s="6">
        <v>58143.0</v>
      </c>
    </row>
    <row r="1196">
      <c r="A1196" s="5">
        <v>40879.705555555556</v>
      </c>
      <c r="B1196" s="6">
        <v>57885.0</v>
      </c>
    </row>
    <row r="1197">
      <c r="A1197" s="5">
        <v>40882.705555555556</v>
      </c>
      <c r="B1197" s="6">
        <v>58910.0</v>
      </c>
    </row>
    <row r="1198">
      <c r="A1198" s="5">
        <v>40883.705555555556</v>
      </c>
      <c r="B1198" s="6">
        <v>59536.0</v>
      </c>
    </row>
    <row r="1199">
      <c r="A1199" s="5">
        <v>40884.705555555556</v>
      </c>
      <c r="B1199" s="6">
        <v>58662.0</v>
      </c>
    </row>
    <row r="1200">
      <c r="A1200" s="5">
        <v>40886.705555555556</v>
      </c>
      <c r="B1200" s="6">
        <v>58236.0</v>
      </c>
    </row>
    <row r="1201">
      <c r="A1201" s="5">
        <v>40890.705555555556</v>
      </c>
      <c r="B1201" s="6">
        <v>57494.0</v>
      </c>
    </row>
    <row r="1202">
      <c r="A1202" s="5">
        <v>40891.705555555556</v>
      </c>
      <c r="B1202" s="6">
        <v>56646.0</v>
      </c>
    </row>
    <row r="1203">
      <c r="A1203" s="5">
        <v>40892.705555555556</v>
      </c>
      <c r="B1203" s="6">
        <v>56331.0</v>
      </c>
    </row>
    <row r="1204">
      <c r="A1204" s="5">
        <v>40893.705555555556</v>
      </c>
      <c r="B1204" s="6">
        <v>56096.0</v>
      </c>
    </row>
    <row r="1205">
      <c r="A1205" s="5">
        <v>40897.705555555556</v>
      </c>
      <c r="B1205" s="6">
        <v>56864.0</v>
      </c>
    </row>
    <row r="1206">
      <c r="A1206" s="5">
        <v>40898.705555555556</v>
      </c>
      <c r="B1206" s="6">
        <v>56653.0</v>
      </c>
    </row>
    <row r="1207">
      <c r="A1207" s="5">
        <v>40899.705555555556</v>
      </c>
      <c r="B1207" s="6">
        <v>57347.0</v>
      </c>
    </row>
    <row r="1208">
      <c r="A1208" s="5">
        <v>40900.705555555556</v>
      </c>
      <c r="B1208" s="6">
        <v>57701.0</v>
      </c>
    </row>
    <row r="1209">
      <c r="A1209" s="5">
        <v>40903.705555555556</v>
      </c>
      <c r="B1209" s="6">
        <v>57669.0</v>
      </c>
    </row>
    <row r="1210">
      <c r="A1210" s="5">
        <v>40904.705555555556</v>
      </c>
      <c r="B1210" s="6">
        <v>58005.0</v>
      </c>
    </row>
    <row r="1211">
      <c r="A1211" s="5">
        <v>40905.705555555556</v>
      </c>
      <c r="B1211" s="6">
        <v>56533.0</v>
      </c>
    </row>
    <row r="1212">
      <c r="A1212" s="5">
        <v>40906.705555555556</v>
      </c>
      <c r="B1212" s="6">
        <v>56754.0</v>
      </c>
    </row>
    <row r="1213">
      <c r="A1213" s="5">
        <v>40910.705555555556</v>
      </c>
      <c r="B1213" s="6">
        <v>57829.0</v>
      </c>
    </row>
    <row r="1214">
      <c r="A1214" s="5">
        <v>40911.705555555556</v>
      </c>
      <c r="B1214" s="6">
        <v>59264.0</v>
      </c>
    </row>
    <row r="1215">
      <c r="A1215" s="5">
        <v>40912.705555555556</v>
      </c>
      <c r="B1215" s="6">
        <v>59364.0</v>
      </c>
    </row>
    <row r="1216">
      <c r="A1216" s="5">
        <v>40913.705555555556</v>
      </c>
      <c r="B1216" s="6">
        <v>58546.0</v>
      </c>
    </row>
    <row r="1217">
      <c r="A1217" s="5">
        <v>40914.705555555556</v>
      </c>
      <c r="B1217" s="6">
        <v>58600.0</v>
      </c>
    </row>
    <row r="1218">
      <c r="A1218" s="5">
        <v>40917.705555555556</v>
      </c>
      <c r="B1218" s="6">
        <v>59082.0</v>
      </c>
    </row>
    <row r="1219">
      <c r="A1219" s="5">
        <v>40918.705555555556</v>
      </c>
      <c r="B1219" s="6">
        <v>59805.0</v>
      </c>
    </row>
    <row r="1220">
      <c r="A1220" s="5">
        <v>40919.705555555556</v>
      </c>
      <c r="B1220" s="6">
        <v>59962.0</v>
      </c>
    </row>
    <row r="1221">
      <c r="A1221" s="5">
        <v>40920.705555555556</v>
      </c>
      <c r="B1221" s="6">
        <v>59920.0</v>
      </c>
    </row>
    <row r="1222">
      <c r="A1222" s="5">
        <v>40921.705555555556</v>
      </c>
      <c r="B1222" s="6">
        <v>59146.0</v>
      </c>
    </row>
    <row r="1223">
      <c r="A1223" s="5">
        <v>40924.705555555556</v>
      </c>
      <c r="B1223" s="6">
        <v>59956.0</v>
      </c>
    </row>
    <row r="1224">
      <c r="A1224" s="5">
        <v>40926.705555555556</v>
      </c>
      <c r="B1224" s="6">
        <v>61722.0</v>
      </c>
    </row>
    <row r="1225">
      <c r="A1225" s="5">
        <v>40927.705555555556</v>
      </c>
      <c r="B1225" s="6">
        <v>61926.0</v>
      </c>
    </row>
    <row r="1226">
      <c r="A1226" s="5">
        <v>40928.705555555556</v>
      </c>
      <c r="B1226" s="6">
        <v>62312.0</v>
      </c>
    </row>
    <row r="1227">
      <c r="A1227" s="5">
        <v>40931.705555555556</v>
      </c>
      <c r="B1227" s="6">
        <v>62386.0</v>
      </c>
    </row>
    <row r="1228">
      <c r="A1228" s="5">
        <v>40932.705555555556</v>
      </c>
      <c r="B1228" s="6">
        <v>62486.0</v>
      </c>
    </row>
    <row r="1229">
      <c r="A1229" s="5">
        <v>40934.705555555556</v>
      </c>
      <c r="B1229" s="6">
        <v>62953.0</v>
      </c>
    </row>
    <row r="1230">
      <c r="A1230" s="5">
        <v>40935.705555555556</v>
      </c>
      <c r="B1230" s="6">
        <v>62904.0</v>
      </c>
    </row>
    <row r="1231">
      <c r="A1231" s="5">
        <v>40938.705555555556</v>
      </c>
      <c r="B1231" s="6">
        <v>62770.0</v>
      </c>
    </row>
    <row r="1232">
      <c r="A1232" s="5">
        <v>40939.705555555556</v>
      </c>
      <c r="B1232" s="6">
        <v>63072.0</v>
      </c>
    </row>
    <row r="1233">
      <c r="A1233" s="5">
        <v>40940.705555555556</v>
      </c>
      <c r="B1233" s="6">
        <v>64567.0</v>
      </c>
    </row>
    <row r="1234">
      <c r="A1234" s="5">
        <v>40941.705555555556</v>
      </c>
      <c r="B1234" s="6">
        <v>64593.0</v>
      </c>
    </row>
    <row r="1235">
      <c r="A1235" s="5">
        <v>40942.705555555556</v>
      </c>
      <c r="B1235" s="6">
        <v>65217.0</v>
      </c>
    </row>
    <row r="1236">
      <c r="A1236" s="5">
        <v>40945.705555555556</v>
      </c>
      <c r="B1236" s="6">
        <v>65223.0</v>
      </c>
    </row>
    <row r="1237">
      <c r="A1237" s="5">
        <v>40946.705555555556</v>
      </c>
      <c r="B1237" s="6">
        <v>65917.0</v>
      </c>
    </row>
    <row r="1238">
      <c r="A1238" s="5">
        <v>40947.705555555556</v>
      </c>
      <c r="B1238" s="6">
        <v>65831.0</v>
      </c>
    </row>
    <row r="1239">
      <c r="A1239" s="5">
        <v>40948.705555555556</v>
      </c>
      <c r="B1239" s="6">
        <v>65530.0</v>
      </c>
    </row>
    <row r="1240">
      <c r="A1240" s="5">
        <v>40949.705555555556</v>
      </c>
      <c r="B1240" s="6">
        <v>63997.0</v>
      </c>
    </row>
    <row r="1241">
      <c r="A1241" s="5">
        <v>40952.705555555556</v>
      </c>
      <c r="B1241" s="6">
        <v>65691.0</v>
      </c>
    </row>
    <row r="1242">
      <c r="A1242" s="5">
        <v>40953.705555555556</v>
      </c>
      <c r="B1242" s="6">
        <v>65038.0</v>
      </c>
    </row>
    <row r="1243">
      <c r="A1243" s="5">
        <v>40954.705555555556</v>
      </c>
      <c r="B1243" s="6">
        <v>65368.0</v>
      </c>
    </row>
    <row r="1244">
      <c r="A1244" s="5">
        <v>40955.705555555556</v>
      </c>
      <c r="B1244" s="6">
        <v>66141.0</v>
      </c>
    </row>
    <row r="1245">
      <c r="A1245" s="5">
        <v>40956.705555555556</v>
      </c>
      <c r="B1245" s="6">
        <v>66203.0</v>
      </c>
    </row>
    <row r="1246">
      <c r="A1246" s="5">
        <v>40961.705555555556</v>
      </c>
      <c r="B1246" s="6">
        <v>66092.0</v>
      </c>
    </row>
    <row r="1247">
      <c r="A1247" s="5">
        <v>40962.705555555556</v>
      </c>
      <c r="B1247" s="6">
        <v>65819.0</v>
      </c>
    </row>
    <row r="1248">
      <c r="A1248" s="5">
        <v>40963.705555555556</v>
      </c>
      <c r="B1248" s="6">
        <v>65942.0</v>
      </c>
    </row>
    <row r="1249">
      <c r="A1249" s="5">
        <v>40966.705555555556</v>
      </c>
      <c r="B1249" s="6">
        <v>65241.0</v>
      </c>
    </row>
    <row r="1250">
      <c r="A1250" s="5">
        <v>40967.705555555556</v>
      </c>
      <c r="B1250" s="6">
        <v>65958.0</v>
      </c>
    </row>
    <row r="1251">
      <c r="A1251" s="5">
        <v>40968.705555555556</v>
      </c>
      <c r="B1251" s="6">
        <v>65811.0</v>
      </c>
    </row>
    <row r="1252">
      <c r="A1252" s="5">
        <v>40970.705555555556</v>
      </c>
      <c r="B1252" s="6">
        <v>67781.0</v>
      </c>
    </row>
    <row r="1253">
      <c r="A1253" s="5">
        <v>40973.705555555556</v>
      </c>
      <c r="B1253" s="6">
        <v>66964.0</v>
      </c>
    </row>
    <row r="1254">
      <c r="A1254" s="5">
        <v>40974.705555555556</v>
      </c>
      <c r="B1254" s="6">
        <v>65114.0</v>
      </c>
    </row>
    <row r="1255">
      <c r="A1255" s="5">
        <v>40976.705555555556</v>
      </c>
      <c r="B1255" s="6">
        <v>66908.0</v>
      </c>
    </row>
    <row r="1256">
      <c r="A1256" s="5">
        <v>40977.705555555556</v>
      </c>
      <c r="B1256" s="6">
        <v>66703.0</v>
      </c>
    </row>
    <row r="1257">
      <c r="A1257" s="5">
        <v>40980.705555555556</v>
      </c>
      <c r="B1257" s="6">
        <v>66384.0</v>
      </c>
    </row>
    <row r="1258">
      <c r="A1258" s="5">
        <v>40981.705555555556</v>
      </c>
      <c r="B1258" s="6">
        <v>68394.0</v>
      </c>
    </row>
    <row r="1259">
      <c r="A1259" s="5">
        <v>40982.705555555556</v>
      </c>
      <c r="B1259" s="6">
        <v>68257.0</v>
      </c>
    </row>
    <row r="1260">
      <c r="A1260" s="5">
        <v>40983.705555555556</v>
      </c>
      <c r="B1260" s="6">
        <v>67749.0</v>
      </c>
    </row>
    <row r="1261">
      <c r="A1261" s="5">
        <v>40984.705555555556</v>
      </c>
      <c r="B1261" s="6">
        <v>67684.0</v>
      </c>
    </row>
    <row r="1262">
      <c r="A1262" s="5">
        <v>40988.705555555556</v>
      </c>
      <c r="B1262" s="6">
        <v>67295.0</v>
      </c>
    </row>
    <row r="1263">
      <c r="A1263" s="5">
        <v>40990.705555555556</v>
      </c>
      <c r="B1263" s="6">
        <v>66860.0</v>
      </c>
    </row>
    <row r="1264">
      <c r="A1264" s="5">
        <v>40991.705555555556</v>
      </c>
      <c r="B1264" s="6">
        <v>65812.0</v>
      </c>
    </row>
    <row r="1265">
      <c r="A1265" s="5">
        <v>40994.705555555556</v>
      </c>
      <c r="B1265" s="6">
        <v>66684.0</v>
      </c>
    </row>
    <row r="1266">
      <c r="A1266" s="5">
        <v>40995.705555555556</v>
      </c>
      <c r="B1266" s="6">
        <v>66037.0</v>
      </c>
    </row>
    <row r="1267">
      <c r="A1267" s="5">
        <v>40996.705555555556</v>
      </c>
      <c r="B1267" s="6">
        <v>65079.0</v>
      </c>
    </row>
    <row r="1268">
      <c r="A1268" s="5">
        <v>40997.705555555556</v>
      </c>
      <c r="B1268" s="6">
        <v>64871.0</v>
      </c>
    </row>
    <row r="1269">
      <c r="A1269" s="5">
        <v>41001.705555555556</v>
      </c>
      <c r="B1269" s="6">
        <v>65216.0</v>
      </c>
    </row>
    <row r="1270">
      <c r="A1270" s="5">
        <v>41002.705555555556</v>
      </c>
      <c r="B1270" s="6">
        <v>64284.0</v>
      </c>
    </row>
    <row r="1271">
      <c r="A1271" s="5">
        <v>41003.705555555556</v>
      </c>
      <c r="B1271" s="6">
        <v>63528.0</v>
      </c>
    </row>
    <row r="1272">
      <c r="A1272" s="5">
        <v>41004.705555555556</v>
      </c>
      <c r="B1272" s="6">
        <v>63691.0</v>
      </c>
    </row>
    <row r="1273">
      <c r="A1273" s="5">
        <v>41008.705555555556</v>
      </c>
      <c r="B1273" s="6">
        <v>62923.0</v>
      </c>
    </row>
    <row r="1274">
      <c r="A1274" s="5">
        <v>41009.705555555556</v>
      </c>
      <c r="B1274" s="6">
        <v>61738.0</v>
      </c>
    </row>
    <row r="1275">
      <c r="A1275" s="5">
        <v>41010.705555555556</v>
      </c>
      <c r="B1275" s="6">
        <v>61293.0</v>
      </c>
    </row>
    <row r="1276">
      <c r="A1276" s="5">
        <v>41011.705555555556</v>
      </c>
      <c r="B1276" s="6">
        <v>63058.0</v>
      </c>
    </row>
    <row r="1277">
      <c r="A1277" s="5">
        <v>41012.705555555556</v>
      </c>
      <c r="B1277" s="6">
        <v>62105.0</v>
      </c>
    </row>
    <row r="1278">
      <c r="A1278" s="5">
        <v>41016.705555555556</v>
      </c>
      <c r="B1278" s="6">
        <v>62698.0</v>
      </c>
    </row>
    <row r="1279">
      <c r="A1279" s="5">
        <v>41017.705555555556</v>
      </c>
      <c r="B1279" s="6">
        <v>63010.0</v>
      </c>
    </row>
    <row r="1280">
      <c r="A1280" s="5">
        <v>41018.705555555556</v>
      </c>
      <c r="B1280" s="6">
        <v>62618.0</v>
      </c>
    </row>
    <row r="1281">
      <c r="A1281" s="5">
        <v>41019.705555555556</v>
      </c>
      <c r="B1281" s="6">
        <v>62494.0</v>
      </c>
    </row>
    <row r="1282">
      <c r="A1282" s="5">
        <v>41022.705555555556</v>
      </c>
      <c r="B1282" s="6">
        <v>61539.0</v>
      </c>
    </row>
    <row r="1283">
      <c r="A1283" s="5">
        <v>41023.705555555556</v>
      </c>
      <c r="B1283" s="6">
        <v>61971.0</v>
      </c>
    </row>
    <row r="1284">
      <c r="A1284" s="5">
        <v>41024.705555555556</v>
      </c>
      <c r="B1284" s="6">
        <v>61750.0</v>
      </c>
    </row>
    <row r="1285">
      <c r="A1285" s="5">
        <v>41025.705555555556</v>
      </c>
      <c r="B1285" s="6">
        <v>62198.0</v>
      </c>
    </row>
    <row r="1286">
      <c r="A1286" s="5">
        <v>41026.705555555556</v>
      </c>
      <c r="B1286" s="6">
        <v>61691.0</v>
      </c>
    </row>
    <row r="1287">
      <c r="A1287" s="5">
        <v>41031.705555555556</v>
      </c>
      <c r="B1287" s="6">
        <v>61820.0</v>
      </c>
    </row>
    <row r="1288">
      <c r="A1288" s="5">
        <v>41032.705555555556</v>
      </c>
      <c r="B1288" s="6">
        <v>62104.0</v>
      </c>
    </row>
    <row r="1289">
      <c r="A1289" s="5">
        <v>41033.705555555556</v>
      </c>
      <c r="B1289" s="6">
        <v>60820.0</v>
      </c>
    </row>
    <row r="1290">
      <c r="A1290" s="5">
        <v>41036.705555555556</v>
      </c>
      <c r="B1290" s="6">
        <v>61220.0</v>
      </c>
    </row>
    <row r="1291">
      <c r="A1291" s="5">
        <v>41037.705555555556</v>
      </c>
      <c r="B1291" s="6">
        <v>60365.0</v>
      </c>
    </row>
    <row r="1292">
      <c r="A1292" s="5">
        <v>41038.705555555556</v>
      </c>
      <c r="B1292" s="6">
        <v>59786.0</v>
      </c>
    </row>
    <row r="1293">
      <c r="A1293" s="5">
        <v>41039.705555555556</v>
      </c>
      <c r="B1293" s="6">
        <v>59702.0</v>
      </c>
    </row>
    <row r="1294">
      <c r="A1294" s="5">
        <v>41043.705555555556</v>
      </c>
      <c r="B1294" s="6">
        <v>57539.0</v>
      </c>
    </row>
    <row r="1295">
      <c r="A1295" s="5">
        <v>41044.705555555556</v>
      </c>
      <c r="B1295" s="6">
        <v>56237.0</v>
      </c>
    </row>
    <row r="1296">
      <c r="A1296" s="5">
        <v>41045.705555555556</v>
      </c>
      <c r="B1296" s="6">
        <v>55887.0</v>
      </c>
    </row>
    <row r="1297">
      <c r="A1297" s="5">
        <v>41046.705555555556</v>
      </c>
      <c r="B1297" s="6">
        <v>54038.0</v>
      </c>
    </row>
    <row r="1298">
      <c r="A1298" s="5">
        <v>41047.705555555556</v>
      </c>
      <c r="B1298" s="6">
        <v>54513.0</v>
      </c>
    </row>
    <row r="1299">
      <c r="A1299" s="5">
        <v>41050.705555555556</v>
      </c>
      <c r="B1299" s="6">
        <v>56590.0</v>
      </c>
    </row>
    <row r="1300">
      <c r="A1300" s="5">
        <v>41051.705555555556</v>
      </c>
      <c r="B1300" s="6">
        <v>55038.0</v>
      </c>
    </row>
    <row r="1301">
      <c r="A1301" s="5">
        <v>41052.705555555556</v>
      </c>
      <c r="B1301" s="6">
        <v>54619.0</v>
      </c>
    </row>
    <row r="1302">
      <c r="A1302" s="5">
        <v>41053.705555555556</v>
      </c>
      <c r="B1302" s="6">
        <v>54063.0</v>
      </c>
    </row>
    <row r="1303">
      <c r="A1303" s="5">
        <v>41054.705555555556</v>
      </c>
      <c r="B1303" s="6">
        <v>54463.0</v>
      </c>
    </row>
    <row r="1304">
      <c r="A1304" s="5">
        <v>41057.705555555556</v>
      </c>
      <c r="B1304" s="6">
        <v>55212.0</v>
      </c>
    </row>
    <row r="1305">
      <c r="A1305" s="5">
        <v>41058.705555555556</v>
      </c>
      <c r="B1305" s="6">
        <v>54633.0</v>
      </c>
    </row>
    <row r="1306">
      <c r="A1306" s="5">
        <v>41059.705555555556</v>
      </c>
      <c r="B1306" s="6">
        <v>53797.0</v>
      </c>
    </row>
    <row r="1307">
      <c r="A1307" s="5">
        <v>41061.705555555556</v>
      </c>
      <c r="B1307" s="6">
        <v>53402.0</v>
      </c>
    </row>
    <row r="1308">
      <c r="A1308" s="5">
        <v>41064.705555555556</v>
      </c>
      <c r="B1308" s="6">
        <v>53416.0</v>
      </c>
    </row>
    <row r="1309">
      <c r="A1309" s="5">
        <v>41065.705555555556</v>
      </c>
      <c r="B1309" s="6">
        <v>52481.0</v>
      </c>
    </row>
    <row r="1310">
      <c r="A1310" s="5">
        <v>41066.705555555556</v>
      </c>
      <c r="B1310" s="6">
        <v>54156.0</v>
      </c>
    </row>
    <row r="1311">
      <c r="A1311" s="5">
        <v>41068.705555555556</v>
      </c>
      <c r="B1311" s="6">
        <v>54429.0</v>
      </c>
    </row>
    <row r="1312">
      <c r="A1312" s="5">
        <v>41071.705555555556</v>
      </c>
      <c r="B1312" s="6">
        <v>54001.0</v>
      </c>
    </row>
    <row r="1313">
      <c r="A1313" s="5">
        <v>41072.705555555556</v>
      </c>
      <c r="B1313" s="6">
        <v>55049.0</v>
      </c>
    </row>
    <row r="1314">
      <c r="A1314" s="5">
        <v>41073.705555555556</v>
      </c>
      <c r="B1314" s="6">
        <v>55650.0</v>
      </c>
    </row>
    <row r="1315">
      <c r="A1315" s="5">
        <v>41074.705555555556</v>
      </c>
      <c r="B1315" s="6">
        <v>55351.0</v>
      </c>
    </row>
    <row r="1316">
      <c r="A1316" s="5">
        <v>41075.705555555556</v>
      </c>
      <c r="B1316" s="6">
        <v>56104.0</v>
      </c>
    </row>
    <row r="1317">
      <c r="A1317" s="5">
        <v>41078.705555555556</v>
      </c>
      <c r="B1317" s="6">
        <v>56195.0</v>
      </c>
    </row>
    <row r="1318">
      <c r="A1318" s="5">
        <v>41079.705555555556</v>
      </c>
      <c r="B1318" s="6">
        <v>57195.0</v>
      </c>
    </row>
    <row r="1319">
      <c r="A1319" s="5">
        <v>41080.705555555556</v>
      </c>
      <c r="B1319" s="6">
        <v>57166.0</v>
      </c>
    </row>
    <row r="1320">
      <c r="A1320" s="5">
        <v>41081.705555555556</v>
      </c>
      <c r="B1320" s="6">
        <v>55505.0</v>
      </c>
    </row>
    <row r="1321">
      <c r="A1321" s="5">
        <v>41082.705555555556</v>
      </c>
      <c r="B1321" s="6">
        <v>55439.0</v>
      </c>
    </row>
    <row r="1322">
      <c r="A1322" s="5">
        <v>41085.705555555556</v>
      </c>
      <c r="B1322" s="6">
        <v>53805.0</v>
      </c>
    </row>
    <row r="1323">
      <c r="A1323" s="5">
        <v>41086.705555555556</v>
      </c>
      <c r="B1323" s="6">
        <v>53836.0</v>
      </c>
    </row>
    <row r="1324">
      <c r="A1324" s="5">
        <v>41087.705555555556</v>
      </c>
      <c r="B1324" s="6">
        <v>53108.0</v>
      </c>
    </row>
    <row r="1325">
      <c r="A1325" s="5">
        <v>41088.705555555556</v>
      </c>
      <c r="B1325" s="6">
        <v>52652.0</v>
      </c>
    </row>
    <row r="1326">
      <c r="A1326" s="5">
        <v>41089.705555555556</v>
      </c>
      <c r="B1326" s="6">
        <v>54354.0</v>
      </c>
    </row>
    <row r="1327">
      <c r="A1327" s="5">
        <v>41092.705555555556</v>
      </c>
      <c r="B1327" s="6">
        <v>54692.0</v>
      </c>
    </row>
    <row r="1328">
      <c r="A1328" s="5">
        <v>41093.705555555556</v>
      </c>
      <c r="B1328" s="6">
        <v>55780.0</v>
      </c>
    </row>
    <row r="1329">
      <c r="A1329" s="5">
        <v>41095.705555555556</v>
      </c>
      <c r="B1329" s="6">
        <v>56379.0</v>
      </c>
    </row>
    <row r="1330">
      <c r="A1330" s="5">
        <v>41096.705555555556</v>
      </c>
      <c r="B1330" s="6">
        <v>55394.0</v>
      </c>
    </row>
    <row r="1331">
      <c r="A1331" s="5">
        <v>41100.705555555556</v>
      </c>
      <c r="B1331" s="6">
        <v>53705.0</v>
      </c>
    </row>
    <row r="1332">
      <c r="A1332" s="5">
        <v>41101.705555555556</v>
      </c>
      <c r="B1332" s="6">
        <v>53569.0</v>
      </c>
    </row>
    <row r="1333">
      <c r="A1333" s="5">
        <v>41102.705555555556</v>
      </c>
      <c r="B1333" s="6">
        <v>53420.0</v>
      </c>
    </row>
    <row r="1334">
      <c r="A1334" s="5">
        <v>41103.705555555556</v>
      </c>
      <c r="B1334" s="6">
        <v>54330.0</v>
      </c>
    </row>
    <row r="1335">
      <c r="A1335" s="5">
        <v>41106.705555555556</v>
      </c>
      <c r="B1335" s="6">
        <v>53401.0</v>
      </c>
    </row>
    <row r="1336">
      <c r="A1336" s="5">
        <v>41107.705555555556</v>
      </c>
      <c r="B1336" s="6">
        <v>53909.0</v>
      </c>
    </row>
    <row r="1337">
      <c r="A1337" s="5">
        <v>41108.705555555556</v>
      </c>
      <c r="B1337" s="6">
        <v>54583.0</v>
      </c>
    </row>
    <row r="1338">
      <c r="A1338" s="5">
        <v>41109.705555555556</v>
      </c>
      <c r="B1338" s="6">
        <v>55346.0</v>
      </c>
    </row>
    <row r="1339">
      <c r="A1339" s="5">
        <v>41110.705555555556</v>
      </c>
      <c r="B1339" s="6">
        <v>54194.0</v>
      </c>
    </row>
    <row r="1340">
      <c r="A1340" s="5">
        <v>41113.705555555556</v>
      </c>
      <c r="B1340" s="6">
        <v>53033.0</v>
      </c>
    </row>
    <row r="1341">
      <c r="A1341" s="5">
        <v>41114.705555555556</v>
      </c>
      <c r="B1341" s="6">
        <v>52638.0</v>
      </c>
    </row>
    <row r="1342">
      <c r="A1342" s="5">
        <v>41115.705555555556</v>
      </c>
      <c r="B1342" s="6">
        <v>52607.0</v>
      </c>
    </row>
    <row r="1343">
      <c r="A1343" s="5">
        <v>41116.705555555556</v>
      </c>
      <c r="B1343" s="6">
        <v>54002.0</v>
      </c>
    </row>
    <row r="1344">
      <c r="A1344" s="5">
        <v>41117.705555555556</v>
      </c>
      <c r="B1344" s="6">
        <v>56553.0</v>
      </c>
    </row>
    <row r="1345">
      <c r="A1345" s="5">
        <v>41120.705555555556</v>
      </c>
      <c r="B1345" s="6">
        <v>57240.0</v>
      </c>
    </row>
    <row r="1346">
      <c r="A1346" s="5">
        <v>41121.705555555556</v>
      </c>
      <c r="B1346" s="6">
        <v>56097.0</v>
      </c>
    </row>
    <row r="1347">
      <c r="A1347" s="5">
        <v>41122.705555555556</v>
      </c>
      <c r="B1347" s="6">
        <v>56291.0</v>
      </c>
    </row>
    <row r="1348">
      <c r="A1348" s="5">
        <v>41123.705555555556</v>
      </c>
      <c r="B1348" s="6">
        <v>55520.0</v>
      </c>
    </row>
    <row r="1349">
      <c r="A1349" s="5">
        <v>41124.705555555556</v>
      </c>
      <c r="B1349" s="6">
        <v>57255.0</v>
      </c>
    </row>
    <row r="1350">
      <c r="A1350" s="5">
        <v>41127.705555555556</v>
      </c>
      <c r="B1350" s="6">
        <v>58344.0</v>
      </c>
    </row>
    <row r="1351">
      <c r="A1351" s="5">
        <v>41128.705555555556</v>
      </c>
      <c r="B1351" s="6">
        <v>57725.0</v>
      </c>
    </row>
    <row r="1352">
      <c r="A1352" s="5">
        <v>41129.705555555556</v>
      </c>
      <c r="B1352" s="6">
        <v>58950.0</v>
      </c>
    </row>
    <row r="1353">
      <c r="A1353" s="5">
        <v>41131.705555555556</v>
      </c>
      <c r="B1353" s="6">
        <v>58797.0</v>
      </c>
    </row>
    <row r="1354">
      <c r="A1354" s="5">
        <v>41134.705555555556</v>
      </c>
      <c r="B1354" s="6">
        <v>59122.0</v>
      </c>
    </row>
    <row r="1355">
      <c r="A1355" s="5">
        <v>41135.705555555556</v>
      </c>
      <c r="B1355" s="6">
        <v>58082.92</v>
      </c>
    </row>
    <row r="1356">
      <c r="A1356" s="5">
        <v>41136.705555555556</v>
      </c>
      <c r="B1356" s="6">
        <v>58189.28</v>
      </c>
    </row>
    <row r="1357">
      <c r="A1357" s="5">
        <v>41137.705555555556</v>
      </c>
      <c r="B1357" s="6">
        <v>59445.79</v>
      </c>
    </row>
    <row r="1358">
      <c r="A1358" s="5">
        <v>41138.705555555556</v>
      </c>
      <c r="B1358" s="6">
        <v>59082.37</v>
      </c>
    </row>
    <row r="1359">
      <c r="A1359" s="5">
        <v>41141.705555555556</v>
      </c>
      <c r="B1359" s="6">
        <v>59283.09</v>
      </c>
    </row>
    <row r="1360">
      <c r="A1360" s="5">
        <v>41142.705555555556</v>
      </c>
      <c r="B1360" s="6">
        <v>58917.73</v>
      </c>
    </row>
    <row r="1361">
      <c r="A1361" s="5">
        <v>41143.705555555556</v>
      </c>
      <c r="B1361" s="6">
        <v>59380.76</v>
      </c>
    </row>
    <row r="1362">
      <c r="A1362" s="5">
        <v>41144.705555555556</v>
      </c>
      <c r="B1362" s="6">
        <v>58511.55</v>
      </c>
    </row>
    <row r="1363">
      <c r="A1363" s="5">
        <v>41145.705555555556</v>
      </c>
      <c r="B1363" s="6">
        <v>58425.76</v>
      </c>
    </row>
    <row r="1364">
      <c r="A1364" s="5">
        <v>41148.705555555556</v>
      </c>
      <c r="B1364" s="6">
        <v>58111.46</v>
      </c>
    </row>
    <row r="1365">
      <c r="A1365" s="5">
        <v>41149.705555555556</v>
      </c>
      <c r="B1365" s="6">
        <v>58406.4</v>
      </c>
    </row>
    <row r="1366">
      <c r="A1366" s="5">
        <v>41150.705555555556</v>
      </c>
      <c r="B1366" s="6">
        <v>57369.19</v>
      </c>
    </row>
    <row r="1367">
      <c r="A1367" s="5">
        <v>41151.705555555556</v>
      </c>
      <c r="B1367" s="6">
        <v>57256.43</v>
      </c>
    </row>
    <row r="1368">
      <c r="A1368" s="5">
        <v>41152.705555555556</v>
      </c>
      <c r="B1368" s="6">
        <v>57061.45</v>
      </c>
    </row>
    <row r="1369">
      <c r="A1369" s="5">
        <v>41155.705555555556</v>
      </c>
      <c r="B1369" s="6">
        <v>57281.45</v>
      </c>
    </row>
    <row r="1370">
      <c r="A1370" s="5">
        <v>41157.705555555556</v>
      </c>
      <c r="B1370" s="6">
        <v>56863.91</v>
      </c>
    </row>
    <row r="1371">
      <c r="A1371" s="5">
        <v>41158.705555555556</v>
      </c>
      <c r="B1371" s="6">
        <v>58321.24</v>
      </c>
    </row>
    <row r="1372">
      <c r="A1372" s="5">
        <v>41162.705555555556</v>
      </c>
      <c r="B1372" s="6">
        <v>58404.1</v>
      </c>
    </row>
    <row r="1373">
      <c r="A1373" s="5">
        <v>41163.705555555556</v>
      </c>
      <c r="B1373" s="6">
        <v>59422.55</v>
      </c>
    </row>
    <row r="1374">
      <c r="A1374" s="5">
        <v>41164.705555555556</v>
      </c>
      <c r="B1374" s="6">
        <v>59921.8</v>
      </c>
    </row>
    <row r="1375">
      <c r="A1375" s="5">
        <v>41165.705555555556</v>
      </c>
      <c r="B1375" s="6">
        <v>61958.12</v>
      </c>
    </row>
    <row r="1376">
      <c r="A1376" s="5">
        <v>41166.705555555556</v>
      </c>
      <c r="B1376" s="6">
        <v>62105.47</v>
      </c>
    </row>
    <row r="1377">
      <c r="A1377" s="5">
        <v>41169.705555555556</v>
      </c>
      <c r="B1377" s="6">
        <v>61805.98</v>
      </c>
    </row>
    <row r="1378">
      <c r="A1378" s="5">
        <v>41170.705555555556</v>
      </c>
      <c r="B1378" s="6">
        <v>61804.33</v>
      </c>
    </row>
    <row r="1379">
      <c r="A1379" s="5">
        <v>41171.705555555556</v>
      </c>
      <c r="B1379" s="6">
        <v>61651.83</v>
      </c>
    </row>
    <row r="1380">
      <c r="A1380" s="5">
        <v>41172.705555555556</v>
      </c>
      <c r="B1380" s="6">
        <v>61687.97</v>
      </c>
    </row>
    <row r="1381">
      <c r="A1381" s="5">
        <v>41173.705555555556</v>
      </c>
      <c r="B1381" s="6">
        <v>61320.07</v>
      </c>
    </row>
    <row r="1382">
      <c r="A1382" s="5">
        <v>41176.705555555556</v>
      </c>
      <c r="B1382" s="6">
        <v>61909.99</v>
      </c>
    </row>
    <row r="1383">
      <c r="A1383" s="5">
        <v>41177.705555555556</v>
      </c>
      <c r="B1383" s="6">
        <v>60501.1</v>
      </c>
    </row>
    <row r="1384">
      <c r="A1384" s="5">
        <v>41178.705555555556</v>
      </c>
      <c r="B1384" s="6">
        <v>60478.05</v>
      </c>
    </row>
    <row r="1385">
      <c r="A1385" s="5">
        <v>41179.705555555556</v>
      </c>
      <c r="B1385" s="6">
        <v>60239.79</v>
      </c>
    </row>
    <row r="1386">
      <c r="A1386" s="5">
        <v>41180.705555555556</v>
      </c>
      <c r="B1386" s="6">
        <v>59175.86</v>
      </c>
    </row>
    <row r="1387">
      <c r="A1387" s="5">
        <v>41183.705555555556</v>
      </c>
      <c r="B1387" s="6">
        <v>59570.8</v>
      </c>
    </row>
    <row r="1388">
      <c r="A1388" s="5">
        <v>41184.705555555556</v>
      </c>
      <c r="B1388" s="6">
        <v>59222.08</v>
      </c>
    </row>
    <row r="1389">
      <c r="A1389" s="5">
        <v>41185.705555555556</v>
      </c>
      <c r="B1389" s="6">
        <v>58627.33</v>
      </c>
    </row>
    <row r="1390">
      <c r="A1390" s="5">
        <v>41186.705555555556</v>
      </c>
      <c r="B1390" s="6">
        <v>58458.0</v>
      </c>
    </row>
    <row r="1391">
      <c r="A1391" s="5">
        <v>41187.705555555556</v>
      </c>
      <c r="B1391" s="6">
        <v>58571.59</v>
      </c>
    </row>
    <row r="1392">
      <c r="A1392" s="5">
        <v>41190.705555555556</v>
      </c>
      <c r="B1392" s="6">
        <v>59317.15</v>
      </c>
    </row>
    <row r="1393">
      <c r="A1393" s="5">
        <v>41191.705555555556</v>
      </c>
      <c r="B1393" s="6">
        <v>58939.46</v>
      </c>
    </row>
    <row r="1394">
      <c r="A1394" s="5">
        <v>41192.705555555556</v>
      </c>
      <c r="B1394" s="6">
        <v>58456.28</v>
      </c>
    </row>
    <row r="1395">
      <c r="A1395" s="5">
        <v>41193.705555555556</v>
      </c>
      <c r="B1395" s="6">
        <v>59161.72</v>
      </c>
    </row>
    <row r="1396">
      <c r="A1396" s="5">
        <v>41197.705555555556</v>
      </c>
      <c r="B1396" s="6">
        <v>59601.71</v>
      </c>
    </row>
    <row r="1397">
      <c r="A1397" s="5">
        <v>41198.705555555556</v>
      </c>
      <c r="B1397" s="6">
        <v>59743.87</v>
      </c>
    </row>
    <row r="1398">
      <c r="A1398" s="5">
        <v>41199.705555555556</v>
      </c>
      <c r="B1398" s="6">
        <v>60087.29</v>
      </c>
    </row>
    <row r="1399">
      <c r="A1399" s="5">
        <v>41200.705555555556</v>
      </c>
      <c r="B1399" s="6">
        <v>59733.9</v>
      </c>
    </row>
    <row r="1400">
      <c r="A1400" s="5">
        <v>41201.705555555556</v>
      </c>
      <c r="B1400" s="6">
        <v>58922.04</v>
      </c>
    </row>
    <row r="1401">
      <c r="A1401" s="5">
        <v>41204.705555555556</v>
      </c>
      <c r="B1401" s="6">
        <v>58700.3</v>
      </c>
    </row>
    <row r="1402">
      <c r="A1402" s="5">
        <v>41205.705555555556</v>
      </c>
      <c r="B1402" s="6">
        <v>57690.24</v>
      </c>
    </row>
    <row r="1403">
      <c r="A1403" s="5">
        <v>41206.705555555556</v>
      </c>
      <c r="B1403" s="6">
        <v>57160.74</v>
      </c>
    </row>
    <row r="1404">
      <c r="A1404" s="5">
        <v>41207.705555555556</v>
      </c>
      <c r="B1404" s="6">
        <v>57836.78</v>
      </c>
    </row>
    <row r="1405">
      <c r="A1405" s="5">
        <v>41208.705555555556</v>
      </c>
      <c r="B1405" s="6">
        <v>57276.81</v>
      </c>
    </row>
    <row r="1406">
      <c r="A1406" s="5">
        <v>41211.705555555556</v>
      </c>
      <c r="B1406" s="6">
        <v>57176.58</v>
      </c>
    </row>
    <row r="1407">
      <c r="A1407" s="5">
        <v>41212.705555555556</v>
      </c>
      <c r="B1407" s="6">
        <v>57683.76</v>
      </c>
    </row>
    <row r="1408">
      <c r="A1408" s="5">
        <v>41213.705555555556</v>
      </c>
      <c r="B1408" s="6">
        <v>57068.18</v>
      </c>
    </row>
    <row r="1409">
      <c r="A1409" s="5">
        <v>41214.705555555556</v>
      </c>
      <c r="B1409" s="6">
        <v>58382.68</v>
      </c>
    </row>
    <row r="1410">
      <c r="A1410" s="5">
        <v>41218.705555555556</v>
      </c>
      <c r="B1410" s="6">
        <v>58209.76</v>
      </c>
    </row>
    <row r="1411">
      <c r="A1411" s="5">
        <v>41219.705555555556</v>
      </c>
      <c r="B1411" s="6">
        <v>59458.59</v>
      </c>
    </row>
    <row r="1412">
      <c r="A1412" s="5">
        <v>41220.705555555556</v>
      </c>
      <c r="B1412" s="6">
        <v>58517.35</v>
      </c>
    </row>
    <row r="1413">
      <c r="A1413" s="5">
        <v>41221.705555555556</v>
      </c>
      <c r="B1413" s="6">
        <v>57524.45</v>
      </c>
    </row>
    <row r="1414">
      <c r="A1414" s="5">
        <v>41222.705555555556</v>
      </c>
      <c r="B1414" s="6">
        <v>57357.71</v>
      </c>
    </row>
    <row r="1415">
      <c r="A1415" s="5">
        <v>41225.705555555556</v>
      </c>
      <c r="B1415" s="6">
        <v>57064.31</v>
      </c>
    </row>
    <row r="1416">
      <c r="A1416" s="5">
        <v>41226.705555555556</v>
      </c>
      <c r="B1416" s="6">
        <v>57486.07</v>
      </c>
    </row>
    <row r="1417">
      <c r="A1417" s="5">
        <v>41227.705555555556</v>
      </c>
      <c r="B1417" s="6">
        <v>56279.36</v>
      </c>
    </row>
    <row r="1418">
      <c r="A1418" s="5">
        <v>41228.705555555556</v>
      </c>
      <c r="B1418" s="6">
        <v>56279.0</v>
      </c>
    </row>
    <row r="1419">
      <c r="A1419" s="5">
        <v>41229.705555555556</v>
      </c>
      <c r="B1419" s="6">
        <v>55402.33</v>
      </c>
    </row>
    <row r="1420">
      <c r="A1420" s="5">
        <v>41232.705555555556</v>
      </c>
      <c r="B1420" s="6">
        <v>56450.86</v>
      </c>
    </row>
    <row r="1421">
      <c r="A1421" s="5">
        <v>41234.705555555556</v>
      </c>
      <c r="B1421" s="6">
        <v>56242.12</v>
      </c>
    </row>
    <row r="1422">
      <c r="A1422" s="5">
        <v>41235.705555555556</v>
      </c>
      <c r="B1422" s="6">
        <v>56436.97</v>
      </c>
    </row>
    <row r="1423">
      <c r="A1423" s="5">
        <v>41236.705555555556</v>
      </c>
      <c r="B1423" s="6">
        <v>57574.03</v>
      </c>
    </row>
    <row r="1424">
      <c r="A1424" s="5">
        <v>41239.705555555556</v>
      </c>
      <c r="B1424" s="6">
        <v>56737.1</v>
      </c>
    </row>
    <row r="1425">
      <c r="A1425" s="5">
        <v>41240.705555555556</v>
      </c>
      <c r="B1425" s="6">
        <v>56248.09</v>
      </c>
    </row>
    <row r="1426">
      <c r="A1426" s="5">
        <v>41241.705555555556</v>
      </c>
      <c r="B1426" s="6">
        <v>56539.4</v>
      </c>
    </row>
    <row r="1427">
      <c r="A1427" s="5">
        <v>41242.705555555556</v>
      </c>
      <c r="B1427" s="6">
        <v>57852.53</v>
      </c>
    </row>
    <row r="1428">
      <c r="A1428" s="5">
        <v>41243.705555555556</v>
      </c>
      <c r="B1428" s="6">
        <v>57474.57</v>
      </c>
    </row>
    <row r="1429">
      <c r="A1429" s="5">
        <v>41246.705555555556</v>
      </c>
      <c r="B1429" s="6">
        <v>58202.35</v>
      </c>
    </row>
    <row r="1430">
      <c r="A1430" s="5">
        <v>41247.705555555556</v>
      </c>
      <c r="B1430" s="6">
        <v>57563.23</v>
      </c>
    </row>
    <row r="1431">
      <c r="A1431" s="5">
        <v>41248.705555555556</v>
      </c>
      <c r="B1431" s="6">
        <v>57678.62</v>
      </c>
    </row>
    <row r="1432">
      <c r="A1432" s="5">
        <v>41249.705555555556</v>
      </c>
      <c r="B1432" s="6">
        <v>57656.42</v>
      </c>
    </row>
    <row r="1433">
      <c r="A1433" s="5">
        <v>41250.705555555556</v>
      </c>
      <c r="B1433" s="6">
        <v>58487.32</v>
      </c>
    </row>
    <row r="1434">
      <c r="A1434" s="5">
        <v>41253.705555555556</v>
      </c>
      <c r="B1434" s="6">
        <v>59248.23</v>
      </c>
    </row>
    <row r="1435">
      <c r="A1435" s="5">
        <v>41254.705555555556</v>
      </c>
      <c r="B1435" s="6">
        <v>59623.34</v>
      </c>
    </row>
    <row r="1436">
      <c r="A1436" s="5">
        <v>41255.705555555556</v>
      </c>
      <c r="B1436" s="6">
        <v>59474.18</v>
      </c>
    </row>
    <row r="1437">
      <c r="A1437" s="5">
        <v>41256.705555555556</v>
      </c>
      <c r="B1437" s="6">
        <v>59316.75</v>
      </c>
    </row>
    <row r="1438">
      <c r="A1438" s="5">
        <v>41257.705555555556</v>
      </c>
      <c r="B1438" s="6">
        <v>59604.92</v>
      </c>
    </row>
    <row r="1439">
      <c r="A1439" s="5">
        <v>41260.705555555556</v>
      </c>
      <c r="B1439" s="6">
        <v>59566.52</v>
      </c>
    </row>
    <row r="1440">
      <c r="A1440" s="5">
        <v>41261.705555555556</v>
      </c>
      <c r="B1440" s="6">
        <v>60460.73</v>
      </c>
    </row>
    <row r="1441">
      <c r="A1441" s="5">
        <v>41262.705555555556</v>
      </c>
      <c r="B1441" s="6">
        <v>60998.34</v>
      </c>
    </row>
    <row r="1442">
      <c r="A1442" s="5">
        <v>41263.705555555556</v>
      </c>
      <c r="B1442" s="6">
        <v>61276.12</v>
      </c>
    </row>
    <row r="1443">
      <c r="A1443" s="5">
        <v>41264.705555555556</v>
      </c>
      <c r="B1443" s="6">
        <v>61007.03</v>
      </c>
    </row>
    <row r="1444">
      <c r="A1444" s="5">
        <v>41269.705555555556</v>
      </c>
      <c r="B1444" s="6">
        <v>60959.79</v>
      </c>
    </row>
    <row r="1445">
      <c r="A1445" s="5">
        <v>41270.705555555556</v>
      </c>
      <c r="B1445" s="6">
        <v>60415.95</v>
      </c>
    </row>
    <row r="1446">
      <c r="A1446" s="5">
        <v>41271.705555555556</v>
      </c>
      <c r="B1446" s="6">
        <v>60952.08</v>
      </c>
    </row>
    <row r="1447">
      <c r="A1447" s="5">
        <v>41276.705555555556</v>
      </c>
      <c r="B1447" s="6">
        <v>62550.1</v>
      </c>
    </row>
    <row r="1448">
      <c r="A1448" s="5">
        <v>41277.705555555556</v>
      </c>
      <c r="B1448" s="6">
        <v>63312.46</v>
      </c>
    </row>
    <row r="1449">
      <c r="A1449" s="5">
        <v>41278.705555555556</v>
      </c>
      <c r="B1449" s="6">
        <v>62523.06</v>
      </c>
    </row>
    <row r="1450">
      <c r="A1450" s="5">
        <v>41281.705555555556</v>
      </c>
      <c r="B1450" s="6">
        <v>61932.54</v>
      </c>
    </row>
    <row r="1451">
      <c r="A1451" s="5">
        <v>41282.705555555556</v>
      </c>
      <c r="B1451" s="6">
        <v>61127.84</v>
      </c>
    </row>
    <row r="1452">
      <c r="A1452" s="5">
        <v>41283.705555555556</v>
      </c>
      <c r="B1452" s="6">
        <v>61578.58</v>
      </c>
    </row>
    <row r="1453">
      <c r="A1453" s="5">
        <v>41284.705555555556</v>
      </c>
      <c r="B1453" s="6">
        <v>61678.31</v>
      </c>
    </row>
    <row r="1454">
      <c r="A1454" s="5">
        <v>41285.705555555556</v>
      </c>
      <c r="B1454" s="6">
        <v>61497.43</v>
      </c>
    </row>
    <row r="1455">
      <c r="A1455" s="5">
        <v>41288.705555555556</v>
      </c>
      <c r="B1455" s="6">
        <v>62080.79</v>
      </c>
    </row>
    <row r="1456">
      <c r="A1456" s="5">
        <v>41289.705555555556</v>
      </c>
      <c r="B1456" s="6">
        <v>61727.61</v>
      </c>
    </row>
    <row r="1457">
      <c r="A1457" s="5">
        <v>41290.705555555556</v>
      </c>
      <c r="B1457" s="6">
        <v>61787.35</v>
      </c>
    </row>
    <row r="1458">
      <c r="A1458" s="5">
        <v>41291.705555555556</v>
      </c>
      <c r="B1458" s="6">
        <v>62194.06</v>
      </c>
    </row>
    <row r="1459">
      <c r="A1459" s="5">
        <v>41292.705555555556</v>
      </c>
      <c r="B1459" s="6">
        <v>61956.14</v>
      </c>
    </row>
    <row r="1460">
      <c r="A1460" s="5">
        <v>41295.705555555556</v>
      </c>
      <c r="B1460" s="6">
        <v>61899.71</v>
      </c>
    </row>
    <row r="1461">
      <c r="A1461" s="5">
        <v>41296.705555555556</v>
      </c>
      <c r="B1461" s="6">
        <v>61692.29</v>
      </c>
    </row>
    <row r="1462">
      <c r="A1462" s="5">
        <v>41297.705555555556</v>
      </c>
      <c r="B1462" s="6">
        <v>61966.26</v>
      </c>
    </row>
    <row r="1463">
      <c r="A1463" s="5">
        <v>41298.705555555556</v>
      </c>
      <c r="B1463" s="6">
        <v>61169.83</v>
      </c>
    </row>
    <row r="1464">
      <c r="A1464" s="5">
        <v>41302.705555555556</v>
      </c>
      <c r="B1464" s="6">
        <v>60027.07</v>
      </c>
    </row>
    <row r="1465">
      <c r="A1465" s="5">
        <v>41303.705555555556</v>
      </c>
      <c r="B1465" s="6">
        <v>60406.33</v>
      </c>
    </row>
    <row r="1466">
      <c r="A1466" s="5">
        <v>41304.705555555556</v>
      </c>
      <c r="B1466" s="6">
        <v>59336.7</v>
      </c>
    </row>
    <row r="1467">
      <c r="A1467" s="5">
        <v>41305.705555555556</v>
      </c>
      <c r="B1467" s="6">
        <v>59761.49</v>
      </c>
    </row>
    <row r="1468">
      <c r="A1468" s="5">
        <v>41306.705555555556</v>
      </c>
      <c r="B1468" s="6">
        <v>60351.16</v>
      </c>
    </row>
    <row r="1469">
      <c r="A1469" s="5">
        <v>41309.705555555556</v>
      </c>
      <c r="B1469" s="6">
        <v>59575.66</v>
      </c>
    </row>
    <row r="1470">
      <c r="A1470" s="5">
        <v>41310.705555555556</v>
      </c>
      <c r="B1470" s="6">
        <v>59444.97</v>
      </c>
    </row>
    <row r="1471">
      <c r="A1471" s="5">
        <v>41311.705555555556</v>
      </c>
      <c r="B1471" s="6">
        <v>58951.07</v>
      </c>
    </row>
    <row r="1472">
      <c r="A1472" s="5">
        <v>41312.705555555556</v>
      </c>
      <c r="B1472" s="6">
        <v>58372.46</v>
      </c>
    </row>
    <row r="1473">
      <c r="A1473" s="5">
        <v>41313.705555555556</v>
      </c>
      <c r="B1473" s="6">
        <v>58497.83</v>
      </c>
    </row>
    <row r="1474">
      <c r="A1474" s="5">
        <v>41318.705555555556</v>
      </c>
      <c r="B1474" s="6">
        <v>58405.74</v>
      </c>
    </row>
    <row r="1475">
      <c r="A1475" s="5">
        <v>41319.705555555556</v>
      </c>
      <c r="B1475" s="6">
        <v>58077.31</v>
      </c>
    </row>
    <row r="1476">
      <c r="A1476" s="5">
        <v>41320.705555555556</v>
      </c>
      <c r="B1476" s="6">
        <v>57903.3</v>
      </c>
    </row>
    <row r="1477">
      <c r="A1477" s="5">
        <v>41323.705555555556</v>
      </c>
      <c r="B1477" s="6">
        <v>57613.9</v>
      </c>
    </row>
    <row r="1478">
      <c r="A1478" s="5">
        <v>41324.705555555556</v>
      </c>
      <c r="B1478" s="6">
        <v>57314.4</v>
      </c>
    </row>
    <row r="1479">
      <c r="A1479" s="5">
        <v>41325.705555555556</v>
      </c>
      <c r="B1479" s="6">
        <v>56177.6</v>
      </c>
    </row>
    <row r="1480">
      <c r="A1480" s="5">
        <v>41326.705555555556</v>
      </c>
      <c r="B1480" s="6">
        <v>56154.68</v>
      </c>
    </row>
    <row r="1481">
      <c r="A1481" s="5">
        <v>41327.705555555556</v>
      </c>
      <c r="B1481" s="6">
        <v>56697.06</v>
      </c>
    </row>
    <row r="1482">
      <c r="A1482" s="5">
        <v>41330.705555555556</v>
      </c>
      <c r="B1482" s="6">
        <v>56617.56</v>
      </c>
    </row>
    <row r="1483">
      <c r="A1483" s="5">
        <v>41331.705555555556</v>
      </c>
      <c r="B1483" s="6">
        <v>56948.87</v>
      </c>
    </row>
    <row r="1484">
      <c r="A1484" s="5">
        <v>41332.705555555556</v>
      </c>
      <c r="B1484" s="6">
        <v>57273.88</v>
      </c>
    </row>
    <row r="1485">
      <c r="A1485" s="5">
        <v>41333.705555555556</v>
      </c>
      <c r="B1485" s="6">
        <v>57424.29</v>
      </c>
    </row>
    <row r="1486">
      <c r="A1486" s="5">
        <v>41334.705555555556</v>
      </c>
      <c r="B1486" s="6">
        <v>56883.99</v>
      </c>
    </row>
    <row r="1487">
      <c r="A1487" s="5">
        <v>41337.705555555556</v>
      </c>
      <c r="B1487" s="6">
        <v>56499.17</v>
      </c>
    </row>
    <row r="1488">
      <c r="A1488" s="5">
        <v>41338.705555555556</v>
      </c>
      <c r="B1488" s="6">
        <v>55950.73</v>
      </c>
    </row>
    <row r="1489">
      <c r="A1489" s="5">
        <v>41339.705555555556</v>
      </c>
      <c r="B1489" s="6">
        <v>57940.14</v>
      </c>
    </row>
    <row r="1490">
      <c r="A1490" s="5">
        <v>41340.705555555556</v>
      </c>
      <c r="B1490" s="6">
        <v>58846.81</v>
      </c>
    </row>
    <row r="1491">
      <c r="A1491" s="5">
        <v>41341.705555555556</v>
      </c>
      <c r="B1491" s="6">
        <v>58432.75</v>
      </c>
    </row>
    <row r="1492">
      <c r="A1492" s="5">
        <v>41344.705555555556</v>
      </c>
      <c r="B1492" s="6">
        <v>58544.79</v>
      </c>
    </row>
    <row r="1493">
      <c r="A1493" s="5">
        <v>41345.705555555556</v>
      </c>
      <c r="B1493" s="6">
        <v>58208.61</v>
      </c>
    </row>
    <row r="1494">
      <c r="A1494" s="5">
        <v>41346.705555555556</v>
      </c>
      <c r="B1494" s="6">
        <v>57385.9</v>
      </c>
    </row>
    <row r="1495">
      <c r="A1495" s="5">
        <v>41347.705555555556</v>
      </c>
      <c r="B1495" s="6">
        <v>57281.02</v>
      </c>
    </row>
    <row r="1496">
      <c r="A1496" s="5">
        <v>41348.705555555556</v>
      </c>
      <c r="B1496" s="6">
        <v>56869.28</v>
      </c>
    </row>
    <row r="1497">
      <c r="A1497" s="5">
        <v>41351.705555555556</v>
      </c>
      <c r="B1497" s="6">
        <v>56972.96</v>
      </c>
    </row>
    <row r="1498">
      <c r="A1498" s="5">
        <v>41352.705555555556</v>
      </c>
      <c r="B1498" s="6">
        <v>56361.24</v>
      </c>
    </row>
    <row r="1499">
      <c r="A1499" s="5">
        <v>41353.705555555556</v>
      </c>
      <c r="B1499" s="6">
        <v>56030.03</v>
      </c>
    </row>
    <row r="1500">
      <c r="A1500" s="5">
        <v>41354.705555555556</v>
      </c>
      <c r="B1500" s="6">
        <v>55576.67</v>
      </c>
    </row>
    <row r="1501">
      <c r="A1501" s="5">
        <v>41355.705555555556</v>
      </c>
      <c r="B1501" s="6">
        <v>55243.4</v>
      </c>
    </row>
    <row r="1502">
      <c r="A1502" s="5">
        <v>41358.705555555556</v>
      </c>
      <c r="B1502" s="6">
        <v>54873.12</v>
      </c>
    </row>
    <row r="1503">
      <c r="A1503" s="5">
        <v>41359.705555555556</v>
      </c>
      <c r="B1503" s="6">
        <v>55671.39</v>
      </c>
    </row>
    <row r="1504">
      <c r="A1504" s="5">
        <v>41360.705555555556</v>
      </c>
      <c r="B1504" s="6">
        <v>56034.29</v>
      </c>
    </row>
    <row r="1505">
      <c r="A1505" s="5">
        <v>41361.705555555556</v>
      </c>
      <c r="B1505" s="6">
        <v>56352.09</v>
      </c>
    </row>
    <row r="1506">
      <c r="A1506" s="5">
        <v>41365.705555555556</v>
      </c>
      <c r="B1506" s="6">
        <v>55902.18</v>
      </c>
    </row>
    <row r="1507">
      <c r="A1507" s="5">
        <v>41366.705555555556</v>
      </c>
      <c r="B1507" s="6">
        <v>54889.1</v>
      </c>
    </row>
    <row r="1508">
      <c r="A1508" s="5">
        <v>41367.705555555556</v>
      </c>
      <c r="B1508" s="6">
        <v>55562.74</v>
      </c>
    </row>
    <row r="1509">
      <c r="A1509" s="5">
        <v>41368.705555555556</v>
      </c>
      <c r="B1509" s="6">
        <v>54648.15</v>
      </c>
    </row>
    <row r="1510">
      <c r="A1510" s="5">
        <v>41369.705555555556</v>
      </c>
      <c r="B1510" s="6">
        <v>55050.6</v>
      </c>
    </row>
    <row r="1511">
      <c r="A1511" s="5">
        <v>41372.705555555556</v>
      </c>
      <c r="B1511" s="6">
        <v>55092.31</v>
      </c>
    </row>
    <row r="1512">
      <c r="A1512" s="5">
        <v>41373.705555555556</v>
      </c>
      <c r="B1512" s="6">
        <v>55912.04</v>
      </c>
    </row>
    <row r="1513">
      <c r="A1513" s="5">
        <v>41374.705555555556</v>
      </c>
      <c r="B1513" s="6">
        <v>56186.56</v>
      </c>
    </row>
    <row r="1514">
      <c r="A1514" s="5">
        <v>41375.705555555556</v>
      </c>
      <c r="B1514" s="6">
        <v>55400.91</v>
      </c>
    </row>
    <row r="1515">
      <c r="A1515" s="5">
        <v>41376.705555555556</v>
      </c>
      <c r="B1515" s="6">
        <v>54962.65</v>
      </c>
    </row>
    <row r="1516">
      <c r="A1516" s="5">
        <v>41379.705555555556</v>
      </c>
      <c r="B1516" s="6">
        <v>52949.93</v>
      </c>
    </row>
    <row r="1517">
      <c r="A1517" s="5">
        <v>41380.705555555556</v>
      </c>
      <c r="B1517" s="6">
        <v>53990.83</v>
      </c>
    </row>
    <row r="1518">
      <c r="A1518" s="5">
        <v>41381.705555555556</v>
      </c>
      <c r="B1518" s="6">
        <v>52881.96</v>
      </c>
    </row>
    <row r="1519">
      <c r="A1519" s="5">
        <v>41382.705555555556</v>
      </c>
      <c r="B1519" s="6">
        <v>53165.91</v>
      </c>
    </row>
    <row r="1520">
      <c r="A1520" s="5">
        <v>41383.705555555556</v>
      </c>
      <c r="B1520" s="6">
        <v>53928.92</v>
      </c>
    </row>
    <row r="1521">
      <c r="A1521" s="5">
        <v>41386.705555555556</v>
      </c>
      <c r="B1521" s="6">
        <v>54297.73</v>
      </c>
    </row>
    <row r="1522">
      <c r="A1522" s="5">
        <v>41387.705555555556</v>
      </c>
      <c r="B1522" s="6">
        <v>54884.75</v>
      </c>
    </row>
    <row r="1523">
      <c r="A1523" s="5">
        <v>41388.705555555556</v>
      </c>
      <c r="B1523" s="6">
        <v>54984.23</v>
      </c>
    </row>
    <row r="1524">
      <c r="A1524" s="5">
        <v>41389.705555555556</v>
      </c>
      <c r="B1524" s="6">
        <v>54963.32</v>
      </c>
    </row>
    <row r="1525">
      <c r="A1525" s="5">
        <v>41390.705555555556</v>
      </c>
      <c r="B1525" s="6">
        <v>54252.04</v>
      </c>
    </row>
    <row r="1526">
      <c r="A1526" s="5">
        <v>41393.705555555556</v>
      </c>
      <c r="B1526" s="6">
        <v>54887.25</v>
      </c>
    </row>
    <row r="1527">
      <c r="A1527" s="5">
        <v>41394.705555555556</v>
      </c>
      <c r="B1527" s="6">
        <v>55910.37</v>
      </c>
    </row>
    <row r="1528">
      <c r="A1528" s="5">
        <v>41396.705555555556</v>
      </c>
      <c r="B1528" s="6">
        <v>55321.93</v>
      </c>
    </row>
    <row r="1529">
      <c r="A1529" s="5">
        <v>41397.705555555556</v>
      </c>
      <c r="B1529" s="6">
        <v>55488.08</v>
      </c>
    </row>
    <row r="1530">
      <c r="A1530" s="5">
        <v>41400.705555555556</v>
      </c>
      <c r="B1530" s="6">
        <v>55429.88</v>
      </c>
    </row>
    <row r="1531">
      <c r="A1531" s="5">
        <v>41401.705555555556</v>
      </c>
      <c r="B1531" s="6">
        <v>56274.66</v>
      </c>
    </row>
    <row r="1532">
      <c r="A1532" s="5">
        <v>41402.705555555556</v>
      </c>
      <c r="B1532" s="6">
        <v>55804.8</v>
      </c>
    </row>
    <row r="1533">
      <c r="A1533" s="5">
        <v>41403.705555555556</v>
      </c>
      <c r="B1533" s="6">
        <v>55447.56</v>
      </c>
    </row>
    <row r="1534">
      <c r="A1534" s="5">
        <v>41404.705555555556</v>
      </c>
      <c r="B1534" s="6">
        <v>55107.8</v>
      </c>
    </row>
    <row r="1535">
      <c r="A1535" s="5">
        <v>41407.705555555556</v>
      </c>
      <c r="B1535" s="6">
        <v>54447.77</v>
      </c>
    </row>
    <row r="1536">
      <c r="A1536" s="5">
        <v>41408.705555555556</v>
      </c>
      <c r="B1536" s="6">
        <v>54666.82</v>
      </c>
    </row>
    <row r="1537">
      <c r="A1537" s="5">
        <v>41409.705555555556</v>
      </c>
      <c r="B1537" s="6">
        <v>54936.41</v>
      </c>
    </row>
    <row r="1538">
      <c r="A1538" s="5">
        <v>41410.705555555556</v>
      </c>
      <c r="B1538" s="6">
        <v>54772.62</v>
      </c>
    </row>
    <row r="1539">
      <c r="A1539" s="5">
        <v>41411.705555555556</v>
      </c>
      <c r="B1539" s="6">
        <v>55164.27</v>
      </c>
    </row>
    <row r="1540">
      <c r="A1540" s="5">
        <v>41414.705555555556</v>
      </c>
      <c r="B1540" s="6">
        <v>55700.77</v>
      </c>
    </row>
    <row r="1541">
      <c r="A1541" s="5">
        <v>41415.705555555556</v>
      </c>
      <c r="B1541" s="6">
        <v>56265.32</v>
      </c>
    </row>
    <row r="1542">
      <c r="A1542" s="5">
        <v>41416.705555555556</v>
      </c>
      <c r="B1542" s="6">
        <v>56429.27</v>
      </c>
    </row>
    <row r="1543">
      <c r="A1543" s="5">
        <v>41417.705555555556</v>
      </c>
      <c r="B1543" s="6">
        <v>56349.91</v>
      </c>
    </row>
    <row r="1544">
      <c r="A1544" s="5">
        <v>41418.705555555556</v>
      </c>
      <c r="B1544" s="6">
        <v>56406.21</v>
      </c>
    </row>
    <row r="1545">
      <c r="A1545" s="5">
        <v>41421.705555555556</v>
      </c>
      <c r="B1545" s="6">
        <v>56395.94</v>
      </c>
    </row>
    <row r="1546">
      <c r="A1546" s="5">
        <v>41422.705555555556</v>
      </c>
      <c r="B1546" s="6">
        <v>56036.26</v>
      </c>
    </row>
    <row r="1547">
      <c r="A1547" s="5">
        <v>41423.705555555556</v>
      </c>
      <c r="B1547" s="6">
        <v>54634.69</v>
      </c>
    </row>
    <row r="1548">
      <c r="A1548" s="5">
        <v>41425.705555555556</v>
      </c>
      <c r="B1548" s="6">
        <v>53506.08</v>
      </c>
    </row>
    <row r="1549">
      <c r="A1549" s="5">
        <v>41428.705555555556</v>
      </c>
      <c r="B1549" s="6">
        <v>53944.36</v>
      </c>
    </row>
    <row r="1550">
      <c r="A1550" s="5">
        <v>41429.705555555556</v>
      </c>
      <c r="B1550" s="6">
        <v>54017.9</v>
      </c>
    </row>
    <row r="1551">
      <c r="A1551" s="5">
        <v>41430.705555555556</v>
      </c>
      <c r="B1551" s="6">
        <v>52798.63</v>
      </c>
    </row>
    <row r="1552">
      <c r="A1552" s="5">
        <v>41431.705555555556</v>
      </c>
      <c r="B1552" s="6">
        <v>52884.83</v>
      </c>
    </row>
    <row r="1553">
      <c r="A1553" s="5">
        <v>41432.705555555556</v>
      </c>
      <c r="B1553" s="6">
        <v>51618.63</v>
      </c>
    </row>
    <row r="1554">
      <c r="A1554" s="5">
        <v>41435.705555555556</v>
      </c>
      <c r="B1554" s="6">
        <v>51316.65</v>
      </c>
    </row>
    <row r="1555">
      <c r="A1555" s="5">
        <v>41436.705555555556</v>
      </c>
      <c r="B1555" s="6">
        <v>49769.93</v>
      </c>
    </row>
    <row r="1556">
      <c r="A1556" s="5">
        <v>41437.705555555556</v>
      </c>
      <c r="B1556" s="6">
        <v>49180.58</v>
      </c>
    </row>
    <row r="1557">
      <c r="A1557" s="5">
        <v>41438.705555555556</v>
      </c>
      <c r="B1557" s="6">
        <v>50414.89</v>
      </c>
    </row>
    <row r="1558">
      <c r="A1558" s="5">
        <v>41439.705555555556</v>
      </c>
      <c r="B1558" s="6">
        <v>49332.34</v>
      </c>
    </row>
    <row r="1559">
      <c r="A1559" s="5">
        <v>41442.705555555556</v>
      </c>
      <c r="B1559" s="6">
        <v>49088.65</v>
      </c>
    </row>
    <row r="1560">
      <c r="A1560" s="5">
        <v>41443.705555555556</v>
      </c>
      <c r="B1560" s="6">
        <v>49464.94</v>
      </c>
    </row>
    <row r="1561">
      <c r="A1561" s="5">
        <v>41444.705555555556</v>
      </c>
      <c r="B1561" s="6">
        <v>47893.06</v>
      </c>
    </row>
    <row r="1562">
      <c r="A1562" s="5">
        <v>41445.705555555556</v>
      </c>
      <c r="B1562" s="6">
        <v>48214.43</v>
      </c>
    </row>
    <row r="1563">
      <c r="A1563" s="5">
        <v>41446.705555555556</v>
      </c>
      <c r="B1563" s="6">
        <v>47056.04</v>
      </c>
    </row>
    <row r="1564">
      <c r="A1564" s="5">
        <v>41449.705555555556</v>
      </c>
      <c r="B1564" s="6">
        <v>45965.05</v>
      </c>
    </row>
    <row r="1565">
      <c r="A1565" s="5">
        <v>41450.705555555556</v>
      </c>
      <c r="B1565" s="6">
        <v>46893.04</v>
      </c>
    </row>
    <row r="1566">
      <c r="A1566" s="5">
        <v>41451.705555555556</v>
      </c>
      <c r="B1566" s="6">
        <v>47171.98</v>
      </c>
    </row>
    <row r="1567">
      <c r="A1567" s="5">
        <v>41452.705555555556</v>
      </c>
      <c r="B1567" s="6">
        <v>47609.46</v>
      </c>
    </row>
    <row r="1568">
      <c r="A1568" s="5">
        <v>41453.705555555556</v>
      </c>
      <c r="B1568" s="6">
        <v>47457.13</v>
      </c>
    </row>
    <row r="1569">
      <c r="A1569" s="5">
        <v>41456.705555555556</v>
      </c>
      <c r="B1569" s="6">
        <v>47229.59</v>
      </c>
    </row>
    <row r="1570">
      <c r="A1570" s="5">
        <v>41457.705555555556</v>
      </c>
      <c r="B1570" s="6">
        <v>45228.95</v>
      </c>
    </row>
    <row r="1571">
      <c r="A1571" s="5">
        <v>41458.705555555556</v>
      </c>
      <c r="B1571" s="6">
        <v>45044.03</v>
      </c>
    </row>
    <row r="1572">
      <c r="A1572" s="5">
        <v>41459.705555555556</v>
      </c>
      <c r="B1572" s="6">
        <v>45763.16</v>
      </c>
    </row>
    <row r="1573">
      <c r="A1573" s="5">
        <v>41460.705555555556</v>
      </c>
      <c r="B1573" s="6">
        <v>45210.49</v>
      </c>
    </row>
    <row r="1574">
      <c r="A1574" s="5">
        <v>41463.705555555556</v>
      </c>
      <c r="B1574" s="6">
        <v>45075.5</v>
      </c>
    </row>
    <row r="1575">
      <c r="A1575" s="5">
        <v>41465.705555555556</v>
      </c>
      <c r="B1575" s="6">
        <v>45483.43</v>
      </c>
    </row>
    <row r="1576">
      <c r="A1576" s="5">
        <v>41466.705555555556</v>
      </c>
      <c r="B1576" s="6">
        <v>46626.26</v>
      </c>
    </row>
    <row r="1577">
      <c r="A1577" s="5">
        <v>41467.705555555556</v>
      </c>
      <c r="B1577" s="6">
        <v>45533.24</v>
      </c>
    </row>
    <row r="1578">
      <c r="A1578" s="5">
        <v>41470.705555555556</v>
      </c>
      <c r="B1578" s="6">
        <v>46738.9</v>
      </c>
    </row>
    <row r="1579">
      <c r="A1579" s="5">
        <v>41471.705555555556</v>
      </c>
      <c r="B1579" s="6">
        <v>46869.29</v>
      </c>
    </row>
    <row r="1580">
      <c r="A1580" s="5">
        <v>41472.705555555556</v>
      </c>
      <c r="B1580" s="6">
        <v>47407.31</v>
      </c>
    </row>
    <row r="1581">
      <c r="A1581" s="5">
        <v>41473.705555555556</v>
      </c>
      <c r="B1581" s="6">
        <v>47656.92</v>
      </c>
    </row>
    <row r="1582">
      <c r="A1582" s="5">
        <v>41474.705555555556</v>
      </c>
      <c r="B1582" s="6">
        <v>47400.23</v>
      </c>
    </row>
    <row r="1583">
      <c r="A1583" s="5">
        <v>41477.705555555556</v>
      </c>
      <c r="B1583" s="6">
        <v>48574.09</v>
      </c>
    </row>
    <row r="1584">
      <c r="A1584" s="5">
        <v>41478.705555555556</v>
      </c>
      <c r="B1584" s="6">
        <v>48819.52</v>
      </c>
    </row>
    <row r="1585">
      <c r="A1585" s="5">
        <v>41479.705555555556</v>
      </c>
      <c r="B1585" s="6">
        <v>48374.23</v>
      </c>
    </row>
    <row r="1586">
      <c r="A1586" s="5">
        <v>41480.705555555556</v>
      </c>
      <c r="B1586" s="6">
        <v>49066.75</v>
      </c>
    </row>
    <row r="1587">
      <c r="A1587" s="5">
        <v>41481.705555555556</v>
      </c>
      <c r="B1587" s="6">
        <v>49422.05</v>
      </c>
    </row>
    <row r="1588">
      <c r="A1588" s="5">
        <v>41484.705555555556</v>
      </c>
      <c r="B1588" s="6">
        <v>49212.33</v>
      </c>
    </row>
    <row r="1589">
      <c r="A1589" s="5">
        <v>41485.705555555556</v>
      </c>
      <c r="B1589" s="6">
        <v>48561.78</v>
      </c>
    </row>
    <row r="1590">
      <c r="A1590" s="5">
        <v>41486.705555555556</v>
      </c>
      <c r="B1590" s="6">
        <v>48234.49</v>
      </c>
    </row>
    <row r="1591">
      <c r="A1591" s="5">
        <v>41487.705555555556</v>
      </c>
      <c r="B1591" s="6">
        <v>49140.78</v>
      </c>
    </row>
    <row r="1592">
      <c r="A1592" s="5">
        <v>41488.705555555556</v>
      </c>
      <c r="B1592" s="6">
        <v>48474.04</v>
      </c>
    </row>
    <row r="1593">
      <c r="A1593" s="5">
        <v>41491.705555555556</v>
      </c>
      <c r="B1593" s="6">
        <v>48436.44</v>
      </c>
    </row>
    <row r="1594">
      <c r="A1594" s="5">
        <v>41492.705555555556</v>
      </c>
      <c r="B1594" s="6">
        <v>47421.85</v>
      </c>
    </row>
    <row r="1595">
      <c r="A1595" s="5">
        <v>41493.705555555556</v>
      </c>
      <c r="B1595" s="6">
        <v>47446.71</v>
      </c>
    </row>
    <row r="1596">
      <c r="A1596" s="5">
        <v>41494.705555555556</v>
      </c>
      <c r="B1596" s="6">
        <v>48928.82</v>
      </c>
    </row>
    <row r="1597">
      <c r="A1597" s="5">
        <v>41495.705555555556</v>
      </c>
      <c r="B1597" s="6">
        <v>49874.9</v>
      </c>
    </row>
    <row r="1598">
      <c r="A1598" s="5">
        <v>41498.705555555556</v>
      </c>
      <c r="B1598" s="6">
        <v>50299.49</v>
      </c>
    </row>
    <row r="1599">
      <c r="A1599" s="5">
        <v>41499.705555555556</v>
      </c>
      <c r="B1599" s="6">
        <v>50600.55</v>
      </c>
    </row>
    <row r="1600">
      <c r="A1600" s="5">
        <v>41500.705555555556</v>
      </c>
      <c r="B1600" s="6">
        <v>50895.92</v>
      </c>
    </row>
    <row r="1601">
      <c r="A1601" s="5">
        <v>41501.705555555556</v>
      </c>
      <c r="B1601" s="6">
        <v>50908.34</v>
      </c>
    </row>
    <row r="1602">
      <c r="A1602" s="5">
        <v>41502.705555555556</v>
      </c>
      <c r="B1602" s="6">
        <v>51538.78</v>
      </c>
    </row>
    <row r="1603">
      <c r="A1603" s="5">
        <v>41505.705555555556</v>
      </c>
      <c r="B1603" s="6">
        <v>51574.09</v>
      </c>
    </row>
    <row r="1604">
      <c r="A1604" s="5">
        <v>41506.705555555556</v>
      </c>
      <c r="B1604" s="6">
        <v>50507.02</v>
      </c>
    </row>
    <row r="1605">
      <c r="A1605" s="5">
        <v>41507.705555555556</v>
      </c>
      <c r="B1605" s="6">
        <v>50405.2</v>
      </c>
    </row>
    <row r="1606">
      <c r="A1606" s="5">
        <v>41508.705555555556</v>
      </c>
      <c r="B1606" s="6">
        <v>51397.66</v>
      </c>
    </row>
    <row r="1607">
      <c r="A1607" s="5">
        <v>41509.705555555556</v>
      </c>
      <c r="B1607" s="6">
        <v>52197.06</v>
      </c>
    </row>
    <row r="1608">
      <c r="A1608" s="5">
        <v>41512.705555555556</v>
      </c>
      <c r="B1608" s="6">
        <v>51429.48</v>
      </c>
    </row>
    <row r="1609">
      <c r="A1609" s="5">
        <v>41513.705555555556</v>
      </c>
      <c r="B1609" s="6">
        <v>50091.55</v>
      </c>
    </row>
    <row r="1610">
      <c r="A1610" s="5">
        <v>41514.705555555556</v>
      </c>
      <c r="B1610" s="6">
        <v>49866.92</v>
      </c>
    </row>
    <row r="1611">
      <c r="A1611" s="5">
        <v>41515.705555555556</v>
      </c>
      <c r="B1611" s="6">
        <v>49921.88</v>
      </c>
    </row>
    <row r="1612">
      <c r="A1612" s="5">
        <v>41516.705555555556</v>
      </c>
      <c r="B1612" s="6">
        <v>50008.38</v>
      </c>
    </row>
    <row r="1613">
      <c r="A1613" s="5">
        <v>41519.705555555556</v>
      </c>
      <c r="B1613" s="6">
        <v>51835.15</v>
      </c>
    </row>
    <row r="1614">
      <c r="A1614" s="5">
        <v>41520.705555555556</v>
      </c>
      <c r="B1614" s="6">
        <v>51625.5</v>
      </c>
    </row>
    <row r="1615">
      <c r="A1615" s="5">
        <v>41521.705555555556</v>
      </c>
      <c r="B1615" s="6">
        <v>51716.16</v>
      </c>
    </row>
    <row r="1616">
      <c r="A1616" s="5">
        <v>41522.705555555556</v>
      </c>
      <c r="B1616" s="6">
        <v>52351.86</v>
      </c>
    </row>
    <row r="1617">
      <c r="A1617" s="5">
        <v>41523.705555555556</v>
      </c>
      <c r="B1617" s="6">
        <v>53749.42</v>
      </c>
    </row>
    <row r="1618">
      <c r="A1618" s="5">
        <v>41526.705555555556</v>
      </c>
      <c r="B1618" s="6">
        <v>54251.85</v>
      </c>
    </row>
    <row r="1619">
      <c r="A1619" s="5">
        <v>41527.705555555556</v>
      </c>
      <c r="B1619" s="6">
        <v>53979.03</v>
      </c>
    </row>
    <row r="1620">
      <c r="A1620" s="5">
        <v>41528.705555555556</v>
      </c>
      <c r="B1620" s="6">
        <v>53570.46</v>
      </c>
    </row>
    <row r="1621">
      <c r="A1621" s="5">
        <v>41529.705555555556</v>
      </c>
      <c r="B1621" s="6">
        <v>53307.09</v>
      </c>
    </row>
    <row r="1622">
      <c r="A1622" s="5">
        <v>41530.705555555556</v>
      </c>
      <c r="B1622" s="6">
        <v>53797.51</v>
      </c>
    </row>
    <row r="1623">
      <c r="A1623" s="5">
        <v>41533.705555555556</v>
      </c>
      <c r="B1623" s="6">
        <v>53821.63</v>
      </c>
    </row>
    <row r="1624">
      <c r="A1624" s="5">
        <v>41534.705555555556</v>
      </c>
      <c r="B1624" s="6">
        <v>54271.25</v>
      </c>
    </row>
    <row r="1625">
      <c r="A1625" s="5">
        <v>41535.705555555556</v>
      </c>
      <c r="B1625" s="6">
        <v>55702.9</v>
      </c>
    </row>
    <row r="1626">
      <c r="A1626" s="5">
        <v>41536.705555555556</v>
      </c>
      <c r="B1626" s="6">
        <v>55095.69</v>
      </c>
    </row>
    <row r="1627">
      <c r="A1627" s="5">
        <v>41537.705555555556</v>
      </c>
      <c r="B1627" s="6">
        <v>54110.03</v>
      </c>
    </row>
    <row r="1628">
      <c r="A1628" s="5">
        <v>41540.705555555556</v>
      </c>
      <c r="B1628" s="6">
        <v>54602.38</v>
      </c>
    </row>
    <row r="1629">
      <c r="A1629" s="5">
        <v>41541.705555555556</v>
      </c>
      <c r="B1629" s="6">
        <v>54431.05</v>
      </c>
    </row>
    <row r="1630">
      <c r="A1630" s="5">
        <v>41542.705555555556</v>
      </c>
      <c r="B1630" s="6">
        <v>54261.11</v>
      </c>
    </row>
    <row r="1631">
      <c r="A1631" s="5">
        <v>41543.705555555556</v>
      </c>
      <c r="B1631" s="6">
        <v>53782.97</v>
      </c>
    </row>
    <row r="1632">
      <c r="A1632" s="5">
        <v>41544.705555555556</v>
      </c>
      <c r="B1632" s="6">
        <v>53738.92</v>
      </c>
    </row>
    <row r="1633">
      <c r="A1633" s="5">
        <v>41547.705555555556</v>
      </c>
      <c r="B1633" s="6">
        <v>52338.19</v>
      </c>
    </row>
    <row r="1634">
      <c r="A1634" s="5">
        <v>41548.705555555556</v>
      </c>
      <c r="B1634" s="6">
        <v>53179.46</v>
      </c>
    </row>
    <row r="1635">
      <c r="A1635" s="5">
        <v>41549.705555555556</v>
      </c>
      <c r="B1635" s="6">
        <v>53100.18</v>
      </c>
    </row>
    <row r="1636">
      <c r="A1636" s="5">
        <v>41550.705555555556</v>
      </c>
      <c r="B1636" s="6">
        <v>52489.86</v>
      </c>
    </row>
    <row r="1637">
      <c r="A1637" s="5">
        <v>41551.705555555556</v>
      </c>
      <c r="B1637" s="6">
        <v>52848.97</v>
      </c>
    </row>
    <row r="1638">
      <c r="A1638" s="5">
        <v>41554.705555555556</v>
      </c>
      <c r="B1638" s="6">
        <v>52417.1</v>
      </c>
    </row>
    <row r="1639">
      <c r="A1639" s="5">
        <v>41555.705555555556</v>
      </c>
      <c r="B1639" s="6">
        <v>52312.44</v>
      </c>
    </row>
    <row r="1640">
      <c r="A1640" s="5">
        <v>41556.705555555556</v>
      </c>
      <c r="B1640" s="6">
        <v>52547.71</v>
      </c>
    </row>
    <row r="1641">
      <c r="A1641" s="5">
        <v>41557.705555555556</v>
      </c>
      <c r="B1641" s="6">
        <v>52996.64</v>
      </c>
    </row>
    <row r="1642">
      <c r="A1642" s="5">
        <v>41558.705555555556</v>
      </c>
      <c r="B1642" s="6">
        <v>53149.62</v>
      </c>
    </row>
    <row r="1643">
      <c r="A1643" s="5">
        <v>41561.705555555556</v>
      </c>
      <c r="B1643" s="6">
        <v>54170.6</v>
      </c>
    </row>
    <row r="1644">
      <c r="A1644" s="5">
        <v>41562.705555555556</v>
      </c>
      <c r="B1644" s="6">
        <v>54980.64</v>
      </c>
    </row>
    <row r="1645">
      <c r="A1645" s="5">
        <v>41563.705555555556</v>
      </c>
      <c r="B1645" s="6">
        <v>55973.03</v>
      </c>
    </row>
    <row r="1646">
      <c r="A1646" s="5">
        <v>41564.705555555556</v>
      </c>
      <c r="B1646" s="6">
        <v>55358.13</v>
      </c>
    </row>
    <row r="1647">
      <c r="A1647" s="5">
        <v>41565.705555555556</v>
      </c>
      <c r="B1647" s="6">
        <v>55378.46</v>
      </c>
    </row>
    <row r="1648">
      <c r="A1648" s="5">
        <v>41568.705555555556</v>
      </c>
      <c r="B1648" s="6">
        <v>56077.43</v>
      </c>
    </row>
    <row r="1649">
      <c r="A1649" s="5">
        <v>41569.705555555556</v>
      </c>
      <c r="B1649" s="6">
        <v>56460.38</v>
      </c>
    </row>
    <row r="1650">
      <c r="A1650" s="5">
        <v>41570.705555555556</v>
      </c>
      <c r="B1650" s="6">
        <v>55440.03</v>
      </c>
    </row>
    <row r="1651">
      <c r="A1651" s="5">
        <v>41571.705555555556</v>
      </c>
      <c r="B1651" s="6">
        <v>54877.15</v>
      </c>
    </row>
    <row r="1652">
      <c r="A1652" s="5">
        <v>41572.705555555556</v>
      </c>
      <c r="B1652" s="6">
        <v>54154.15</v>
      </c>
    </row>
    <row r="1653">
      <c r="A1653" s="5">
        <v>41575.705555555556</v>
      </c>
      <c r="B1653" s="6">
        <v>55073.37</v>
      </c>
    </row>
    <row r="1654">
      <c r="A1654" s="5">
        <v>41576.705555555556</v>
      </c>
      <c r="B1654" s="6">
        <v>54538.8</v>
      </c>
    </row>
    <row r="1655">
      <c r="A1655" s="5">
        <v>41577.705555555556</v>
      </c>
      <c r="B1655" s="6">
        <v>54172.82</v>
      </c>
    </row>
    <row r="1656">
      <c r="A1656" s="5">
        <v>41578.705555555556</v>
      </c>
      <c r="B1656" s="6">
        <v>54256.2</v>
      </c>
    </row>
    <row r="1657">
      <c r="A1657" s="5">
        <v>41579.705555555556</v>
      </c>
      <c r="B1657" s="6">
        <v>54013.24</v>
      </c>
    </row>
    <row r="1658">
      <c r="A1658" s="5">
        <v>41582.705555555556</v>
      </c>
      <c r="B1658" s="6">
        <v>54436.92</v>
      </c>
    </row>
    <row r="1659">
      <c r="A1659" s="5">
        <v>41583.705555555556</v>
      </c>
      <c r="B1659" s="6">
        <v>53831.85</v>
      </c>
    </row>
    <row r="1660">
      <c r="A1660" s="5">
        <v>41584.705555555556</v>
      </c>
      <c r="B1660" s="6">
        <v>53384.6</v>
      </c>
    </row>
    <row r="1661">
      <c r="A1661" s="5">
        <v>41585.705555555556</v>
      </c>
      <c r="B1661" s="6">
        <v>52740.79</v>
      </c>
    </row>
    <row r="1662">
      <c r="A1662" s="5">
        <v>41586.705555555556</v>
      </c>
      <c r="B1662" s="6">
        <v>52248.86</v>
      </c>
    </row>
    <row r="1663">
      <c r="A1663" s="5">
        <v>41589.705555555556</v>
      </c>
      <c r="B1663" s="6">
        <v>52623.87</v>
      </c>
    </row>
    <row r="1664">
      <c r="A1664" s="5">
        <v>41590.705555555556</v>
      </c>
      <c r="B1664" s="6">
        <v>51804.33</v>
      </c>
    </row>
    <row r="1665">
      <c r="A1665" s="5">
        <v>41591.705555555556</v>
      </c>
      <c r="B1665" s="6">
        <v>52230.29</v>
      </c>
    </row>
    <row r="1666">
      <c r="A1666" s="5">
        <v>41592.705555555556</v>
      </c>
      <c r="B1666" s="6">
        <v>53451.6</v>
      </c>
    </row>
    <row r="1667">
      <c r="A1667" s="5">
        <v>41596.705555555556</v>
      </c>
      <c r="B1667" s="6">
        <v>54307.04</v>
      </c>
    </row>
    <row r="1668">
      <c r="A1668" s="5">
        <v>41597.705555555556</v>
      </c>
      <c r="B1668" s="6">
        <v>53032.91</v>
      </c>
    </row>
    <row r="1669">
      <c r="A1669" s="5">
        <v>41599.705555555556</v>
      </c>
      <c r="B1669" s="6">
        <v>52688.02</v>
      </c>
    </row>
    <row r="1670">
      <c r="A1670" s="5">
        <v>41600.705555555556</v>
      </c>
      <c r="B1670" s="6">
        <v>52800.74</v>
      </c>
    </row>
    <row r="1671">
      <c r="A1671" s="5">
        <v>41603.705555555556</v>
      </c>
      <c r="B1671" s="6">
        <v>52263.51</v>
      </c>
    </row>
    <row r="1672">
      <c r="A1672" s="5">
        <v>41604.705555555556</v>
      </c>
      <c r="B1672" s="6">
        <v>51446.91</v>
      </c>
    </row>
    <row r="1673">
      <c r="A1673" s="5">
        <v>41605.705555555556</v>
      </c>
      <c r="B1673" s="6">
        <v>51861.21</v>
      </c>
    </row>
    <row r="1674">
      <c r="A1674" s="5">
        <v>41606.705555555556</v>
      </c>
      <c r="B1674" s="6">
        <v>51846.83</v>
      </c>
    </row>
    <row r="1675">
      <c r="A1675" s="5">
        <v>41607.705555555556</v>
      </c>
      <c r="B1675" s="6">
        <v>52482.49</v>
      </c>
    </row>
    <row r="1676">
      <c r="A1676" s="5">
        <v>41610.705555555556</v>
      </c>
      <c r="B1676" s="6">
        <v>51244.87</v>
      </c>
    </row>
    <row r="1677">
      <c r="A1677" s="5">
        <v>41611.705555555556</v>
      </c>
      <c r="B1677" s="6">
        <v>50348.89</v>
      </c>
    </row>
    <row r="1678">
      <c r="A1678" s="5">
        <v>41612.705555555556</v>
      </c>
      <c r="B1678" s="6">
        <v>50215.79</v>
      </c>
    </row>
    <row r="1679">
      <c r="A1679" s="5">
        <v>41613.705555555556</v>
      </c>
      <c r="B1679" s="6">
        <v>50787.63</v>
      </c>
    </row>
    <row r="1680">
      <c r="A1680" s="5">
        <v>41614.705555555556</v>
      </c>
      <c r="B1680" s="6">
        <v>50944.27</v>
      </c>
    </row>
    <row r="1681">
      <c r="A1681" s="5">
        <v>41617.705555555556</v>
      </c>
      <c r="B1681" s="6">
        <v>51165.38</v>
      </c>
    </row>
    <row r="1682">
      <c r="A1682" s="5">
        <v>41618.705555555556</v>
      </c>
      <c r="B1682" s="6">
        <v>50993.02</v>
      </c>
    </row>
    <row r="1683">
      <c r="A1683" s="5">
        <v>41619.705555555556</v>
      </c>
      <c r="B1683" s="6">
        <v>50067.99</v>
      </c>
    </row>
    <row r="1684">
      <c r="A1684" s="5">
        <v>41620.705555555556</v>
      </c>
      <c r="B1684" s="6">
        <v>50121.61</v>
      </c>
    </row>
    <row r="1685">
      <c r="A1685" s="5">
        <v>41621.705555555556</v>
      </c>
      <c r="B1685" s="6">
        <v>50051.18</v>
      </c>
    </row>
    <row r="1686">
      <c r="A1686" s="5">
        <v>41624.705555555556</v>
      </c>
      <c r="B1686" s="6">
        <v>50279.61</v>
      </c>
    </row>
    <row r="1687">
      <c r="A1687" s="5">
        <v>41625.705555555556</v>
      </c>
      <c r="B1687" s="6">
        <v>50090.35</v>
      </c>
    </row>
    <row r="1688">
      <c r="A1688" s="5">
        <v>41626.705555555556</v>
      </c>
      <c r="B1688" s="6">
        <v>50563.43</v>
      </c>
    </row>
    <row r="1689">
      <c r="A1689" s="5">
        <v>41627.705555555556</v>
      </c>
      <c r="B1689" s="6">
        <v>51633.43</v>
      </c>
    </row>
    <row r="1690">
      <c r="A1690" s="5">
        <v>41628.705555555556</v>
      </c>
      <c r="B1690" s="6">
        <v>51185.74</v>
      </c>
    </row>
    <row r="1691">
      <c r="A1691" s="5">
        <v>41631.705555555556</v>
      </c>
      <c r="B1691" s="6">
        <v>51356.1</v>
      </c>
    </row>
    <row r="1692">
      <c r="A1692" s="5">
        <v>41634.705555555556</v>
      </c>
      <c r="B1692" s="6">
        <v>51221.01</v>
      </c>
    </row>
    <row r="1693">
      <c r="A1693" s="5">
        <v>41635.705555555556</v>
      </c>
      <c r="B1693" s="6">
        <v>51266.56</v>
      </c>
    </row>
    <row r="1694">
      <c r="A1694" s="5">
        <v>41638.705555555556</v>
      </c>
      <c r="B1694" s="6">
        <v>51507.16</v>
      </c>
    </row>
    <row r="1695">
      <c r="A1695" s="5">
        <v>41641.705555555556</v>
      </c>
      <c r="B1695" s="6">
        <v>50341.25</v>
      </c>
    </row>
    <row r="1696">
      <c r="A1696" s="5">
        <v>41642.705555555556</v>
      </c>
      <c r="B1696" s="6">
        <v>50981.09</v>
      </c>
    </row>
    <row r="1697">
      <c r="A1697" s="5">
        <v>41645.705555555556</v>
      </c>
      <c r="B1697" s="6">
        <v>50973.62</v>
      </c>
    </row>
    <row r="1698">
      <c r="A1698" s="5">
        <v>41646.705555555556</v>
      </c>
      <c r="B1698" s="6">
        <v>50430.02</v>
      </c>
    </row>
    <row r="1699">
      <c r="A1699" s="5">
        <v>41647.705555555556</v>
      </c>
      <c r="B1699" s="6">
        <v>50576.64</v>
      </c>
    </row>
    <row r="1700">
      <c r="A1700" s="5">
        <v>41648.705555555556</v>
      </c>
      <c r="B1700" s="6">
        <v>49321.68</v>
      </c>
    </row>
    <row r="1701">
      <c r="A1701" s="5">
        <v>41649.705555555556</v>
      </c>
      <c r="B1701" s="6">
        <v>49696.45</v>
      </c>
    </row>
    <row r="1702">
      <c r="A1702" s="5">
        <v>41652.705555555556</v>
      </c>
      <c r="B1702" s="6">
        <v>49426.9</v>
      </c>
    </row>
    <row r="1703">
      <c r="A1703" s="5">
        <v>41653.705555555556</v>
      </c>
      <c r="B1703" s="6">
        <v>49703.1</v>
      </c>
    </row>
    <row r="1704">
      <c r="A1704" s="5">
        <v>41654.705555555556</v>
      </c>
      <c r="B1704" s="6">
        <v>50105.37</v>
      </c>
    </row>
    <row r="1705">
      <c r="A1705" s="5">
        <v>41655.705555555556</v>
      </c>
      <c r="B1705" s="6">
        <v>49696.28</v>
      </c>
    </row>
    <row r="1706">
      <c r="A1706" s="5">
        <v>41656.705555555556</v>
      </c>
      <c r="B1706" s="6">
        <v>49181.86</v>
      </c>
    </row>
    <row r="1707">
      <c r="A1707" s="5">
        <v>41659.705555555556</v>
      </c>
      <c r="B1707" s="6">
        <v>48708.41</v>
      </c>
    </row>
    <row r="1708">
      <c r="A1708" s="5">
        <v>41660.705555555556</v>
      </c>
      <c r="B1708" s="6">
        <v>48542.07</v>
      </c>
    </row>
    <row r="1709">
      <c r="A1709" s="5">
        <v>41661.705555555556</v>
      </c>
      <c r="B1709" s="6">
        <v>49299.66</v>
      </c>
    </row>
    <row r="1710">
      <c r="A1710" s="5">
        <v>41662.705555555556</v>
      </c>
      <c r="B1710" s="6">
        <v>48320.64</v>
      </c>
    </row>
    <row r="1711">
      <c r="A1711" s="5">
        <v>41663.705555555556</v>
      </c>
      <c r="B1711" s="6">
        <v>47787.38</v>
      </c>
    </row>
    <row r="1712">
      <c r="A1712" s="5">
        <v>41666.705555555556</v>
      </c>
      <c r="B1712" s="6">
        <v>47701.05</v>
      </c>
    </row>
    <row r="1713">
      <c r="A1713" s="5">
        <v>41667.705555555556</v>
      </c>
      <c r="B1713" s="6">
        <v>47840.93</v>
      </c>
    </row>
    <row r="1714">
      <c r="A1714" s="5">
        <v>41668.705555555556</v>
      </c>
      <c r="B1714" s="6">
        <v>47556.78</v>
      </c>
    </row>
    <row r="1715">
      <c r="A1715" s="5">
        <v>41669.705555555556</v>
      </c>
      <c r="B1715" s="6">
        <v>47244.26</v>
      </c>
    </row>
    <row r="1716">
      <c r="A1716" s="5">
        <v>41670.705555555556</v>
      </c>
      <c r="B1716" s="6">
        <v>47638.99</v>
      </c>
    </row>
    <row r="1717">
      <c r="A1717" s="5">
        <v>41673.705555555556</v>
      </c>
      <c r="B1717" s="6">
        <v>46147.52</v>
      </c>
    </row>
    <row r="1718">
      <c r="A1718" s="5">
        <v>41674.705555555556</v>
      </c>
      <c r="B1718" s="6">
        <v>46964.22</v>
      </c>
    </row>
    <row r="1719">
      <c r="A1719" s="5">
        <v>41675.705555555556</v>
      </c>
      <c r="B1719" s="6">
        <v>46624.39</v>
      </c>
    </row>
    <row r="1720">
      <c r="A1720" s="5">
        <v>41676.705555555556</v>
      </c>
      <c r="B1720" s="6">
        <v>47738.09</v>
      </c>
    </row>
    <row r="1721">
      <c r="A1721" s="5">
        <v>41677.705555555556</v>
      </c>
      <c r="B1721" s="6">
        <v>48073.6</v>
      </c>
    </row>
    <row r="1722">
      <c r="A1722" s="5">
        <v>41680.705555555556</v>
      </c>
      <c r="B1722" s="6">
        <v>47710.82</v>
      </c>
    </row>
    <row r="1723">
      <c r="A1723" s="5">
        <v>41681.705555555556</v>
      </c>
      <c r="B1723" s="6">
        <v>48462.79</v>
      </c>
    </row>
    <row r="1724">
      <c r="A1724" s="5">
        <v>41682.705555555556</v>
      </c>
      <c r="B1724" s="6">
        <v>48216.89</v>
      </c>
    </row>
    <row r="1725">
      <c r="A1725" s="5">
        <v>41683.705555555556</v>
      </c>
      <c r="B1725" s="6">
        <v>47812.83</v>
      </c>
    </row>
    <row r="1726">
      <c r="A1726" s="5">
        <v>41684.705555555556</v>
      </c>
      <c r="B1726" s="6">
        <v>48201.11</v>
      </c>
    </row>
    <row r="1727">
      <c r="A1727" s="5">
        <v>41687.705555555556</v>
      </c>
      <c r="B1727" s="6">
        <v>47576.33</v>
      </c>
    </row>
    <row r="1728">
      <c r="A1728" s="5">
        <v>41688.705555555556</v>
      </c>
      <c r="B1728" s="6">
        <v>46599.76</v>
      </c>
    </row>
    <row r="1729">
      <c r="A1729" s="5">
        <v>41689.705555555556</v>
      </c>
      <c r="B1729" s="6">
        <v>47150.83</v>
      </c>
    </row>
    <row r="1730">
      <c r="A1730" s="5">
        <v>41690.705555555556</v>
      </c>
      <c r="B1730" s="6">
        <v>47288.61</v>
      </c>
    </row>
    <row r="1731">
      <c r="A1731" s="5">
        <v>41691.705555555556</v>
      </c>
      <c r="B1731" s="6">
        <v>47380.24</v>
      </c>
    </row>
    <row r="1732">
      <c r="A1732" s="5">
        <v>41694.705555555556</v>
      </c>
      <c r="B1732" s="6">
        <v>47393.5</v>
      </c>
    </row>
    <row r="1733">
      <c r="A1733" s="5">
        <v>41695.705555555556</v>
      </c>
      <c r="B1733" s="6">
        <v>46715.91</v>
      </c>
    </row>
    <row r="1734">
      <c r="A1734" s="5">
        <v>41696.705555555556</v>
      </c>
      <c r="B1734" s="6">
        <v>46599.21</v>
      </c>
    </row>
    <row r="1735">
      <c r="A1735" s="5">
        <v>41697.705555555556</v>
      </c>
      <c r="B1735" s="6">
        <v>47606.75</v>
      </c>
    </row>
    <row r="1736">
      <c r="A1736" s="5">
        <v>41698.705555555556</v>
      </c>
      <c r="B1736" s="6">
        <v>47094.4</v>
      </c>
    </row>
    <row r="1737">
      <c r="A1737" s="5">
        <v>41703.705555555556</v>
      </c>
      <c r="B1737" s="6">
        <v>46589.0</v>
      </c>
    </row>
    <row r="1738">
      <c r="A1738" s="5">
        <v>41704.705555555556</v>
      </c>
      <c r="B1738" s="6">
        <v>47093.13</v>
      </c>
    </row>
    <row r="1739">
      <c r="A1739" s="5">
        <v>41705.705555555556</v>
      </c>
      <c r="B1739" s="6">
        <v>46244.07</v>
      </c>
    </row>
    <row r="1740">
      <c r="A1740" s="5">
        <v>41708.705555555556</v>
      </c>
      <c r="B1740" s="6">
        <v>45533.2</v>
      </c>
    </row>
    <row r="1741">
      <c r="A1741" s="5">
        <v>41709.705555555556</v>
      </c>
      <c r="B1741" s="6">
        <v>45697.62</v>
      </c>
    </row>
    <row r="1742">
      <c r="A1742" s="5">
        <v>41710.705555555556</v>
      </c>
      <c r="B1742" s="6">
        <v>45861.81</v>
      </c>
    </row>
    <row r="1743">
      <c r="A1743" s="5">
        <v>41711.705555555556</v>
      </c>
      <c r="B1743" s="6">
        <v>45443.83</v>
      </c>
    </row>
    <row r="1744">
      <c r="A1744" s="5">
        <v>41712.705555555556</v>
      </c>
      <c r="B1744" s="6">
        <v>44965.66</v>
      </c>
    </row>
    <row r="1745">
      <c r="A1745" s="5">
        <v>41715.705555555556</v>
      </c>
      <c r="B1745" s="6">
        <v>45117.8</v>
      </c>
    </row>
    <row r="1746">
      <c r="A1746" s="5">
        <v>41716.705555555556</v>
      </c>
      <c r="B1746" s="6">
        <v>46150.96</v>
      </c>
    </row>
    <row r="1747">
      <c r="A1747" s="5">
        <v>41717.705555555556</v>
      </c>
      <c r="B1747" s="6">
        <v>46567.23</v>
      </c>
    </row>
    <row r="1748">
      <c r="A1748" s="5">
        <v>41718.705555555556</v>
      </c>
      <c r="B1748" s="6">
        <v>47278.48</v>
      </c>
    </row>
    <row r="1749">
      <c r="A1749" s="5">
        <v>41719.705555555556</v>
      </c>
      <c r="B1749" s="6">
        <v>47380.94</v>
      </c>
    </row>
    <row r="1750">
      <c r="A1750" s="5">
        <v>41722.705555555556</v>
      </c>
      <c r="B1750" s="6">
        <v>47993.42</v>
      </c>
    </row>
    <row r="1751">
      <c r="A1751" s="5">
        <v>41723.705555555556</v>
      </c>
      <c r="B1751" s="6">
        <v>48180.14</v>
      </c>
    </row>
    <row r="1752">
      <c r="A1752" s="5">
        <v>41724.705555555556</v>
      </c>
      <c r="B1752" s="6">
        <v>47965.61</v>
      </c>
    </row>
    <row r="1753">
      <c r="A1753" s="5">
        <v>41725.705555555556</v>
      </c>
      <c r="B1753" s="6">
        <v>49646.79</v>
      </c>
    </row>
    <row r="1754">
      <c r="A1754" s="5">
        <v>41726.705555555556</v>
      </c>
      <c r="B1754" s="6">
        <v>49768.06</v>
      </c>
    </row>
    <row r="1755">
      <c r="A1755" s="5">
        <v>41729.705555555556</v>
      </c>
      <c r="B1755" s="6">
        <v>50414.92</v>
      </c>
    </row>
    <row r="1756">
      <c r="A1756" s="5">
        <v>41730.705555555556</v>
      </c>
      <c r="B1756" s="6">
        <v>50270.37</v>
      </c>
    </row>
    <row r="1757">
      <c r="A1757" s="5">
        <v>41731.705555555556</v>
      </c>
      <c r="B1757" s="6">
        <v>51701.05</v>
      </c>
    </row>
    <row r="1758">
      <c r="A1758" s="5">
        <v>41732.705555555556</v>
      </c>
      <c r="B1758" s="6">
        <v>51408.21</v>
      </c>
    </row>
    <row r="1759">
      <c r="A1759" s="5">
        <v>41733.705555555556</v>
      </c>
      <c r="B1759" s="6">
        <v>51081.78</v>
      </c>
    </row>
    <row r="1760">
      <c r="A1760" s="5">
        <v>41736.705555555556</v>
      </c>
      <c r="B1760" s="6">
        <v>52155.28</v>
      </c>
    </row>
    <row r="1761">
      <c r="A1761" s="5">
        <v>41737.705555555556</v>
      </c>
      <c r="B1761" s="6">
        <v>51629.07</v>
      </c>
    </row>
    <row r="1762">
      <c r="A1762" s="5">
        <v>41738.705555555556</v>
      </c>
      <c r="B1762" s="6">
        <v>51185.4</v>
      </c>
    </row>
    <row r="1763">
      <c r="A1763" s="5">
        <v>41739.705555555556</v>
      </c>
      <c r="B1763" s="6">
        <v>51127.48</v>
      </c>
    </row>
    <row r="1764">
      <c r="A1764" s="5">
        <v>41740.705555555556</v>
      </c>
      <c r="B1764" s="6">
        <v>51867.29</v>
      </c>
    </row>
    <row r="1765">
      <c r="A1765" s="5">
        <v>41743.705555555556</v>
      </c>
      <c r="B1765" s="6">
        <v>51596.55</v>
      </c>
    </row>
    <row r="1766">
      <c r="A1766" s="5">
        <v>41744.705555555556</v>
      </c>
      <c r="B1766" s="6">
        <v>50454.35</v>
      </c>
    </row>
    <row r="1767">
      <c r="A1767" s="5">
        <v>41745.705555555556</v>
      </c>
      <c r="B1767" s="6">
        <v>51200.56</v>
      </c>
    </row>
    <row r="1768">
      <c r="A1768" s="5">
        <v>41746.705555555556</v>
      </c>
      <c r="B1768" s="6">
        <v>52111.85</v>
      </c>
    </row>
    <row r="1769">
      <c r="A1769" s="5">
        <v>41751.705555555556</v>
      </c>
      <c r="B1769" s="6">
        <v>51976.86</v>
      </c>
    </row>
    <row r="1770">
      <c r="A1770" s="5">
        <v>41752.705555555556</v>
      </c>
      <c r="B1770" s="6">
        <v>51569.69</v>
      </c>
    </row>
    <row r="1771">
      <c r="A1771" s="5">
        <v>41753.705555555556</v>
      </c>
      <c r="B1771" s="6">
        <v>51817.45</v>
      </c>
    </row>
    <row r="1772">
      <c r="A1772" s="5">
        <v>41754.705555555556</v>
      </c>
      <c r="B1772" s="6">
        <v>51399.35</v>
      </c>
    </row>
    <row r="1773">
      <c r="A1773" s="5">
        <v>41757.705555555556</v>
      </c>
      <c r="B1773" s="6">
        <v>51383.68</v>
      </c>
    </row>
    <row r="1774">
      <c r="A1774" s="5">
        <v>41758.705555555556</v>
      </c>
      <c r="B1774" s="6">
        <v>51838.61</v>
      </c>
    </row>
    <row r="1775">
      <c r="A1775" s="5">
        <v>41759.705555555556</v>
      </c>
      <c r="B1775" s="6">
        <v>51626.69</v>
      </c>
    </row>
    <row r="1776">
      <c r="A1776" s="5">
        <v>41761.705555555556</v>
      </c>
      <c r="B1776" s="6">
        <v>52980.31</v>
      </c>
    </row>
    <row r="1777">
      <c r="A1777" s="5">
        <v>41764.705555555556</v>
      </c>
      <c r="B1777" s="6">
        <v>53446.17</v>
      </c>
    </row>
    <row r="1778">
      <c r="A1778" s="5">
        <v>41765.705555555556</v>
      </c>
      <c r="B1778" s="6">
        <v>53779.74</v>
      </c>
    </row>
    <row r="1779">
      <c r="A1779" s="5">
        <v>41766.705555555556</v>
      </c>
      <c r="B1779" s="6">
        <v>54052.74</v>
      </c>
    </row>
    <row r="1780">
      <c r="A1780" s="5">
        <v>41767.705555555556</v>
      </c>
      <c r="B1780" s="6">
        <v>53422.37</v>
      </c>
    </row>
    <row r="1781">
      <c r="A1781" s="5">
        <v>41768.705555555556</v>
      </c>
      <c r="B1781" s="6">
        <v>53100.34</v>
      </c>
    </row>
    <row r="1782">
      <c r="A1782" s="5">
        <v>41771.705555555556</v>
      </c>
      <c r="B1782" s="6">
        <v>54052.9</v>
      </c>
    </row>
    <row r="1783">
      <c r="A1783" s="5">
        <v>41772.705555555556</v>
      </c>
      <c r="B1783" s="6">
        <v>53907.46</v>
      </c>
    </row>
    <row r="1784">
      <c r="A1784" s="5">
        <v>41773.705555555556</v>
      </c>
      <c r="B1784" s="6">
        <v>54412.54</v>
      </c>
    </row>
    <row r="1785">
      <c r="A1785" s="5">
        <v>41774.705555555556</v>
      </c>
      <c r="B1785" s="6">
        <v>53855.54</v>
      </c>
    </row>
    <row r="1786">
      <c r="A1786" s="5">
        <v>41775.705555555556</v>
      </c>
      <c r="B1786" s="6">
        <v>53975.76</v>
      </c>
    </row>
    <row r="1787">
      <c r="A1787" s="5">
        <v>41778.705555555556</v>
      </c>
      <c r="B1787" s="6">
        <v>53353.1</v>
      </c>
    </row>
    <row r="1788">
      <c r="A1788" s="5">
        <v>41779.705555555556</v>
      </c>
      <c r="B1788" s="6">
        <v>52366.19</v>
      </c>
    </row>
    <row r="1789">
      <c r="A1789" s="5">
        <v>41780.705555555556</v>
      </c>
      <c r="B1789" s="6">
        <v>52203.37</v>
      </c>
    </row>
    <row r="1790">
      <c r="A1790" s="5">
        <v>41781.705555555556</v>
      </c>
      <c r="B1790" s="6">
        <v>52806.22</v>
      </c>
    </row>
    <row r="1791">
      <c r="A1791" s="5">
        <v>41782.705555555556</v>
      </c>
      <c r="B1791" s="6">
        <v>52626.41</v>
      </c>
    </row>
    <row r="1792">
      <c r="A1792" s="5">
        <v>41785.705555555556</v>
      </c>
      <c r="B1792" s="6">
        <v>52932.91</v>
      </c>
    </row>
    <row r="1793">
      <c r="A1793" s="5">
        <v>41786.705555555556</v>
      </c>
      <c r="B1793" s="6">
        <v>52172.36</v>
      </c>
    </row>
    <row r="1794">
      <c r="A1794" s="5">
        <v>41787.705555555556</v>
      </c>
      <c r="B1794" s="6">
        <v>52639.75</v>
      </c>
    </row>
    <row r="1795">
      <c r="A1795" s="5">
        <v>41788.705555555556</v>
      </c>
      <c r="B1795" s="6">
        <v>52239.34</v>
      </c>
    </row>
    <row r="1796">
      <c r="A1796" s="5">
        <v>41789.705555555556</v>
      </c>
      <c r="B1796" s="6">
        <v>51239.34</v>
      </c>
    </row>
    <row r="1797">
      <c r="A1797" s="5">
        <v>41792.705555555556</v>
      </c>
      <c r="B1797" s="6">
        <v>51605.83</v>
      </c>
    </row>
    <row r="1798">
      <c r="A1798" s="5">
        <v>41793.705555555556</v>
      </c>
      <c r="B1798" s="6">
        <v>52032.38</v>
      </c>
    </row>
    <row r="1799">
      <c r="A1799" s="5">
        <v>41794.705555555556</v>
      </c>
      <c r="B1799" s="6">
        <v>51832.98</v>
      </c>
    </row>
    <row r="1800">
      <c r="A1800" s="5">
        <v>41795.705555555556</v>
      </c>
      <c r="B1800" s="6">
        <v>51558.79</v>
      </c>
    </row>
    <row r="1801">
      <c r="A1801" s="5">
        <v>41796.705555555556</v>
      </c>
      <c r="B1801" s="6">
        <v>53128.66</v>
      </c>
    </row>
    <row r="1802">
      <c r="A1802" s="5">
        <v>41799.705555555556</v>
      </c>
      <c r="B1802" s="6">
        <v>54273.16</v>
      </c>
    </row>
    <row r="1803">
      <c r="A1803" s="5">
        <v>41800.705555555556</v>
      </c>
      <c r="B1803" s="6">
        <v>54604.34</v>
      </c>
    </row>
    <row r="1804">
      <c r="A1804" s="5">
        <v>41801.705555555556</v>
      </c>
      <c r="B1804" s="6">
        <v>55102.44</v>
      </c>
    </row>
    <row r="1805">
      <c r="A1805" s="5">
        <v>41803.705555555556</v>
      </c>
      <c r="B1805" s="6">
        <v>54806.64</v>
      </c>
    </row>
    <row r="1806">
      <c r="A1806" s="5">
        <v>41806.705555555556</v>
      </c>
      <c r="B1806" s="6">
        <v>54629.55</v>
      </c>
    </row>
    <row r="1807">
      <c r="A1807" s="5">
        <v>41807.705555555556</v>
      </c>
      <c r="B1807" s="6">
        <v>54299.95</v>
      </c>
    </row>
    <row r="1808">
      <c r="A1808" s="5">
        <v>41808.705555555556</v>
      </c>
      <c r="B1808" s="6">
        <v>55202.54</v>
      </c>
    </row>
    <row r="1809">
      <c r="A1809" s="5">
        <v>41810.705555555556</v>
      </c>
      <c r="B1809" s="6">
        <v>54638.19</v>
      </c>
    </row>
    <row r="1810">
      <c r="A1810" s="5">
        <v>41813.705555555556</v>
      </c>
      <c r="B1810" s="6">
        <v>54210.05</v>
      </c>
    </row>
    <row r="1811">
      <c r="A1811" s="5">
        <v>41814.705555555556</v>
      </c>
      <c r="B1811" s="6">
        <v>54280.78</v>
      </c>
    </row>
    <row r="1812">
      <c r="A1812" s="5">
        <v>41815.705555555556</v>
      </c>
      <c r="B1812" s="6">
        <v>53425.74</v>
      </c>
    </row>
    <row r="1813">
      <c r="A1813" s="5">
        <v>41816.705555555556</v>
      </c>
      <c r="B1813" s="6">
        <v>53506.75</v>
      </c>
    </row>
    <row r="1814">
      <c r="A1814" s="5">
        <v>41817.705555555556</v>
      </c>
      <c r="B1814" s="6">
        <v>53157.3</v>
      </c>
    </row>
    <row r="1815">
      <c r="A1815" s="5">
        <v>41820.705555555556</v>
      </c>
      <c r="B1815" s="6">
        <v>53168.22</v>
      </c>
    </row>
    <row r="1816">
      <c r="A1816" s="5">
        <v>41821.705555555556</v>
      </c>
      <c r="B1816" s="6">
        <v>53171.49</v>
      </c>
    </row>
    <row r="1817">
      <c r="A1817" s="5">
        <v>41822.705555555556</v>
      </c>
      <c r="B1817" s="6">
        <v>53028.78</v>
      </c>
    </row>
    <row r="1818">
      <c r="A1818" s="5">
        <v>41823.705555555556</v>
      </c>
      <c r="B1818" s="6">
        <v>53874.58</v>
      </c>
    </row>
    <row r="1819">
      <c r="A1819" s="5">
        <v>41824.705555555556</v>
      </c>
      <c r="B1819" s="6">
        <v>54055.9</v>
      </c>
    </row>
    <row r="1820">
      <c r="A1820" s="5">
        <v>41827.705555555556</v>
      </c>
      <c r="B1820" s="6">
        <v>53801.83</v>
      </c>
    </row>
    <row r="1821">
      <c r="A1821" s="5">
        <v>41828.705555555556</v>
      </c>
      <c r="B1821" s="6">
        <v>53634.69</v>
      </c>
    </row>
    <row r="1822">
      <c r="A1822" s="5">
        <v>41830.705555555556</v>
      </c>
      <c r="B1822" s="6">
        <v>54592.75</v>
      </c>
    </row>
    <row r="1823">
      <c r="A1823" s="5">
        <v>41831.705555555556</v>
      </c>
      <c r="B1823" s="6">
        <v>54785.93</v>
      </c>
    </row>
    <row r="1824">
      <c r="A1824" s="5">
        <v>41834.705555555556</v>
      </c>
      <c r="B1824" s="6">
        <v>55743.98</v>
      </c>
    </row>
    <row r="1825">
      <c r="A1825" s="5">
        <v>41835.705555555556</v>
      </c>
      <c r="B1825" s="6">
        <v>55973.61</v>
      </c>
    </row>
    <row r="1826">
      <c r="A1826" s="5">
        <v>41836.705555555556</v>
      </c>
      <c r="B1826" s="6">
        <v>55717.36</v>
      </c>
    </row>
    <row r="1827">
      <c r="A1827" s="5">
        <v>41837.705555555556</v>
      </c>
      <c r="B1827" s="6">
        <v>55637.51</v>
      </c>
    </row>
    <row r="1828">
      <c r="A1828" s="5">
        <v>41838.705555555556</v>
      </c>
      <c r="B1828" s="6">
        <v>57012.9</v>
      </c>
    </row>
    <row r="1829">
      <c r="A1829" s="5">
        <v>41841.705555555556</v>
      </c>
      <c r="B1829" s="6">
        <v>57633.92</v>
      </c>
    </row>
    <row r="1830">
      <c r="A1830" s="5">
        <v>41842.705555555556</v>
      </c>
      <c r="B1830" s="6">
        <v>57983.32</v>
      </c>
    </row>
    <row r="1831">
      <c r="A1831" s="5">
        <v>41843.705555555556</v>
      </c>
      <c r="B1831" s="6">
        <v>57419.96</v>
      </c>
    </row>
    <row r="1832">
      <c r="A1832" s="5">
        <v>41844.705555555556</v>
      </c>
      <c r="B1832" s="6">
        <v>57977.56</v>
      </c>
    </row>
    <row r="1833">
      <c r="A1833" s="5">
        <v>41845.705555555556</v>
      </c>
      <c r="B1833" s="6">
        <v>57821.08</v>
      </c>
    </row>
    <row r="1834">
      <c r="A1834" s="5">
        <v>41848.705555555556</v>
      </c>
      <c r="B1834" s="6">
        <v>57695.72</v>
      </c>
    </row>
    <row r="1835">
      <c r="A1835" s="5">
        <v>41849.705555555556</v>
      </c>
      <c r="B1835" s="6">
        <v>57118.81</v>
      </c>
    </row>
    <row r="1836">
      <c r="A1836" s="5">
        <v>41850.705555555556</v>
      </c>
      <c r="B1836" s="6">
        <v>56877.97</v>
      </c>
    </row>
    <row r="1837">
      <c r="A1837" s="5">
        <v>41851.705555555556</v>
      </c>
      <c r="B1837" s="6">
        <v>55829.41</v>
      </c>
    </row>
    <row r="1838">
      <c r="A1838" s="5">
        <v>41852.705555555556</v>
      </c>
      <c r="B1838" s="6">
        <v>55902.87</v>
      </c>
    </row>
    <row r="1839">
      <c r="A1839" s="5">
        <v>41855.705555555556</v>
      </c>
      <c r="B1839" s="6">
        <v>56616.33</v>
      </c>
    </row>
    <row r="1840">
      <c r="A1840" s="5">
        <v>41856.705555555556</v>
      </c>
      <c r="B1840" s="6">
        <v>56202.1</v>
      </c>
    </row>
    <row r="1841">
      <c r="A1841" s="5">
        <v>41857.705555555556</v>
      </c>
      <c r="B1841" s="6">
        <v>56487.18</v>
      </c>
    </row>
    <row r="1842">
      <c r="A1842" s="5">
        <v>41858.705555555556</v>
      </c>
      <c r="B1842" s="6">
        <v>56188.05</v>
      </c>
    </row>
    <row r="1843">
      <c r="A1843" s="5">
        <v>41859.705555555556</v>
      </c>
      <c r="B1843" s="6">
        <v>55572.93</v>
      </c>
    </row>
    <row r="1844">
      <c r="A1844" s="5">
        <v>41862.705555555556</v>
      </c>
      <c r="B1844" s="6">
        <v>56613.32</v>
      </c>
    </row>
    <row r="1845">
      <c r="A1845" s="5">
        <v>41863.705555555556</v>
      </c>
      <c r="B1845" s="6">
        <v>56442.34</v>
      </c>
    </row>
    <row r="1846">
      <c r="A1846" s="5">
        <v>41864.705555555556</v>
      </c>
      <c r="B1846" s="6">
        <v>55581.19</v>
      </c>
    </row>
    <row r="1847">
      <c r="A1847" s="5">
        <v>41865.705555555556</v>
      </c>
      <c r="B1847" s="6">
        <v>55780.41</v>
      </c>
    </row>
    <row r="1848">
      <c r="A1848" s="5">
        <v>41866.705555555556</v>
      </c>
      <c r="B1848" s="6">
        <v>56963.65</v>
      </c>
    </row>
    <row r="1849">
      <c r="A1849" s="5">
        <v>41869.705555555556</v>
      </c>
      <c r="B1849" s="6">
        <v>57560.72</v>
      </c>
    </row>
    <row r="1850">
      <c r="A1850" s="5">
        <v>41870.705555555556</v>
      </c>
      <c r="B1850" s="6">
        <v>58449.29</v>
      </c>
    </row>
    <row r="1851">
      <c r="A1851" s="5">
        <v>41871.705555555556</v>
      </c>
      <c r="B1851" s="6">
        <v>58878.24</v>
      </c>
    </row>
    <row r="1852">
      <c r="A1852" s="5">
        <v>41872.705555555556</v>
      </c>
      <c r="B1852" s="6">
        <v>58992.11</v>
      </c>
    </row>
    <row r="1853">
      <c r="A1853" s="5">
        <v>41873.705555555556</v>
      </c>
      <c r="B1853" s="6">
        <v>58407.32</v>
      </c>
    </row>
    <row r="1854">
      <c r="A1854" s="5">
        <v>41876.705555555556</v>
      </c>
      <c r="B1854" s="6">
        <v>59735.17</v>
      </c>
    </row>
    <row r="1855">
      <c r="A1855" s="5">
        <v>41877.705555555556</v>
      </c>
      <c r="B1855" s="6">
        <v>59821.45</v>
      </c>
    </row>
    <row r="1856">
      <c r="A1856" s="5">
        <v>41878.705555555556</v>
      </c>
      <c r="B1856" s="6">
        <v>60950.57</v>
      </c>
    </row>
    <row r="1857">
      <c r="A1857" s="5">
        <v>41879.705555555556</v>
      </c>
      <c r="B1857" s="6">
        <v>60290.87</v>
      </c>
    </row>
    <row r="1858">
      <c r="A1858" s="5">
        <v>41880.705555555556</v>
      </c>
      <c r="B1858" s="6">
        <v>61288.15</v>
      </c>
    </row>
    <row r="1859">
      <c r="A1859" s="5">
        <v>41883.705555555556</v>
      </c>
      <c r="B1859" s="6">
        <v>61141.27</v>
      </c>
    </row>
    <row r="1860">
      <c r="A1860" s="5">
        <v>41884.705555555556</v>
      </c>
      <c r="B1860" s="6">
        <v>61895.98</v>
      </c>
    </row>
    <row r="1861">
      <c r="A1861" s="5">
        <v>41885.705555555556</v>
      </c>
      <c r="B1861" s="6">
        <v>61837.04</v>
      </c>
    </row>
    <row r="1862">
      <c r="A1862" s="5">
        <v>41886.705555555556</v>
      </c>
      <c r="B1862" s="6">
        <v>60800.02</v>
      </c>
    </row>
    <row r="1863">
      <c r="A1863" s="5">
        <v>41887.705555555556</v>
      </c>
      <c r="B1863" s="6">
        <v>60681.98</v>
      </c>
    </row>
    <row r="1864">
      <c r="A1864" s="5">
        <v>41890.705555555556</v>
      </c>
      <c r="B1864" s="6">
        <v>59192.75</v>
      </c>
    </row>
    <row r="1865">
      <c r="A1865" s="5">
        <v>41891.705555555556</v>
      </c>
      <c r="B1865" s="6">
        <v>58676.34</v>
      </c>
    </row>
    <row r="1866">
      <c r="A1866" s="5">
        <v>41892.705555555556</v>
      </c>
      <c r="B1866" s="6">
        <v>58198.66</v>
      </c>
    </row>
    <row r="1867">
      <c r="A1867" s="5">
        <v>41893.705555555556</v>
      </c>
      <c r="B1867" s="6">
        <v>58337.29</v>
      </c>
    </row>
    <row r="1868">
      <c r="A1868" s="5">
        <v>41894.705555555556</v>
      </c>
      <c r="B1868" s="6">
        <v>56927.81</v>
      </c>
    </row>
    <row r="1869">
      <c r="A1869" s="5">
        <v>41897.705555555556</v>
      </c>
      <c r="B1869" s="6">
        <v>57948.76</v>
      </c>
    </row>
    <row r="1870">
      <c r="A1870" s="5">
        <v>41898.705555555556</v>
      </c>
      <c r="B1870" s="6">
        <v>59114.66</v>
      </c>
    </row>
    <row r="1871">
      <c r="A1871" s="5">
        <v>41899.705555555556</v>
      </c>
      <c r="B1871" s="6">
        <v>59108.19</v>
      </c>
    </row>
    <row r="1872">
      <c r="A1872" s="5">
        <v>41900.705555555556</v>
      </c>
      <c r="B1872" s="6">
        <v>58374.48</v>
      </c>
    </row>
    <row r="1873">
      <c r="A1873" s="5">
        <v>41901.705555555556</v>
      </c>
      <c r="B1873" s="6">
        <v>57788.7</v>
      </c>
    </row>
    <row r="1874">
      <c r="A1874" s="5">
        <v>41904.705555555556</v>
      </c>
      <c r="B1874" s="6">
        <v>56818.11</v>
      </c>
    </row>
    <row r="1875">
      <c r="A1875" s="5">
        <v>41905.705555555556</v>
      </c>
      <c r="B1875" s="6">
        <v>56540.5</v>
      </c>
    </row>
    <row r="1876">
      <c r="A1876" s="5">
        <v>41906.705555555556</v>
      </c>
      <c r="B1876" s="6">
        <v>56824.42</v>
      </c>
    </row>
    <row r="1877">
      <c r="A1877" s="5">
        <v>41907.705555555556</v>
      </c>
      <c r="B1877" s="6">
        <v>55962.08</v>
      </c>
    </row>
    <row r="1878">
      <c r="A1878" s="5">
        <v>41908.705555555556</v>
      </c>
      <c r="B1878" s="6">
        <v>57212.38</v>
      </c>
    </row>
    <row r="1879">
      <c r="A1879" s="5">
        <v>41911.705555555556</v>
      </c>
      <c r="B1879" s="6">
        <v>54625.35</v>
      </c>
    </row>
    <row r="1880">
      <c r="A1880" s="5">
        <v>41912.705555555556</v>
      </c>
      <c r="B1880" s="6">
        <v>54115.98</v>
      </c>
    </row>
    <row r="1881">
      <c r="A1881" s="5">
        <v>41913.705555555556</v>
      </c>
      <c r="B1881" s="6">
        <v>52858.43</v>
      </c>
    </row>
    <row r="1882">
      <c r="A1882" s="5">
        <v>41914.705555555556</v>
      </c>
      <c r="B1882" s="6">
        <v>53518.57</v>
      </c>
    </row>
    <row r="1883">
      <c r="A1883" s="5">
        <v>41915.705555555556</v>
      </c>
      <c r="B1883" s="6">
        <v>54539.55</v>
      </c>
    </row>
    <row r="1884">
      <c r="A1884" s="5">
        <v>41918.705555555556</v>
      </c>
      <c r="B1884" s="6">
        <v>57115.9</v>
      </c>
    </row>
    <row r="1885">
      <c r="A1885" s="5">
        <v>41919.705555555556</v>
      </c>
      <c r="B1885" s="6">
        <v>57436.33</v>
      </c>
    </row>
    <row r="1886">
      <c r="A1886" s="5">
        <v>41920.705555555556</v>
      </c>
      <c r="B1886" s="6">
        <v>57058.48</v>
      </c>
    </row>
    <row r="1887">
      <c r="A1887" s="5">
        <v>41921.705555555556</v>
      </c>
      <c r="B1887" s="6">
        <v>57267.53</v>
      </c>
    </row>
    <row r="1888">
      <c r="A1888" s="5">
        <v>41922.705555555556</v>
      </c>
      <c r="B1888" s="6">
        <v>55311.59</v>
      </c>
    </row>
    <row r="1889">
      <c r="A1889" s="5">
        <v>41925.705555555556</v>
      </c>
      <c r="B1889" s="6">
        <v>57956.53</v>
      </c>
    </row>
    <row r="1890">
      <c r="A1890" s="5">
        <v>41926.705555555556</v>
      </c>
      <c r="B1890" s="6">
        <v>58015.46</v>
      </c>
    </row>
    <row r="1891">
      <c r="A1891" s="5">
        <v>41927.705555555556</v>
      </c>
      <c r="B1891" s="6">
        <v>56135.27</v>
      </c>
    </row>
    <row r="1892">
      <c r="A1892" s="5">
        <v>41928.705555555556</v>
      </c>
      <c r="B1892" s="6">
        <v>54298.33</v>
      </c>
    </row>
    <row r="1893">
      <c r="A1893" s="5">
        <v>41929.705555555556</v>
      </c>
      <c r="B1893" s="6">
        <v>55723.79</v>
      </c>
    </row>
    <row r="1894">
      <c r="A1894" s="5">
        <v>41932.705555555556</v>
      </c>
      <c r="B1894" s="6">
        <v>54302.57</v>
      </c>
    </row>
    <row r="1895">
      <c r="A1895" s="5">
        <v>41933.705555555556</v>
      </c>
      <c r="B1895" s="6">
        <v>52432.43</v>
      </c>
    </row>
    <row r="1896">
      <c r="A1896" s="5">
        <v>41934.705555555556</v>
      </c>
      <c r="B1896" s="6">
        <v>52411.03</v>
      </c>
    </row>
    <row r="1897">
      <c r="A1897" s="5">
        <v>41935.705555555556</v>
      </c>
      <c r="B1897" s="6">
        <v>50713.26</v>
      </c>
    </row>
    <row r="1898">
      <c r="A1898" s="5">
        <v>41936.705555555556</v>
      </c>
      <c r="B1898" s="6">
        <v>51940.73</v>
      </c>
    </row>
    <row r="1899">
      <c r="A1899" s="5">
        <v>41939.705555555556</v>
      </c>
      <c r="B1899" s="6">
        <v>50503.66</v>
      </c>
    </row>
    <row r="1900">
      <c r="A1900" s="5">
        <v>41940.705555555556</v>
      </c>
      <c r="B1900" s="6">
        <v>52330.03</v>
      </c>
    </row>
    <row r="1901">
      <c r="A1901" s="5">
        <v>41941.705555555556</v>
      </c>
      <c r="B1901" s="6">
        <v>51049.32</v>
      </c>
    </row>
    <row r="1902">
      <c r="A1902" s="5">
        <v>41942.705555555556</v>
      </c>
      <c r="B1902" s="6">
        <v>52336.83</v>
      </c>
    </row>
    <row r="1903">
      <c r="A1903" s="5">
        <v>41943.705555555556</v>
      </c>
      <c r="B1903" s="6">
        <v>54628.6</v>
      </c>
    </row>
    <row r="1904">
      <c r="A1904" s="5">
        <v>41946.705555555556</v>
      </c>
      <c r="B1904" s="6">
        <v>53947.21</v>
      </c>
    </row>
    <row r="1905">
      <c r="A1905" s="5">
        <v>41947.705555555556</v>
      </c>
      <c r="B1905" s="6">
        <v>54383.59</v>
      </c>
    </row>
    <row r="1906">
      <c r="A1906" s="5">
        <v>41948.705555555556</v>
      </c>
      <c r="B1906" s="6">
        <v>53698.42</v>
      </c>
    </row>
    <row r="1907">
      <c r="A1907" s="5">
        <v>41949.705555555556</v>
      </c>
      <c r="B1907" s="6">
        <v>52637.06</v>
      </c>
    </row>
    <row r="1908">
      <c r="A1908" s="5">
        <v>41950.705555555556</v>
      </c>
      <c r="B1908" s="6">
        <v>53222.85</v>
      </c>
    </row>
    <row r="1909">
      <c r="A1909" s="5">
        <v>41953.705555555556</v>
      </c>
      <c r="B1909" s="6">
        <v>52725.38</v>
      </c>
    </row>
    <row r="1910">
      <c r="A1910" s="5">
        <v>41954.705555555556</v>
      </c>
      <c r="B1910" s="6">
        <v>52474.27</v>
      </c>
    </row>
    <row r="1911">
      <c r="A1911" s="5">
        <v>41955.705555555556</v>
      </c>
      <c r="B1911" s="6">
        <v>52978.89</v>
      </c>
    </row>
    <row r="1912">
      <c r="A1912" s="5">
        <v>41956.705555555556</v>
      </c>
      <c r="B1912" s="6">
        <v>51846.03</v>
      </c>
    </row>
    <row r="1913">
      <c r="A1913" s="5">
        <v>41957.705555555556</v>
      </c>
      <c r="B1913" s="6">
        <v>51772.4</v>
      </c>
    </row>
    <row r="1914">
      <c r="A1914" s="5">
        <v>41960.705555555556</v>
      </c>
      <c r="B1914" s="6">
        <v>51256.99</v>
      </c>
    </row>
    <row r="1915">
      <c r="A1915" s="5">
        <v>41961.705555555556</v>
      </c>
      <c r="B1915" s="6">
        <v>52061.86</v>
      </c>
    </row>
    <row r="1916">
      <c r="A1916" s="5">
        <v>41962.705555555556</v>
      </c>
      <c r="B1916" s="6">
        <v>53402.81</v>
      </c>
    </row>
    <row r="1917">
      <c r="A1917" s="5">
        <v>41964.705555555556</v>
      </c>
      <c r="B1917" s="6">
        <v>56084.04</v>
      </c>
    </row>
    <row r="1918">
      <c r="A1918" s="5">
        <v>41967.705555555556</v>
      </c>
      <c r="B1918" s="6">
        <v>55406.91</v>
      </c>
    </row>
    <row r="1919">
      <c r="A1919" s="5">
        <v>41968.705555555556</v>
      </c>
      <c r="B1919" s="6">
        <v>55560.81</v>
      </c>
    </row>
    <row r="1920">
      <c r="A1920" s="5">
        <v>41969.705555555556</v>
      </c>
      <c r="B1920" s="6">
        <v>55098.47</v>
      </c>
    </row>
    <row r="1921">
      <c r="A1921" s="5">
        <v>41970.705555555556</v>
      </c>
      <c r="B1921" s="6">
        <v>54721.32</v>
      </c>
    </row>
    <row r="1922">
      <c r="A1922" s="5">
        <v>41971.705555555556</v>
      </c>
      <c r="B1922" s="6">
        <v>54664.36</v>
      </c>
    </row>
    <row r="1923">
      <c r="A1923" s="5">
        <v>41974.705555555556</v>
      </c>
      <c r="B1923" s="6">
        <v>52276.58</v>
      </c>
    </row>
    <row r="1924">
      <c r="A1924" s="5">
        <v>41975.705555555556</v>
      </c>
      <c r="B1924" s="6">
        <v>51612.47</v>
      </c>
    </row>
    <row r="1925">
      <c r="A1925" s="5">
        <v>41976.705555555556</v>
      </c>
      <c r="B1925" s="6">
        <v>52320.48</v>
      </c>
    </row>
    <row r="1926">
      <c r="A1926" s="5">
        <v>41977.705555555556</v>
      </c>
      <c r="B1926" s="6">
        <v>51426.87</v>
      </c>
    </row>
    <row r="1927">
      <c r="A1927" s="5">
        <v>41978.705555555556</v>
      </c>
      <c r="B1927" s="6">
        <v>51992.89</v>
      </c>
    </row>
    <row r="1928">
      <c r="A1928" s="5">
        <v>41981.705555555556</v>
      </c>
      <c r="B1928" s="6">
        <v>50274.07</v>
      </c>
    </row>
    <row r="1929">
      <c r="A1929" s="5">
        <v>41982.705555555556</v>
      </c>
      <c r="B1929" s="6">
        <v>50193.47</v>
      </c>
    </row>
    <row r="1930">
      <c r="A1930" s="5">
        <v>41983.705555555556</v>
      </c>
      <c r="B1930" s="6">
        <v>49548.08</v>
      </c>
    </row>
    <row r="1931">
      <c r="A1931" s="5">
        <v>41984.705555555556</v>
      </c>
      <c r="B1931" s="6">
        <v>49861.81</v>
      </c>
    </row>
    <row r="1932">
      <c r="A1932" s="5">
        <v>41985.705555555556</v>
      </c>
      <c r="B1932" s="6">
        <v>48001.98</v>
      </c>
    </row>
    <row r="1933">
      <c r="A1933" s="5">
        <v>41988.705555555556</v>
      </c>
      <c r="B1933" s="6">
        <v>47018.68</v>
      </c>
    </row>
    <row r="1934">
      <c r="A1934" s="5">
        <v>41989.705555555556</v>
      </c>
      <c r="B1934" s="6">
        <v>47007.51</v>
      </c>
    </row>
    <row r="1935">
      <c r="A1935" s="5">
        <v>41990.705555555556</v>
      </c>
      <c r="B1935" s="6">
        <v>48713.64</v>
      </c>
    </row>
    <row r="1936">
      <c r="A1936" s="5">
        <v>41991.705555555556</v>
      </c>
      <c r="B1936" s="6">
        <v>48495.7</v>
      </c>
    </row>
    <row r="1937">
      <c r="A1937" s="5">
        <v>41992.705555555556</v>
      </c>
      <c r="B1937" s="6">
        <v>49650.98</v>
      </c>
    </row>
    <row r="1938">
      <c r="A1938" s="5">
        <v>41995.705555555556</v>
      </c>
      <c r="B1938" s="6">
        <v>50120.86</v>
      </c>
    </row>
    <row r="1939">
      <c r="A1939" s="5">
        <v>41996.705555555556</v>
      </c>
      <c r="B1939" s="6">
        <v>50889.81</v>
      </c>
    </row>
    <row r="1940">
      <c r="A1940" s="5">
        <v>41999.705555555556</v>
      </c>
      <c r="B1940" s="6">
        <v>50144.63</v>
      </c>
    </row>
    <row r="1941">
      <c r="A1941" s="5">
        <v>42002.705555555556</v>
      </c>
      <c r="B1941" s="6">
        <v>50593.82</v>
      </c>
    </row>
    <row r="1942">
      <c r="A1942" s="5">
        <v>42003.705555555556</v>
      </c>
      <c r="B1942" s="6">
        <v>50007.41</v>
      </c>
    </row>
    <row r="1943">
      <c r="A1943" s="5">
        <v>42006.705555555556</v>
      </c>
      <c r="B1943" s="6">
        <v>48512.22</v>
      </c>
    </row>
    <row r="1944">
      <c r="A1944" s="5">
        <v>42009.705555555556</v>
      </c>
      <c r="B1944" s="6">
        <v>47516.82</v>
      </c>
    </row>
    <row r="1945">
      <c r="A1945" s="5">
        <v>42011.705555555556</v>
      </c>
      <c r="B1945" s="6">
        <v>48000.92</v>
      </c>
    </row>
    <row r="1946">
      <c r="A1946" s="5">
        <v>42012.705555555556</v>
      </c>
      <c r="B1946" s="6">
        <v>49943.3</v>
      </c>
    </row>
    <row r="1947">
      <c r="A1947" s="5">
        <v>42013.705555555556</v>
      </c>
      <c r="B1947" s="6">
        <v>48840.25</v>
      </c>
    </row>
    <row r="1948">
      <c r="A1948" s="5">
        <v>42016.705555555556</v>
      </c>
      <c r="B1948" s="6">
        <v>48139.74</v>
      </c>
    </row>
    <row r="1949">
      <c r="A1949" s="5">
        <v>42017.705555555556</v>
      </c>
      <c r="B1949" s="6">
        <v>48041.67</v>
      </c>
    </row>
    <row r="1950">
      <c r="A1950" s="5">
        <v>42018.705555555556</v>
      </c>
      <c r="B1950" s="6">
        <v>47645.87</v>
      </c>
    </row>
    <row r="1951">
      <c r="A1951" s="5">
        <v>42019.705555555556</v>
      </c>
      <c r="B1951" s="6">
        <v>48026.31</v>
      </c>
    </row>
    <row r="1952">
      <c r="A1952" s="5">
        <v>42020.705555555556</v>
      </c>
      <c r="B1952" s="6">
        <v>49016.52</v>
      </c>
    </row>
    <row r="1953">
      <c r="A1953" s="5">
        <v>42023.705555555556</v>
      </c>
      <c r="B1953" s="6">
        <v>47758.01</v>
      </c>
    </row>
    <row r="1954">
      <c r="A1954" s="5">
        <v>42024.705555555556</v>
      </c>
      <c r="B1954" s="6">
        <v>47876.66</v>
      </c>
    </row>
    <row r="1955">
      <c r="A1955" s="5">
        <v>42025.705555555556</v>
      </c>
      <c r="B1955" s="6">
        <v>49224.08</v>
      </c>
    </row>
    <row r="1956">
      <c r="A1956" s="5">
        <v>42027.705555555556</v>
      </c>
      <c r="B1956" s="6">
        <v>48775.3</v>
      </c>
    </row>
    <row r="1957">
      <c r="A1957" s="5">
        <v>42030.705555555556</v>
      </c>
      <c r="B1957" s="6">
        <v>48576.55</v>
      </c>
    </row>
    <row r="1958">
      <c r="A1958" s="5">
        <v>42031.705555555556</v>
      </c>
      <c r="B1958" s="6">
        <v>48591.23</v>
      </c>
    </row>
    <row r="1959">
      <c r="A1959" s="5">
        <v>42032.705555555556</v>
      </c>
      <c r="B1959" s="6">
        <v>47694.54</v>
      </c>
    </row>
    <row r="1960">
      <c r="A1960" s="5">
        <v>42033.705555555556</v>
      </c>
      <c r="B1960" s="6">
        <v>47762.24</v>
      </c>
    </row>
    <row r="1961">
      <c r="A1961" s="5">
        <v>42034.705555555556</v>
      </c>
      <c r="B1961" s="6">
        <v>46907.68</v>
      </c>
    </row>
    <row r="1962">
      <c r="A1962" s="5">
        <v>42037.705555555556</v>
      </c>
      <c r="B1962" s="6">
        <v>47650.73</v>
      </c>
    </row>
    <row r="1963">
      <c r="A1963" s="5">
        <v>42038.705555555556</v>
      </c>
      <c r="B1963" s="6">
        <v>48963.66</v>
      </c>
    </row>
    <row r="1964">
      <c r="A1964" s="5">
        <v>42039.705555555556</v>
      </c>
      <c r="B1964" s="6">
        <v>49301.05</v>
      </c>
    </row>
    <row r="1965">
      <c r="A1965" s="5">
        <v>42040.705555555556</v>
      </c>
      <c r="B1965" s="6">
        <v>49233.85</v>
      </c>
    </row>
    <row r="1966">
      <c r="A1966" s="5">
        <v>42041.705555555556</v>
      </c>
      <c r="B1966" s="6">
        <v>48792.27</v>
      </c>
    </row>
    <row r="1967">
      <c r="A1967" s="5">
        <v>42044.705555555556</v>
      </c>
      <c r="B1967" s="6">
        <v>49382.58</v>
      </c>
    </row>
    <row r="1968">
      <c r="A1968" s="5">
        <v>42045.705555555556</v>
      </c>
      <c r="B1968" s="6">
        <v>48510.28</v>
      </c>
    </row>
    <row r="1969">
      <c r="A1969" s="5">
        <v>42046.705555555556</v>
      </c>
      <c r="B1969" s="6">
        <v>48239.67</v>
      </c>
    </row>
    <row r="1970">
      <c r="A1970" s="5">
        <v>42047.705555555556</v>
      </c>
      <c r="B1970" s="6">
        <v>49532.72</v>
      </c>
    </row>
    <row r="1971">
      <c r="A1971" s="5">
        <v>42048.705555555556</v>
      </c>
      <c r="B1971" s="6">
        <v>50635.92</v>
      </c>
    </row>
    <row r="1972">
      <c r="A1972" s="5">
        <v>42053.705555555556</v>
      </c>
      <c r="B1972" s="6">
        <v>51280.36</v>
      </c>
    </row>
    <row r="1973">
      <c r="A1973" s="5">
        <v>42054.705555555556</v>
      </c>
      <c r="B1973" s="6">
        <v>51294.03</v>
      </c>
    </row>
    <row r="1974">
      <c r="A1974" s="5">
        <v>42055.705555555556</v>
      </c>
      <c r="B1974" s="6">
        <v>51237.7</v>
      </c>
    </row>
    <row r="1975">
      <c r="A1975" s="5">
        <v>42058.705555555556</v>
      </c>
      <c r="B1975" s="6">
        <v>51280.64</v>
      </c>
    </row>
    <row r="1976">
      <c r="A1976" s="5">
        <v>42059.705555555556</v>
      </c>
      <c r="B1976" s="6">
        <v>51874.17</v>
      </c>
    </row>
    <row r="1977">
      <c r="A1977" s="5">
        <v>42060.705555555556</v>
      </c>
      <c r="B1977" s="6">
        <v>51811.02</v>
      </c>
    </row>
    <row r="1978">
      <c r="A1978" s="5">
        <v>42061.705555555556</v>
      </c>
      <c r="B1978" s="6">
        <v>51760.54</v>
      </c>
    </row>
    <row r="1979">
      <c r="A1979" s="5">
        <v>42062.705555555556</v>
      </c>
      <c r="B1979" s="6">
        <v>51583.09</v>
      </c>
    </row>
    <row r="1980">
      <c r="A1980" s="5">
        <v>42065.705555555556</v>
      </c>
      <c r="B1980" s="6">
        <v>51020.81</v>
      </c>
    </row>
    <row r="1981">
      <c r="A1981" s="5">
        <v>42066.705555555556</v>
      </c>
      <c r="B1981" s="6">
        <v>51304.1</v>
      </c>
    </row>
    <row r="1982">
      <c r="A1982" s="5">
        <v>42067.705555555556</v>
      </c>
      <c r="B1982" s="6">
        <v>50468.05</v>
      </c>
    </row>
    <row r="1983">
      <c r="A1983" s="5">
        <v>42068.705555555556</v>
      </c>
      <c r="B1983" s="6">
        <v>50365.2</v>
      </c>
    </row>
    <row r="1984">
      <c r="A1984" s="5">
        <v>42069.705555555556</v>
      </c>
      <c r="B1984" s="6">
        <v>49981.19</v>
      </c>
    </row>
    <row r="1985">
      <c r="A1985" s="5">
        <v>42072.705555555556</v>
      </c>
      <c r="B1985" s="6">
        <v>49181.01</v>
      </c>
    </row>
    <row r="1986">
      <c r="A1986" s="5">
        <v>42073.705555555556</v>
      </c>
      <c r="B1986" s="6">
        <v>48293.4</v>
      </c>
    </row>
    <row r="1987">
      <c r="A1987" s="5">
        <v>42074.705555555556</v>
      </c>
      <c r="B1987" s="6">
        <v>48905.58</v>
      </c>
    </row>
    <row r="1988">
      <c r="A1988" s="5">
        <v>42075.705555555556</v>
      </c>
      <c r="B1988" s="6">
        <v>48880.4</v>
      </c>
    </row>
    <row r="1989">
      <c r="A1989" s="5">
        <v>42076.705555555556</v>
      </c>
      <c r="B1989" s="6">
        <v>48595.81</v>
      </c>
    </row>
    <row r="1990">
      <c r="A1990" s="5">
        <v>42079.705555555556</v>
      </c>
      <c r="B1990" s="6">
        <v>48848.21</v>
      </c>
    </row>
    <row r="1991">
      <c r="A1991" s="5">
        <v>42080.705555555556</v>
      </c>
      <c r="B1991" s="6">
        <v>50285.12</v>
      </c>
    </row>
    <row r="1992">
      <c r="A1992" s="5">
        <v>42081.705555555556</v>
      </c>
      <c r="B1992" s="6">
        <v>51526.19</v>
      </c>
    </row>
    <row r="1993">
      <c r="A1993" s="5">
        <v>42082.705555555556</v>
      </c>
      <c r="B1993" s="6">
        <v>50953.53</v>
      </c>
    </row>
    <row r="1994">
      <c r="A1994" s="5">
        <v>42083.705555555556</v>
      </c>
      <c r="B1994" s="6">
        <v>51966.58</v>
      </c>
    </row>
    <row r="1995">
      <c r="A1995" s="5">
        <v>42086.705555555556</v>
      </c>
      <c r="B1995" s="6">
        <v>51908.46</v>
      </c>
    </row>
    <row r="1996">
      <c r="A1996" s="5">
        <v>42087.705555555556</v>
      </c>
      <c r="B1996" s="6">
        <v>51506.07</v>
      </c>
    </row>
    <row r="1997">
      <c r="A1997" s="5">
        <v>42088.705555555556</v>
      </c>
      <c r="B1997" s="6">
        <v>51858.3</v>
      </c>
    </row>
    <row r="1998">
      <c r="A1998" s="5">
        <v>42089.705555555556</v>
      </c>
      <c r="B1998" s="6">
        <v>50579.85</v>
      </c>
    </row>
    <row r="1999">
      <c r="A1999" s="5">
        <v>42090.705555555556</v>
      </c>
      <c r="B1999" s="6">
        <v>50094.66</v>
      </c>
    </row>
    <row r="2000">
      <c r="A2000" s="5">
        <v>42093.705555555556</v>
      </c>
      <c r="B2000" s="6">
        <v>51243.45</v>
      </c>
    </row>
    <row r="2001">
      <c r="A2001" s="5">
        <v>42094.705555555556</v>
      </c>
      <c r="B2001" s="6">
        <v>51150.16</v>
      </c>
    </row>
    <row r="2002">
      <c r="A2002" s="5">
        <v>42095.705555555556</v>
      </c>
      <c r="B2002" s="6">
        <v>52321.76</v>
      </c>
    </row>
    <row r="2003">
      <c r="A2003" s="5">
        <v>42096.705555555556</v>
      </c>
      <c r="B2003" s="6">
        <v>53123.02</v>
      </c>
    </row>
    <row r="2004">
      <c r="A2004" s="5">
        <v>42100.705555555556</v>
      </c>
      <c r="B2004" s="6">
        <v>53737.26</v>
      </c>
    </row>
    <row r="2005">
      <c r="A2005" s="5">
        <v>42101.705555555556</v>
      </c>
      <c r="B2005" s="6">
        <v>53729.16</v>
      </c>
    </row>
    <row r="2006">
      <c r="A2006" s="5">
        <v>42102.705555555556</v>
      </c>
      <c r="B2006" s="6">
        <v>53661.11</v>
      </c>
    </row>
    <row r="2007">
      <c r="A2007" s="5">
        <v>42103.705555555556</v>
      </c>
      <c r="B2007" s="6">
        <v>53802.66</v>
      </c>
    </row>
    <row r="2008">
      <c r="A2008" s="5">
        <v>42104.705555555556</v>
      </c>
      <c r="B2008" s="6">
        <v>54214.11</v>
      </c>
    </row>
    <row r="2009">
      <c r="A2009" s="5">
        <v>42107.705555555556</v>
      </c>
      <c r="B2009" s="6">
        <v>54239.77</v>
      </c>
    </row>
    <row r="2010">
      <c r="A2010" s="5">
        <v>42108.705555555556</v>
      </c>
      <c r="B2010" s="6">
        <v>53981.92</v>
      </c>
    </row>
    <row r="2011">
      <c r="A2011" s="5">
        <v>42109.705555555556</v>
      </c>
      <c r="B2011" s="6">
        <v>54918.74</v>
      </c>
    </row>
    <row r="2012">
      <c r="A2012" s="5">
        <v>42110.705555555556</v>
      </c>
      <c r="B2012" s="6">
        <v>54674.21</v>
      </c>
    </row>
    <row r="2013">
      <c r="A2013" s="5">
        <v>42111.705555555556</v>
      </c>
      <c r="B2013" s="6">
        <v>53954.79</v>
      </c>
    </row>
    <row r="2014">
      <c r="A2014" s="5">
        <v>42114.705555555556</v>
      </c>
      <c r="B2014" s="6">
        <v>53761.27</v>
      </c>
    </row>
    <row r="2015">
      <c r="A2015" s="5">
        <v>42116.705555555556</v>
      </c>
      <c r="B2015" s="6">
        <v>54617.36</v>
      </c>
    </row>
    <row r="2016">
      <c r="A2016" s="5">
        <v>42117.705555555556</v>
      </c>
      <c r="B2016" s="6">
        <v>55684.85</v>
      </c>
    </row>
    <row r="2017">
      <c r="A2017" s="5">
        <v>42118.705555555556</v>
      </c>
      <c r="B2017" s="6">
        <v>56594.22</v>
      </c>
    </row>
    <row r="2018">
      <c r="A2018" s="5">
        <v>42121.705555555556</v>
      </c>
      <c r="B2018" s="6">
        <v>55534.5</v>
      </c>
    </row>
    <row r="2019">
      <c r="A2019" s="5">
        <v>42122.705555555556</v>
      </c>
      <c r="B2019" s="6">
        <v>55812.03</v>
      </c>
    </row>
    <row r="2020">
      <c r="A2020" s="5">
        <v>42123.705555555556</v>
      </c>
      <c r="B2020" s="6">
        <v>55325.29</v>
      </c>
    </row>
    <row r="2021">
      <c r="A2021" s="5">
        <v>42124.705555555556</v>
      </c>
      <c r="B2021" s="6">
        <v>56229.38</v>
      </c>
    </row>
    <row r="2022">
      <c r="A2022" s="5">
        <v>42128.705555555556</v>
      </c>
      <c r="B2022" s="6">
        <v>57353.98</v>
      </c>
    </row>
    <row r="2023">
      <c r="A2023" s="5">
        <v>42129.705555555556</v>
      </c>
      <c r="B2023" s="6">
        <v>58051.61</v>
      </c>
    </row>
    <row r="2024">
      <c r="A2024" s="5">
        <v>42130.705555555556</v>
      </c>
      <c r="B2024" s="6">
        <v>57103.14</v>
      </c>
    </row>
    <row r="2025">
      <c r="A2025" s="5">
        <v>42131.705555555556</v>
      </c>
      <c r="B2025" s="6">
        <v>56921.39</v>
      </c>
    </row>
    <row r="2026">
      <c r="A2026" s="5">
        <v>42132.705555555556</v>
      </c>
      <c r="B2026" s="6">
        <v>57149.33</v>
      </c>
    </row>
    <row r="2027">
      <c r="A2027" s="5">
        <v>42135.705555555556</v>
      </c>
      <c r="B2027" s="6">
        <v>57197.1</v>
      </c>
    </row>
    <row r="2028">
      <c r="A2028" s="5">
        <v>42136.705555555556</v>
      </c>
      <c r="B2028" s="6">
        <v>56792.05</v>
      </c>
    </row>
    <row r="2029">
      <c r="A2029" s="5">
        <v>42137.705555555556</v>
      </c>
      <c r="B2029" s="6">
        <v>56372.04</v>
      </c>
    </row>
    <row r="2030">
      <c r="A2030" s="5">
        <v>42138.705555555556</v>
      </c>
      <c r="B2030" s="6">
        <v>56656.57</v>
      </c>
    </row>
    <row r="2031">
      <c r="A2031" s="5">
        <v>42139.705555555556</v>
      </c>
      <c r="B2031" s="6">
        <v>57248.63</v>
      </c>
    </row>
    <row r="2032">
      <c r="A2032" s="5">
        <v>42142.705555555556</v>
      </c>
      <c r="B2032" s="6">
        <v>56204.23</v>
      </c>
    </row>
    <row r="2033">
      <c r="A2033" s="5">
        <v>42143.705555555556</v>
      </c>
      <c r="B2033" s="6">
        <v>55498.82</v>
      </c>
    </row>
    <row r="2034">
      <c r="A2034" s="5">
        <v>42144.705555555556</v>
      </c>
      <c r="B2034" s="6">
        <v>54901.02</v>
      </c>
    </row>
    <row r="2035">
      <c r="A2035" s="5">
        <v>42145.705555555556</v>
      </c>
      <c r="B2035" s="6">
        <v>55112.05</v>
      </c>
    </row>
    <row r="2036">
      <c r="A2036" s="5">
        <v>42146.705555555556</v>
      </c>
      <c r="B2036" s="6">
        <v>54377.29</v>
      </c>
    </row>
    <row r="2037">
      <c r="A2037" s="5">
        <v>42149.705555555556</v>
      </c>
      <c r="B2037" s="6">
        <v>54609.26</v>
      </c>
    </row>
    <row r="2038">
      <c r="A2038" s="5">
        <v>42150.705555555556</v>
      </c>
      <c r="B2038" s="6">
        <v>53629.78</v>
      </c>
    </row>
    <row r="2039">
      <c r="A2039" s="5">
        <v>42151.705555555556</v>
      </c>
      <c r="B2039" s="6">
        <v>54236.25</v>
      </c>
    </row>
    <row r="2040">
      <c r="A2040" s="5">
        <v>42152.705555555556</v>
      </c>
      <c r="B2040" s="6">
        <v>53976.28</v>
      </c>
    </row>
    <row r="2041">
      <c r="A2041" s="5">
        <v>42153.705555555556</v>
      </c>
      <c r="B2041" s="6">
        <v>52760.48</v>
      </c>
    </row>
    <row r="2042">
      <c r="A2042" s="5">
        <v>42156.705555555556</v>
      </c>
      <c r="B2042" s="6">
        <v>53031.32</v>
      </c>
    </row>
    <row r="2043">
      <c r="A2043" s="5">
        <v>42157.705555555556</v>
      </c>
      <c r="B2043" s="6">
        <v>54236.44</v>
      </c>
    </row>
    <row r="2044">
      <c r="A2044" s="5">
        <v>42158.705555555556</v>
      </c>
      <c r="B2044" s="6">
        <v>53522.91</v>
      </c>
    </row>
    <row r="2045">
      <c r="A2045" s="5">
        <v>42160.705555555556</v>
      </c>
      <c r="B2045" s="6">
        <v>52973.38</v>
      </c>
    </row>
    <row r="2046">
      <c r="A2046" s="5">
        <v>42163.705555555556</v>
      </c>
      <c r="B2046" s="6">
        <v>52809.64</v>
      </c>
    </row>
    <row r="2047">
      <c r="A2047" s="5">
        <v>42164.705555555556</v>
      </c>
      <c r="B2047" s="6">
        <v>52815.99</v>
      </c>
    </row>
    <row r="2048">
      <c r="A2048" s="5">
        <v>42165.705555555556</v>
      </c>
      <c r="B2048" s="6">
        <v>53876.45</v>
      </c>
    </row>
    <row r="2049">
      <c r="A2049" s="5">
        <v>42166.705555555556</v>
      </c>
      <c r="B2049" s="6">
        <v>53688.52</v>
      </c>
    </row>
    <row r="2050">
      <c r="A2050" s="5">
        <v>42167.705555555556</v>
      </c>
      <c r="B2050" s="6">
        <v>53347.53</v>
      </c>
    </row>
    <row r="2051">
      <c r="A2051" s="5">
        <v>42170.705555555556</v>
      </c>
      <c r="B2051" s="6">
        <v>53137.53</v>
      </c>
    </row>
    <row r="2052">
      <c r="A2052" s="5">
        <v>42171.705555555556</v>
      </c>
      <c r="B2052" s="6">
        <v>53702.15</v>
      </c>
    </row>
    <row r="2053">
      <c r="A2053" s="5">
        <v>42172.705555555556</v>
      </c>
      <c r="B2053" s="6">
        <v>53248.54</v>
      </c>
    </row>
    <row r="2054">
      <c r="A2054" s="5">
        <v>42173.705555555556</v>
      </c>
      <c r="B2054" s="6">
        <v>54238.59</v>
      </c>
    </row>
    <row r="2055">
      <c r="A2055" s="5">
        <v>42174.705555555556</v>
      </c>
      <c r="B2055" s="6">
        <v>53749.42</v>
      </c>
    </row>
    <row r="2056">
      <c r="A2056" s="5">
        <v>42177.705555555556</v>
      </c>
      <c r="B2056" s="6">
        <v>53863.68</v>
      </c>
    </row>
    <row r="2057">
      <c r="A2057" s="5">
        <v>42178.705555555556</v>
      </c>
      <c r="B2057" s="6">
        <v>53772.43</v>
      </c>
    </row>
    <row r="2058">
      <c r="A2058" s="5">
        <v>42179.705555555556</v>
      </c>
      <c r="B2058" s="6">
        <v>53842.53</v>
      </c>
    </row>
    <row r="2059">
      <c r="A2059" s="5">
        <v>42180.705555555556</v>
      </c>
      <c r="B2059" s="6">
        <v>53175.67</v>
      </c>
    </row>
    <row r="2060">
      <c r="A2060" s="5">
        <v>42181.705555555556</v>
      </c>
      <c r="B2060" s="6">
        <v>54016.97</v>
      </c>
    </row>
    <row r="2061">
      <c r="A2061" s="5">
        <v>42184.705555555556</v>
      </c>
      <c r="B2061" s="6">
        <v>53014.21</v>
      </c>
    </row>
    <row r="2062">
      <c r="A2062" s="5">
        <v>42185.705555555556</v>
      </c>
      <c r="B2062" s="6">
        <v>53080.88</v>
      </c>
    </row>
    <row r="2063">
      <c r="A2063" s="5">
        <v>42186.705555555556</v>
      </c>
      <c r="B2063" s="6">
        <v>52757.54</v>
      </c>
    </row>
    <row r="2064">
      <c r="A2064" s="5">
        <v>42187.705555555556</v>
      </c>
      <c r="B2064" s="6">
        <v>53106.19</v>
      </c>
    </row>
    <row r="2065">
      <c r="A2065" s="5">
        <v>42188.705555555556</v>
      </c>
      <c r="B2065" s="6">
        <v>52519.41</v>
      </c>
    </row>
    <row r="2066">
      <c r="A2066" s="5">
        <v>42191.705555555556</v>
      </c>
      <c r="B2066" s="6">
        <v>52149.37</v>
      </c>
    </row>
    <row r="2067">
      <c r="A2067" s="5">
        <v>42192.705555555556</v>
      </c>
      <c r="B2067" s="6">
        <v>52343.72</v>
      </c>
    </row>
    <row r="2068">
      <c r="A2068" s="5">
        <v>42193.705555555556</v>
      </c>
      <c r="B2068" s="6">
        <v>51781.75</v>
      </c>
    </row>
    <row r="2069">
      <c r="A2069" s="5">
        <v>42195.705555555556</v>
      </c>
      <c r="B2069" s="6">
        <v>52590.72</v>
      </c>
    </row>
    <row r="2070">
      <c r="A2070" s="5">
        <v>42198.705555555556</v>
      </c>
      <c r="B2070" s="6">
        <v>53119.47</v>
      </c>
    </row>
    <row r="2071">
      <c r="A2071" s="5">
        <v>42199.705555555556</v>
      </c>
      <c r="B2071" s="6">
        <v>53239.18</v>
      </c>
    </row>
    <row r="2072">
      <c r="A2072" s="5">
        <v>42200.705555555556</v>
      </c>
      <c r="B2072" s="6">
        <v>52902.28</v>
      </c>
    </row>
    <row r="2073">
      <c r="A2073" s="5">
        <v>42201.705555555556</v>
      </c>
      <c r="B2073" s="6">
        <v>53069.75</v>
      </c>
    </row>
    <row r="2074">
      <c r="A2074" s="5">
        <v>42202.705555555556</v>
      </c>
      <c r="B2074" s="6">
        <v>52341.8</v>
      </c>
    </row>
    <row r="2075">
      <c r="A2075" s="5">
        <v>42205.705555555556</v>
      </c>
      <c r="B2075" s="6">
        <v>51600.08</v>
      </c>
    </row>
    <row r="2076">
      <c r="A2076" s="5">
        <v>42206.705555555556</v>
      </c>
      <c r="B2076" s="6">
        <v>51474.28</v>
      </c>
    </row>
    <row r="2077">
      <c r="A2077" s="5">
        <v>42207.705555555556</v>
      </c>
      <c r="B2077" s="6">
        <v>50915.79</v>
      </c>
    </row>
    <row r="2078">
      <c r="A2078" s="5">
        <v>42208.705555555556</v>
      </c>
      <c r="B2078" s="6">
        <v>49806.63</v>
      </c>
    </row>
    <row r="2079">
      <c r="A2079" s="5">
        <v>42209.705555555556</v>
      </c>
      <c r="B2079" s="6">
        <v>49245.85</v>
      </c>
    </row>
    <row r="2080">
      <c r="A2080" s="5">
        <v>42212.705555555556</v>
      </c>
      <c r="B2080" s="6">
        <v>48735.54</v>
      </c>
    </row>
    <row r="2081">
      <c r="A2081" s="5">
        <v>42213.705555555556</v>
      </c>
      <c r="B2081" s="6">
        <v>49601.6</v>
      </c>
    </row>
    <row r="2082">
      <c r="A2082" s="5">
        <v>42214.705555555556</v>
      </c>
      <c r="B2082" s="6">
        <v>50245.15</v>
      </c>
    </row>
    <row r="2083">
      <c r="A2083" s="5">
        <v>42215.705555555556</v>
      </c>
      <c r="B2083" s="6">
        <v>49897.4</v>
      </c>
    </row>
    <row r="2084">
      <c r="A2084" s="5">
        <v>42216.705555555556</v>
      </c>
      <c r="B2084" s="6">
        <v>50864.77</v>
      </c>
    </row>
    <row r="2085">
      <c r="A2085" s="5">
        <v>42219.705555555556</v>
      </c>
      <c r="B2085" s="6">
        <v>50138.05</v>
      </c>
    </row>
    <row r="2086">
      <c r="A2086" s="5">
        <v>42220.705555555556</v>
      </c>
      <c r="B2086" s="6">
        <v>50058.49</v>
      </c>
    </row>
    <row r="2087">
      <c r="A2087" s="5">
        <v>42221.705555555556</v>
      </c>
      <c r="B2087" s="6">
        <v>50287.27</v>
      </c>
    </row>
    <row r="2088">
      <c r="A2088" s="5">
        <v>42222.705555555556</v>
      </c>
      <c r="B2088" s="6">
        <v>50011.32</v>
      </c>
    </row>
    <row r="2089">
      <c r="A2089" s="5">
        <v>42223.705555555556</v>
      </c>
      <c r="B2089" s="6">
        <v>48577.32</v>
      </c>
    </row>
    <row r="2090">
      <c r="A2090" s="5">
        <v>42226.705555555556</v>
      </c>
      <c r="B2090" s="6">
        <v>49353.0</v>
      </c>
    </row>
    <row r="2091">
      <c r="A2091" s="5">
        <v>42227.705555555556</v>
      </c>
      <c r="B2091" s="6">
        <v>49072.34</v>
      </c>
    </row>
    <row r="2092">
      <c r="A2092" s="5">
        <v>42228.705555555556</v>
      </c>
      <c r="B2092" s="6">
        <v>48388.05</v>
      </c>
    </row>
    <row r="2093">
      <c r="A2093" s="5">
        <v>42229.705555555556</v>
      </c>
      <c r="B2093" s="6">
        <v>48009.57</v>
      </c>
    </row>
    <row r="2094">
      <c r="A2094" s="5">
        <v>42230.705555555556</v>
      </c>
      <c r="B2094" s="6">
        <v>47508.41</v>
      </c>
    </row>
    <row r="2095">
      <c r="A2095" s="5">
        <v>42233.705555555556</v>
      </c>
      <c r="B2095" s="6">
        <v>47217.43</v>
      </c>
    </row>
    <row r="2096">
      <c r="A2096" s="5">
        <v>42234.705555555556</v>
      </c>
      <c r="B2096" s="6">
        <v>47450.58</v>
      </c>
    </row>
    <row r="2097">
      <c r="A2097" s="5">
        <v>42235.705555555556</v>
      </c>
      <c r="B2097" s="6">
        <v>46588.39</v>
      </c>
    </row>
    <row r="2098">
      <c r="A2098" s="5">
        <v>42236.705555555556</v>
      </c>
      <c r="B2098" s="6">
        <v>46649.23</v>
      </c>
    </row>
    <row r="2099">
      <c r="A2099" s="5">
        <v>42237.705555555556</v>
      </c>
      <c r="B2099" s="6">
        <v>45719.64</v>
      </c>
    </row>
    <row r="2100">
      <c r="A2100" s="5">
        <v>42240.705555555556</v>
      </c>
      <c r="B2100" s="6">
        <v>44336.47</v>
      </c>
    </row>
    <row r="2101">
      <c r="A2101" s="5">
        <v>42241.705555555556</v>
      </c>
      <c r="B2101" s="6">
        <v>44544.85</v>
      </c>
    </row>
    <row r="2102">
      <c r="A2102" s="5">
        <v>42242.705555555556</v>
      </c>
      <c r="B2102" s="6">
        <v>46038.08</v>
      </c>
    </row>
    <row r="2103">
      <c r="A2103" s="5">
        <v>42243.705555555556</v>
      </c>
      <c r="B2103" s="6">
        <v>47715.27</v>
      </c>
    </row>
    <row r="2104">
      <c r="A2104" s="5">
        <v>42244.705555555556</v>
      </c>
      <c r="B2104" s="6">
        <v>47153.87</v>
      </c>
    </row>
    <row r="2105">
      <c r="A2105" s="5">
        <v>42247.705555555556</v>
      </c>
      <c r="B2105" s="6">
        <v>46625.52</v>
      </c>
    </row>
    <row r="2106">
      <c r="A2106" s="5">
        <v>42248.705555555556</v>
      </c>
      <c r="B2106" s="6">
        <v>45477.06</v>
      </c>
    </row>
    <row r="2107">
      <c r="A2107" s="5">
        <v>42249.705555555556</v>
      </c>
      <c r="B2107" s="6">
        <v>46463.96</v>
      </c>
    </row>
    <row r="2108">
      <c r="A2108" s="5">
        <v>42250.705555555556</v>
      </c>
      <c r="B2108" s="6">
        <v>47365.87</v>
      </c>
    </row>
    <row r="2109">
      <c r="A2109" s="5">
        <v>42251.705555555556</v>
      </c>
      <c r="B2109" s="6">
        <v>46497.72</v>
      </c>
    </row>
    <row r="2110">
      <c r="A2110" s="5">
        <v>42255.705555555556</v>
      </c>
      <c r="B2110" s="6">
        <v>46762.07</v>
      </c>
    </row>
    <row r="2111">
      <c r="A2111" s="5">
        <v>42256.705555555556</v>
      </c>
      <c r="B2111" s="6">
        <v>46657.1</v>
      </c>
    </row>
    <row r="2112">
      <c r="A2112" s="5">
        <v>42257.705555555556</v>
      </c>
      <c r="B2112" s="6">
        <v>46503.99</v>
      </c>
    </row>
    <row r="2113">
      <c r="A2113" s="5">
        <v>42258.705555555556</v>
      </c>
      <c r="B2113" s="6">
        <v>46400.51</v>
      </c>
    </row>
    <row r="2114">
      <c r="A2114" s="5">
        <v>42261.705555555556</v>
      </c>
      <c r="B2114" s="6">
        <v>47281.52</v>
      </c>
    </row>
    <row r="2115">
      <c r="A2115" s="5">
        <v>42262.705555555556</v>
      </c>
      <c r="B2115" s="6">
        <v>47364.07</v>
      </c>
    </row>
    <row r="2116">
      <c r="A2116" s="5">
        <v>42263.705555555556</v>
      </c>
      <c r="B2116" s="6">
        <v>48553.1</v>
      </c>
    </row>
    <row r="2117">
      <c r="A2117" s="5">
        <v>42264.705555555556</v>
      </c>
      <c r="B2117" s="6">
        <v>48551.08</v>
      </c>
    </row>
    <row r="2118">
      <c r="A2118" s="5">
        <v>42265.705555555556</v>
      </c>
      <c r="B2118" s="6">
        <v>47264.08</v>
      </c>
    </row>
    <row r="2119">
      <c r="A2119" s="5">
        <v>42268.705555555556</v>
      </c>
      <c r="B2119" s="6">
        <v>46590.2</v>
      </c>
    </row>
    <row r="2120">
      <c r="A2120" s="5">
        <v>42269.705555555556</v>
      </c>
      <c r="B2120" s="6">
        <v>46264.61</v>
      </c>
    </row>
    <row r="2121">
      <c r="A2121" s="5">
        <v>42270.705555555556</v>
      </c>
      <c r="B2121" s="6">
        <v>45340.11</v>
      </c>
    </row>
    <row r="2122">
      <c r="A2122" s="5">
        <v>42271.705555555556</v>
      </c>
      <c r="B2122" s="6">
        <v>45291.97</v>
      </c>
    </row>
    <row r="2123">
      <c r="A2123" s="5">
        <v>42272.705555555556</v>
      </c>
      <c r="B2123" s="6">
        <v>44831.46</v>
      </c>
    </row>
    <row r="2124">
      <c r="A2124" s="5">
        <v>42275.705555555556</v>
      </c>
      <c r="B2124" s="6">
        <v>43956.63</v>
      </c>
    </row>
    <row r="2125">
      <c r="A2125" s="5">
        <v>42276.705555555556</v>
      </c>
      <c r="B2125" s="6">
        <v>44131.82</v>
      </c>
    </row>
    <row r="2126">
      <c r="A2126" s="5">
        <v>42277.705555555556</v>
      </c>
      <c r="B2126" s="6">
        <v>45059.35</v>
      </c>
    </row>
    <row r="2127">
      <c r="A2127" s="5">
        <v>42278.705555555556</v>
      </c>
      <c r="B2127" s="6">
        <v>45313.27</v>
      </c>
    </row>
    <row r="2128">
      <c r="A2128" s="5">
        <v>42279.705555555556</v>
      </c>
      <c r="B2128" s="6">
        <v>47033.46</v>
      </c>
    </row>
    <row r="2129">
      <c r="A2129" s="5">
        <v>42282.705555555556</v>
      </c>
      <c r="B2129" s="6">
        <v>47598.07</v>
      </c>
    </row>
    <row r="2130">
      <c r="A2130" s="5">
        <v>42283.705555555556</v>
      </c>
      <c r="B2130" s="6">
        <v>47735.11</v>
      </c>
    </row>
    <row r="2131">
      <c r="A2131" s="5">
        <v>42284.705555555556</v>
      </c>
      <c r="B2131" s="6">
        <v>48914.32</v>
      </c>
    </row>
    <row r="2132">
      <c r="A2132" s="5">
        <v>42285.705555555556</v>
      </c>
      <c r="B2132" s="6">
        <v>49106.56</v>
      </c>
    </row>
    <row r="2133">
      <c r="A2133" s="5">
        <v>42286.705555555556</v>
      </c>
      <c r="B2133" s="6">
        <v>49338.41</v>
      </c>
    </row>
    <row r="2134">
      <c r="A2134" s="5">
        <v>42290.705555555556</v>
      </c>
      <c r="B2134" s="6">
        <v>47362.64</v>
      </c>
    </row>
    <row r="2135">
      <c r="A2135" s="5">
        <v>42291.705555555556</v>
      </c>
      <c r="B2135" s="6">
        <v>46710.44</v>
      </c>
    </row>
    <row r="2136">
      <c r="A2136" s="5">
        <v>42292.705555555556</v>
      </c>
      <c r="B2136" s="6">
        <v>47161.15</v>
      </c>
    </row>
    <row r="2137">
      <c r="A2137" s="5">
        <v>42293.705555555556</v>
      </c>
      <c r="B2137" s="6">
        <v>47236.1</v>
      </c>
    </row>
    <row r="2138">
      <c r="A2138" s="5">
        <v>42296.705555555556</v>
      </c>
      <c r="B2138" s="6">
        <v>47447.31</v>
      </c>
    </row>
    <row r="2139">
      <c r="A2139" s="5">
        <v>42297.705555555556</v>
      </c>
      <c r="B2139" s="6">
        <v>47076.55</v>
      </c>
    </row>
    <row r="2140">
      <c r="A2140" s="5">
        <v>42298.705555555556</v>
      </c>
      <c r="B2140" s="6">
        <v>47025.87</v>
      </c>
    </row>
    <row r="2141">
      <c r="A2141" s="5">
        <v>42299.705555555556</v>
      </c>
      <c r="B2141" s="6">
        <v>47772.14</v>
      </c>
    </row>
    <row r="2142">
      <c r="A2142" s="5">
        <v>42300.705555555556</v>
      </c>
      <c r="B2142" s="6">
        <v>47596.59</v>
      </c>
    </row>
    <row r="2143">
      <c r="A2143" s="5">
        <v>42303.705555555556</v>
      </c>
      <c r="B2143" s="6">
        <v>47209.32</v>
      </c>
    </row>
    <row r="2144">
      <c r="A2144" s="5">
        <v>42304.705555555556</v>
      </c>
      <c r="B2144" s="6">
        <v>47042.95</v>
      </c>
    </row>
    <row r="2145">
      <c r="A2145" s="5">
        <v>42305.705555555556</v>
      </c>
      <c r="B2145" s="6">
        <v>46740.85</v>
      </c>
    </row>
    <row r="2146">
      <c r="A2146" s="5">
        <v>42306.705555555556</v>
      </c>
      <c r="B2146" s="6">
        <v>45628.35</v>
      </c>
    </row>
    <row r="2147">
      <c r="A2147" s="5">
        <v>42307.705555555556</v>
      </c>
      <c r="B2147" s="6">
        <v>45868.82</v>
      </c>
    </row>
    <row r="2148">
      <c r="A2148" s="5">
        <v>42311.705555555556</v>
      </c>
      <c r="B2148" s="6">
        <v>48053.67</v>
      </c>
    </row>
    <row r="2149">
      <c r="A2149" s="5">
        <v>42312.705555555556</v>
      </c>
      <c r="B2149" s="6">
        <v>47710.1</v>
      </c>
    </row>
    <row r="2150">
      <c r="A2150" s="5">
        <v>42313.705555555556</v>
      </c>
      <c r="B2150" s="6">
        <v>48046.76</v>
      </c>
    </row>
    <row r="2151">
      <c r="A2151" s="5">
        <v>42314.705555555556</v>
      </c>
      <c r="B2151" s="6">
        <v>46918.52</v>
      </c>
    </row>
    <row r="2152">
      <c r="A2152" s="5">
        <v>42317.705555555556</v>
      </c>
      <c r="B2152" s="6">
        <v>46194.92</v>
      </c>
    </row>
    <row r="2153">
      <c r="A2153" s="5">
        <v>42318.705555555556</v>
      </c>
      <c r="B2153" s="6">
        <v>46206.57</v>
      </c>
    </row>
    <row r="2154">
      <c r="A2154" s="5">
        <v>42319.705555555556</v>
      </c>
      <c r="B2154" s="6">
        <v>47065.01</v>
      </c>
    </row>
    <row r="2155">
      <c r="A2155" s="5">
        <v>42320.705555555556</v>
      </c>
      <c r="B2155" s="6">
        <v>46883.58</v>
      </c>
    </row>
    <row r="2156">
      <c r="A2156" s="5">
        <v>42321.705555555556</v>
      </c>
      <c r="B2156" s="6">
        <v>46517.04</v>
      </c>
    </row>
    <row r="2157">
      <c r="A2157" s="5">
        <v>42324.705555555556</v>
      </c>
      <c r="B2157" s="6">
        <v>46846.87</v>
      </c>
    </row>
    <row r="2158">
      <c r="A2158" s="5">
        <v>42325.705555555556</v>
      </c>
      <c r="B2158" s="6">
        <v>47247.8</v>
      </c>
    </row>
    <row r="2159">
      <c r="A2159" s="5">
        <v>42326.705555555556</v>
      </c>
      <c r="B2159" s="6">
        <v>47435.58</v>
      </c>
    </row>
    <row r="2160">
      <c r="A2160" s="5">
        <v>42327.705555555556</v>
      </c>
      <c r="B2160" s="6">
        <v>48138.89</v>
      </c>
    </row>
    <row r="2161">
      <c r="A2161" s="5">
        <v>42331.705555555556</v>
      </c>
      <c r="B2161" s="6">
        <v>48150.27</v>
      </c>
    </row>
    <row r="2162">
      <c r="A2162" s="5">
        <v>42332.705555555556</v>
      </c>
      <c r="B2162" s="6">
        <v>48284.19</v>
      </c>
    </row>
    <row r="2163">
      <c r="A2163" s="5">
        <v>42333.705555555556</v>
      </c>
      <c r="B2163" s="6">
        <v>46866.64</v>
      </c>
    </row>
    <row r="2164">
      <c r="A2164" s="5">
        <v>42334.705555555556</v>
      </c>
      <c r="B2164" s="6">
        <v>47145.63</v>
      </c>
    </row>
    <row r="2165">
      <c r="A2165" s="5">
        <v>42335.705555555556</v>
      </c>
      <c r="B2165" s="6">
        <v>45872.92</v>
      </c>
    </row>
    <row r="2166">
      <c r="A2166" s="5">
        <v>42338.705555555556</v>
      </c>
      <c r="B2166" s="6">
        <v>45120.36</v>
      </c>
    </row>
    <row r="2167">
      <c r="A2167" s="5">
        <v>42339.705555555556</v>
      </c>
      <c r="B2167" s="6">
        <v>45046.75</v>
      </c>
    </row>
    <row r="2168">
      <c r="A2168" s="5">
        <v>42340.705555555556</v>
      </c>
      <c r="B2168" s="6">
        <v>44914.53</v>
      </c>
    </row>
    <row r="2169">
      <c r="A2169" s="5">
        <v>42341.705555555556</v>
      </c>
      <c r="B2169" s="6">
        <v>46393.26</v>
      </c>
    </row>
    <row r="2170">
      <c r="A2170" s="5">
        <v>42342.705555555556</v>
      </c>
      <c r="B2170" s="6">
        <v>45360.76</v>
      </c>
    </row>
    <row r="2171">
      <c r="A2171" s="5">
        <v>42345.705555555556</v>
      </c>
      <c r="B2171" s="6">
        <v>45222.7</v>
      </c>
    </row>
    <row r="2172">
      <c r="A2172" s="5">
        <v>42346.705555555556</v>
      </c>
      <c r="B2172" s="6">
        <v>44443.26</v>
      </c>
    </row>
    <row r="2173">
      <c r="A2173" s="5">
        <v>42347.705555555556</v>
      </c>
      <c r="B2173" s="6">
        <v>46108.03</v>
      </c>
    </row>
    <row r="2174">
      <c r="A2174" s="5">
        <v>42348.705555555556</v>
      </c>
      <c r="B2174" s="6">
        <v>45630.71</v>
      </c>
    </row>
    <row r="2175">
      <c r="A2175" s="5">
        <v>42349.705555555556</v>
      </c>
      <c r="B2175" s="6">
        <v>45262.72</v>
      </c>
    </row>
    <row r="2176">
      <c r="A2176" s="5">
        <v>42352.705555555556</v>
      </c>
      <c r="B2176" s="6">
        <v>44747.31</v>
      </c>
    </row>
    <row r="2177">
      <c r="A2177" s="5">
        <v>42353.705555555556</v>
      </c>
      <c r="B2177" s="6">
        <v>44872.47</v>
      </c>
    </row>
    <row r="2178">
      <c r="A2178" s="5">
        <v>42354.705555555556</v>
      </c>
      <c r="B2178" s="6">
        <v>45015.85</v>
      </c>
    </row>
    <row r="2179">
      <c r="A2179" s="5">
        <v>42355.705555555556</v>
      </c>
      <c r="B2179" s="6">
        <v>45261.48</v>
      </c>
    </row>
    <row r="2180">
      <c r="A2180" s="5">
        <v>42356.705555555556</v>
      </c>
      <c r="B2180" s="6">
        <v>43910.6</v>
      </c>
    </row>
    <row r="2181">
      <c r="A2181" s="5">
        <v>42359.705555555556</v>
      </c>
      <c r="B2181" s="6">
        <v>43199.95</v>
      </c>
    </row>
    <row r="2182">
      <c r="A2182" s="5">
        <v>42360.705555555556</v>
      </c>
      <c r="B2182" s="6">
        <v>43469.52</v>
      </c>
    </row>
    <row r="2183">
      <c r="A2183" s="5">
        <v>42361.705555555556</v>
      </c>
      <c r="B2183" s="6">
        <v>44014.93</v>
      </c>
    </row>
    <row r="2184">
      <c r="A2184" s="5">
        <v>42366.705555555556</v>
      </c>
      <c r="B2184" s="6">
        <v>43764.34</v>
      </c>
    </row>
    <row r="2185">
      <c r="A2185" s="5">
        <v>42367.705555555556</v>
      </c>
      <c r="B2185" s="6">
        <v>43653.97</v>
      </c>
    </row>
    <row r="2186">
      <c r="A2186" s="5">
        <v>42368.705555555556</v>
      </c>
      <c r="B2186" s="6">
        <v>43349.96</v>
      </c>
    </row>
    <row r="2187">
      <c r="A2187" s="5">
        <v>42373.705555555556</v>
      </c>
      <c r="B2187" s="6">
        <v>42141.04</v>
      </c>
    </row>
    <row r="2188">
      <c r="A2188" s="5">
        <v>42374.705555555556</v>
      </c>
      <c r="B2188" s="6">
        <v>42419.32</v>
      </c>
    </row>
    <row r="2189">
      <c r="A2189" s="5">
        <v>42375.705555555556</v>
      </c>
      <c r="B2189" s="6">
        <v>41773.14</v>
      </c>
    </row>
    <row r="2190">
      <c r="A2190" s="5">
        <v>42376.705555555556</v>
      </c>
      <c r="B2190" s="6">
        <v>40694.72</v>
      </c>
    </row>
    <row r="2191">
      <c r="A2191" s="5">
        <v>42377.705555555556</v>
      </c>
      <c r="B2191" s="6">
        <v>40612.21</v>
      </c>
    </row>
    <row r="2192">
      <c r="A2192" s="5">
        <v>42380.705555555556</v>
      </c>
      <c r="B2192" s="6">
        <v>39950.49</v>
      </c>
    </row>
    <row r="2193">
      <c r="A2193" s="5">
        <v>42381.705555555556</v>
      </c>
      <c r="B2193" s="6">
        <v>39513.83</v>
      </c>
    </row>
    <row r="2194">
      <c r="A2194" s="5">
        <v>42382.705555555556</v>
      </c>
      <c r="B2194" s="6">
        <v>38944.44</v>
      </c>
    </row>
    <row r="2195">
      <c r="A2195" s="5">
        <v>42383.705555555556</v>
      </c>
      <c r="B2195" s="6">
        <v>39500.11</v>
      </c>
    </row>
    <row r="2196">
      <c r="A2196" s="5">
        <v>42384.705555555556</v>
      </c>
      <c r="B2196" s="6">
        <v>38569.13</v>
      </c>
    </row>
    <row r="2197">
      <c r="A2197" s="5">
        <v>42387.705555555556</v>
      </c>
      <c r="B2197" s="6">
        <v>37937.27</v>
      </c>
    </row>
    <row r="2198">
      <c r="A2198" s="5">
        <v>42388.705555555556</v>
      </c>
      <c r="B2198" s="6">
        <v>38057.01</v>
      </c>
    </row>
    <row r="2199">
      <c r="A2199" s="5">
        <v>42389.705555555556</v>
      </c>
      <c r="B2199" s="6">
        <v>37645.48</v>
      </c>
    </row>
    <row r="2200">
      <c r="A2200" s="5">
        <v>42390.705555555556</v>
      </c>
      <c r="B2200" s="6">
        <v>37717.11</v>
      </c>
    </row>
    <row r="2201">
      <c r="A2201" s="5">
        <v>42391.705555555556</v>
      </c>
      <c r="B2201" s="6">
        <v>38031.22</v>
      </c>
    </row>
    <row r="2202">
      <c r="A2202" s="5">
        <v>42395.705555555556</v>
      </c>
      <c r="B2202" s="6">
        <v>37497.48</v>
      </c>
    </row>
    <row r="2203">
      <c r="A2203" s="5">
        <v>42396.705555555556</v>
      </c>
      <c r="B2203" s="6">
        <v>38376.37</v>
      </c>
    </row>
    <row r="2204">
      <c r="A2204" s="5">
        <v>42397.705555555556</v>
      </c>
      <c r="B2204" s="6">
        <v>38630.19</v>
      </c>
    </row>
    <row r="2205">
      <c r="A2205" s="5">
        <v>42398.705555555556</v>
      </c>
      <c r="B2205" s="6">
        <v>40405.99</v>
      </c>
    </row>
    <row r="2206">
      <c r="A2206" s="5">
        <v>42401.705555555556</v>
      </c>
      <c r="B2206" s="6">
        <v>40570.04</v>
      </c>
    </row>
    <row r="2207">
      <c r="A2207" s="5">
        <v>42402.705555555556</v>
      </c>
      <c r="B2207" s="6">
        <v>38596.17</v>
      </c>
    </row>
    <row r="2208">
      <c r="A2208" s="5">
        <v>42403.705555555556</v>
      </c>
      <c r="B2208" s="6">
        <v>39588.82</v>
      </c>
    </row>
    <row r="2209">
      <c r="A2209" s="5">
        <v>42404.705555555556</v>
      </c>
      <c r="B2209" s="6">
        <v>40821.74</v>
      </c>
    </row>
    <row r="2210">
      <c r="A2210" s="5">
        <v>42405.705555555556</v>
      </c>
      <c r="B2210" s="6">
        <v>40592.09</v>
      </c>
    </row>
    <row r="2211">
      <c r="A2211" s="5">
        <v>42410.705555555556</v>
      </c>
      <c r="B2211" s="6">
        <v>40376.58</v>
      </c>
    </row>
    <row r="2212">
      <c r="A2212" s="5">
        <v>42411.705555555556</v>
      </c>
      <c r="B2212" s="6">
        <v>39318.3</v>
      </c>
    </row>
    <row r="2213">
      <c r="A2213" s="5">
        <v>42412.705555555556</v>
      </c>
      <c r="B2213" s="6">
        <v>39808.05</v>
      </c>
    </row>
    <row r="2214">
      <c r="A2214" s="5">
        <v>42415.705555555556</v>
      </c>
      <c r="B2214" s="6">
        <v>40092.89</v>
      </c>
    </row>
    <row r="2215">
      <c r="A2215" s="5">
        <v>42416.705555555556</v>
      </c>
      <c r="B2215" s="6">
        <v>40947.7</v>
      </c>
    </row>
    <row r="2216">
      <c r="A2216" s="5">
        <v>42417.705555555556</v>
      </c>
      <c r="B2216" s="6">
        <v>41630.82</v>
      </c>
    </row>
    <row r="2217">
      <c r="A2217" s="5">
        <v>42418.705555555556</v>
      </c>
      <c r="B2217" s="6">
        <v>41477.63</v>
      </c>
    </row>
    <row r="2218">
      <c r="A2218" s="5">
        <v>42419.705555555556</v>
      </c>
      <c r="B2218" s="6">
        <v>41543.41</v>
      </c>
    </row>
    <row r="2219">
      <c r="A2219" s="5">
        <v>42422.705555555556</v>
      </c>
      <c r="B2219" s="6">
        <v>43234.85</v>
      </c>
    </row>
    <row r="2220">
      <c r="A2220" s="5">
        <v>42423.705555555556</v>
      </c>
      <c r="B2220" s="6">
        <v>42437.26</v>
      </c>
    </row>
    <row r="2221">
      <c r="A2221" s="5">
        <v>42424.705555555556</v>
      </c>
      <c r="B2221" s="6">
        <v>42084.56</v>
      </c>
    </row>
    <row r="2222">
      <c r="A2222" s="5">
        <v>42425.705555555556</v>
      </c>
      <c r="B2222" s="6">
        <v>41887.9</v>
      </c>
    </row>
    <row r="2223">
      <c r="A2223" s="5">
        <v>42426.705555555556</v>
      </c>
      <c r="B2223" s="6">
        <v>41593.08</v>
      </c>
    </row>
    <row r="2224">
      <c r="A2224" s="5">
        <v>42429.705555555556</v>
      </c>
      <c r="B2224" s="6">
        <v>42793.86</v>
      </c>
    </row>
    <row r="2225">
      <c r="A2225" s="5">
        <v>42430.705555555556</v>
      </c>
      <c r="B2225" s="6">
        <v>44121.79</v>
      </c>
    </row>
    <row r="2226">
      <c r="A2226" s="5">
        <v>42431.705555555556</v>
      </c>
      <c r="B2226" s="6">
        <v>44893.48</v>
      </c>
    </row>
    <row r="2227">
      <c r="A2227" s="5">
        <v>42432.705555555556</v>
      </c>
      <c r="B2227" s="6">
        <v>47193.39</v>
      </c>
    </row>
    <row r="2228">
      <c r="A2228" s="5">
        <v>42433.705555555556</v>
      </c>
      <c r="B2228" s="6">
        <v>49084.87</v>
      </c>
    </row>
    <row r="2229">
      <c r="A2229" s="5">
        <v>42436.705555555556</v>
      </c>
      <c r="B2229" s="6">
        <v>49246.1</v>
      </c>
    </row>
    <row r="2230">
      <c r="A2230" s="5">
        <v>42437.705555555556</v>
      </c>
      <c r="B2230" s="6">
        <v>49102.14</v>
      </c>
    </row>
    <row r="2231">
      <c r="A2231" s="5">
        <v>42438.705555555556</v>
      </c>
      <c r="B2231" s="6">
        <v>48665.09</v>
      </c>
    </row>
    <row r="2232">
      <c r="A2232" s="5">
        <v>42439.705555555556</v>
      </c>
      <c r="B2232" s="6">
        <v>49571.11</v>
      </c>
    </row>
    <row r="2233">
      <c r="A2233" s="5">
        <v>42440.705555555556</v>
      </c>
      <c r="B2233" s="6">
        <v>49638.68</v>
      </c>
    </row>
    <row r="2234">
      <c r="A2234" s="5">
        <v>42443.705555555556</v>
      </c>
      <c r="B2234" s="6">
        <v>48867.33</v>
      </c>
    </row>
    <row r="2235">
      <c r="A2235" s="5">
        <v>42444.705555555556</v>
      </c>
      <c r="B2235" s="6">
        <v>47130.02</v>
      </c>
    </row>
    <row r="2236">
      <c r="A2236" s="5">
        <v>42445.705555555556</v>
      </c>
      <c r="B2236" s="6">
        <v>47763.43</v>
      </c>
    </row>
    <row r="2237">
      <c r="A2237" s="5">
        <v>42446.705555555556</v>
      </c>
      <c r="B2237" s="6">
        <v>50913.79</v>
      </c>
    </row>
    <row r="2238">
      <c r="A2238" s="5">
        <v>42447.705555555556</v>
      </c>
      <c r="B2238" s="6">
        <v>50814.66</v>
      </c>
    </row>
    <row r="2239">
      <c r="A2239" s="5">
        <v>42450.705555555556</v>
      </c>
      <c r="B2239" s="6">
        <v>51171.55</v>
      </c>
    </row>
    <row r="2240">
      <c r="A2240" s="5">
        <v>42451.705555555556</v>
      </c>
      <c r="B2240" s="6">
        <v>51010.19</v>
      </c>
    </row>
    <row r="2241">
      <c r="A2241" s="5">
        <v>42452.705555555556</v>
      </c>
      <c r="B2241" s="6">
        <v>49690.05</v>
      </c>
    </row>
    <row r="2242">
      <c r="A2242" s="5">
        <v>42453.705555555556</v>
      </c>
      <c r="B2242" s="6">
        <v>49657.39</v>
      </c>
    </row>
    <row r="2243">
      <c r="A2243" s="5">
        <v>42457.705555555556</v>
      </c>
      <c r="B2243" s="6">
        <v>50838.23</v>
      </c>
    </row>
    <row r="2244">
      <c r="A2244" s="5">
        <v>42458.705555555556</v>
      </c>
      <c r="B2244" s="6">
        <v>51154.99</v>
      </c>
    </row>
    <row r="2245">
      <c r="A2245" s="5">
        <v>42459.705555555556</v>
      </c>
      <c r="B2245" s="6">
        <v>51248.92</v>
      </c>
    </row>
    <row r="2246">
      <c r="A2246" s="5">
        <v>42460.705555555556</v>
      </c>
      <c r="B2246" s="6">
        <v>50055.27</v>
      </c>
    </row>
    <row r="2247">
      <c r="A2247" s="5">
        <v>42461.705555555556</v>
      </c>
      <c r="B2247" s="6">
        <v>50561.53</v>
      </c>
    </row>
    <row r="2248">
      <c r="A2248" s="5">
        <v>42464.705555555556</v>
      </c>
      <c r="B2248" s="6">
        <v>48779.99</v>
      </c>
    </row>
    <row r="2249">
      <c r="A2249" s="5">
        <v>42465.705555555556</v>
      </c>
      <c r="B2249" s="6">
        <v>49053.62</v>
      </c>
    </row>
    <row r="2250">
      <c r="A2250" s="5">
        <v>42466.705555555556</v>
      </c>
      <c r="B2250" s="6">
        <v>48096.24</v>
      </c>
    </row>
    <row r="2251">
      <c r="A2251" s="5">
        <v>42467.705555555556</v>
      </c>
      <c r="B2251" s="6">
        <v>48513.1</v>
      </c>
    </row>
    <row r="2252">
      <c r="A2252" s="5">
        <v>42471.705555555556</v>
      </c>
      <c r="B2252" s="6">
        <v>50165.48</v>
      </c>
    </row>
    <row r="2253">
      <c r="A2253" s="5">
        <v>42472.705555555556</v>
      </c>
      <c r="B2253" s="6">
        <v>52001.86</v>
      </c>
    </row>
    <row r="2254">
      <c r="A2254" s="5">
        <v>42473.705555555556</v>
      </c>
      <c r="B2254" s="6">
        <v>53149.84</v>
      </c>
    </row>
    <row r="2255">
      <c r="A2255" s="5">
        <v>42474.705555555556</v>
      </c>
      <c r="B2255" s="6">
        <v>52411.02</v>
      </c>
    </row>
    <row r="2256">
      <c r="A2256" s="5">
        <v>42475.705555555556</v>
      </c>
      <c r="B2256" s="6">
        <v>53227.74</v>
      </c>
    </row>
    <row r="2257">
      <c r="A2257" s="5">
        <v>42478.705555555556</v>
      </c>
      <c r="B2257" s="6">
        <v>52894.08</v>
      </c>
    </row>
    <row r="2258">
      <c r="A2258" s="5">
        <v>42479.705555555556</v>
      </c>
      <c r="B2258" s="6">
        <v>53710.05</v>
      </c>
    </row>
    <row r="2259">
      <c r="A2259" s="5">
        <v>42480.705555555556</v>
      </c>
      <c r="B2259" s="6">
        <v>53630.93</v>
      </c>
    </row>
    <row r="2260">
      <c r="A2260" s="5">
        <v>42482.705555555556</v>
      </c>
      <c r="B2260" s="6">
        <v>52907.88</v>
      </c>
    </row>
    <row r="2261">
      <c r="A2261" s="5">
        <v>42485.705555555556</v>
      </c>
      <c r="B2261" s="6">
        <v>51861.71</v>
      </c>
    </row>
    <row r="2262">
      <c r="A2262" s="5">
        <v>42486.705555555556</v>
      </c>
      <c r="B2262" s="6">
        <v>53082.5</v>
      </c>
    </row>
    <row r="2263">
      <c r="A2263" s="5">
        <v>42487.705555555556</v>
      </c>
      <c r="B2263" s="6">
        <v>54477.78</v>
      </c>
    </row>
    <row r="2264">
      <c r="A2264" s="5">
        <v>42488.705555555556</v>
      </c>
      <c r="B2264" s="6">
        <v>54311.97</v>
      </c>
    </row>
    <row r="2265">
      <c r="A2265" s="5">
        <v>42489.705555555556</v>
      </c>
      <c r="B2265" s="6">
        <v>53910.51</v>
      </c>
    </row>
    <row r="2266">
      <c r="A2266" s="5">
        <v>42492.705555555556</v>
      </c>
      <c r="B2266" s="6">
        <v>53561.53</v>
      </c>
    </row>
    <row r="2267">
      <c r="A2267" s="5">
        <v>42493.705555555556</v>
      </c>
      <c r="B2267" s="6">
        <v>52260.19</v>
      </c>
    </row>
    <row r="2268">
      <c r="A2268" s="5">
        <v>42494.705555555556</v>
      </c>
      <c r="B2268" s="6">
        <v>52552.8</v>
      </c>
    </row>
    <row r="2269">
      <c r="A2269" s="5">
        <v>42495.705555555556</v>
      </c>
      <c r="B2269" s="6">
        <v>51671.04</v>
      </c>
    </row>
    <row r="2270">
      <c r="A2270" s="5">
        <v>42496.705555555556</v>
      </c>
      <c r="B2270" s="6">
        <v>51717.83</v>
      </c>
    </row>
    <row r="2271">
      <c r="A2271" s="5">
        <v>42499.705555555556</v>
      </c>
      <c r="B2271" s="6">
        <v>50990.07</v>
      </c>
    </row>
    <row r="2272">
      <c r="A2272" s="5">
        <v>42500.705555555556</v>
      </c>
      <c r="B2272" s="6">
        <v>53070.91</v>
      </c>
    </row>
    <row r="2273">
      <c r="A2273" s="5">
        <v>42501.705555555556</v>
      </c>
      <c r="B2273" s="6">
        <v>52764.46</v>
      </c>
    </row>
    <row r="2274">
      <c r="A2274" s="5">
        <v>42502.705555555556</v>
      </c>
      <c r="B2274" s="6">
        <v>53241.32</v>
      </c>
    </row>
    <row r="2275">
      <c r="A2275" s="5">
        <v>42503.705555555556</v>
      </c>
      <c r="B2275" s="6">
        <v>51804.31</v>
      </c>
    </row>
    <row r="2276">
      <c r="A2276" s="5">
        <v>42506.705555555556</v>
      </c>
      <c r="B2276" s="6">
        <v>51802.92</v>
      </c>
    </row>
    <row r="2277">
      <c r="A2277" s="5">
        <v>42507.705555555556</v>
      </c>
      <c r="B2277" s="6">
        <v>50839.44</v>
      </c>
    </row>
    <row r="2278">
      <c r="A2278" s="5">
        <v>42508.705555555556</v>
      </c>
      <c r="B2278" s="6">
        <v>50561.7</v>
      </c>
    </row>
    <row r="2279">
      <c r="A2279" s="5">
        <v>42509.705555555556</v>
      </c>
      <c r="B2279" s="6">
        <v>50132.53</v>
      </c>
    </row>
    <row r="2280">
      <c r="A2280" s="5">
        <v>42510.705555555556</v>
      </c>
      <c r="B2280" s="6">
        <v>49722.75</v>
      </c>
    </row>
    <row r="2281">
      <c r="A2281" s="5">
        <v>42513.705555555556</v>
      </c>
      <c r="B2281" s="6">
        <v>49330.42</v>
      </c>
    </row>
    <row r="2282">
      <c r="A2282" s="5">
        <v>42514.705555555556</v>
      </c>
      <c r="B2282" s="6">
        <v>49345.19</v>
      </c>
    </row>
    <row r="2283">
      <c r="A2283" s="5">
        <v>42515.705555555556</v>
      </c>
      <c r="B2283" s="6">
        <v>49482.86</v>
      </c>
    </row>
    <row r="2284">
      <c r="A2284" s="5">
        <v>42517.705555555556</v>
      </c>
      <c r="B2284" s="6">
        <v>49051.49</v>
      </c>
    </row>
    <row r="2285">
      <c r="A2285" s="5">
        <v>42520.705555555556</v>
      </c>
      <c r="B2285" s="6">
        <v>48964.34</v>
      </c>
    </row>
    <row r="2286">
      <c r="A2286" s="5">
        <v>42521.705555555556</v>
      </c>
      <c r="B2286" s="6">
        <v>48471.71</v>
      </c>
    </row>
    <row r="2287">
      <c r="A2287" s="5">
        <v>42522.705555555556</v>
      </c>
      <c r="B2287" s="6">
        <v>49012.65</v>
      </c>
    </row>
    <row r="2288">
      <c r="A2288" s="5">
        <v>42523.705555555556</v>
      </c>
      <c r="B2288" s="6">
        <v>49887.24</v>
      </c>
    </row>
    <row r="2289">
      <c r="A2289" s="5">
        <v>42524.705555555556</v>
      </c>
      <c r="B2289" s="6">
        <v>50619.5</v>
      </c>
    </row>
    <row r="2290">
      <c r="A2290" s="5">
        <v>42527.705555555556</v>
      </c>
      <c r="B2290" s="6">
        <v>50431.8</v>
      </c>
    </row>
    <row r="2291">
      <c r="A2291" s="5">
        <v>42528.705555555556</v>
      </c>
      <c r="B2291" s="6">
        <v>50487.86</v>
      </c>
    </row>
    <row r="2292">
      <c r="A2292" s="5">
        <v>42529.705555555556</v>
      </c>
      <c r="B2292" s="6">
        <v>51629.29</v>
      </c>
    </row>
    <row r="2293">
      <c r="A2293" s="5">
        <v>42530.705555555556</v>
      </c>
      <c r="B2293" s="6">
        <v>51118.46</v>
      </c>
    </row>
    <row r="2294">
      <c r="A2294" s="5">
        <v>42531.705555555556</v>
      </c>
      <c r="B2294" s="6">
        <v>49422.16</v>
      </c>
    </row>
    <row r="2295">
      <c r="A2295" s="5">
        <v>42534.705555555556</v>
      </c>
      <c r="B2295" s="6">
        <v>49660.79</v>
      </c>
    </row>
    <row r="2296">
      <c r="A2296" s="5">
        <v>42535.705555555556</v>
      </c>
      <c r="B2296" s="6">
        <v>48648.3</v>
      </c>
    </row>
    <row r="2297">
      <c r="A2297" s="5">
        <v>42536.705555555556</v>
      </c>
      <c r="B2297" s="6">
        <v>48914.74</v>
      </c>
    </row>
    <row r="2298">
      <c r="A2298" s="5">
        <v>42537.705555555556</v>
      </c>
      <c r="B2298" s="6">
        <v>49411.62</v>
      </c>
    </row>
    <row r="2299">
      <c r="A2299" s="5">
        <v>42538.705555555556</v>
      </c>
      <c r="B2299" s="6">
        <v>49533.84</v>
      </c>
    </row>
    <row r="2300">
      <c r="A2300" s="5">
        <v>42541.705555555556</v>
      </c>
      <c r="B2300" s="6">
        <v>50329.36</v>
      </c>
    </row>
    <row r="2301">
      <c r="A2301" s="5">
        <v>42542.705555555556</v>
      </c>
      <c r="B2301" s="6">
        <v>50837.81</v>
      </c>
    </row>
    <row r="2302">
      <c r="A2302" s="5">
        <v>42543.705555555556</v>
      </c>
      <c r="B2302" s="6">
        <v>50156.3</v>
      </c>
    </row>
    <row r="2303">
      <c r="A2303" s="5">
        <v>42544.705555555556</v>
      </c>
      <c r="B2303" s="6">
        <v>51559.82</v>
      </c>
    </row>
    <row r="2304">
      <c r="A2304" s="5">
        <v>42545.705555555556</v>
      </c>
      <c r="B2304" s="6">
        <v>50105.26</v>
      </c>
    </row>
    <row r="2305">
      <c r="A2305" s="5">
        <v>42548.705555555556</v>
      </c>
      <c r="B2305" s="6">
        <v>49245.53</v>
      </c>
    </row>
    <row r="2306">
      <c r="A2306" s="5">
        <v>42549.705555555556</v>
      </c>
      <c r="B2306" s="6">
        <v>50006.56</v>
      </c>
    </row>
    <row r="2307">
      <c r="A2307" s="5">
        <v>42550.705555555556</v>
      </c>
      <c r="B2307" s="6">
        <v>51001.91</v>
      </c>
    </row>
    <row r="2308">
      <c r="A2308" s="5">
        <v>42551.705555555556</v>
      </c>
      <c r="B2308" s="6">
        <v>51526.93</v>
      </c>
    </row>
    <row r="2309">
      <c r="A2309" s="5">
        <v>42552.705555555556</v>
      </c>
      <c r="B2309" s="6">
        <v>52233.04</v>
      </c>
    </row>
    <row r="2310">
      <c r="A2310" s="5">
        <v>42555.705555555556</v>
      </c>
      <c r="B2310" s="6">
        <v>52568.66</v>
      </c>
    </row>
    <row r="2311">
      <c r="A2311" s="5">
        <v>42556.705555555556</v>
      </c>
      <c r="B2311" s="6">
        <v>51842.27</v>
      </c>
    </row>
    <row r="2312">
      <c r="A2312" s="5">
        <v>42557.705555555556</v>
      </c>
      <c r="B2312" s="6">
        <v>51901.81</v>
      </c>
    </row>
    <row r="2313">
      <c r="A2313" s="5">
        <v>42558.705555555556</v>
      </c>
      <c r="B2313" s="6">
        <v>52014.66</v>
      </c>
    </row>
    <row r="2314">
      <c r="A2314" s="5">
        <v>42559.705555555556</v>
      </c>
      <c r="B2314" s="6">
        <v>53140.74</v>
      </c>
    </row>
    <row r="2315">
      <c r="A2315" s="5">
        <v>42562.705555555556</v>
      </c>
      <c r="B2315" s="6">
        <v>53960.12</v>
      </c>
    </row>
    <row r="2316">
      <c r="A2316" s="5">
        <v>42563.705555555556</v>
      </c>
      <c r="B2316" s="6">
        <v>54256.41</v>
      </c>
    </row>
    <row r="2317">
      <c r="A2317" s="5">
        <v>42564.705555555556</v>
      </c>
      <c r="B2317" s="6">
        <v>54598.29</v>
      </c>
    </row>
    <row r="2318">
      <c r="A2318" s="5">
        <v>42565.705555555556</v>
      </c>
      <c r="B2318" s="6">
        <v>55480.87</v>
      </c>
    </row>
    <row r="2319">
      <c r="A2319" s="5">
        <v>42566.705555555556</v>
      </c>
      <c r="B2319" s="6">
        <v>55578.24</v>
      </c>
    </row>
    <row r="2320">
      <c r="A2320" s="5">
        <v>42569.705555555556</v>
      </c>
      <c r="B2320" s="6">
        <v>56484.22</v>
      </c>
    </row>
    <row r="2321">
      <c r="A2321" s="5">
        <v>42570.705555555556</v>
      </c>
      <c r="B2321" s="6">
        <v>56698.06</v>
      </c>
    </row>
    <row r="2322">
      <c r="A2322" s="5">
        <v>42571.705555555556</v>
      </c>
      <c r="B2322" s="6">
        <v>56578.05</v>
      </c>
    </row>
    <row r="2323">
      <c r="A2323" s="5">
        <v>42572.705555555556</v>
      </c>
      <c r="B2323" s="6">
        <v>56641.49</v>
      </c>
    </row>
    <row r="2324">
      <c r="A2324" s="5">
        <v>42573.705555555556</v>
      </c>
      <c r="B2324" s="6">
        <v>57002.08</v>
      </c>
    </row>
    <row r="2325">
      <c r="A2325" s="5">
        <v>42576.705555555556</v>
      </c>
      <c r="B2325" s="6">
        <v>56872.73</v>
      </c>
    </row>
    <row r="2326">
      <c r="A2326" s="5">
        <v>42577.705555555556</v>
      </c>
      <c r="B2326" s="6">
        <v>56782.75</v>
      </c>
    </row>
    <row r="2327">
      <c r="A2327" s="5">
        <v>42578.705555555556</v>
      </c>
      <c r="B2327" s="6">
        <v>56852.84</v>
      </c>
    </row>
    <row r="2328">
      <c r="A2328" s="5">
        <v>42579.705555555556</v>
      </c>
      <c r="B2328" s="6">
        <v>56667.12</v>
      </c>
    </row>
    <row r="2329">
      <c r="A2329" s="5">
        <v>42580.705555555556</v>
      </c>
      <c r="B2329" s="6">
        <v>57308.21</v>
      </c>
    </row>
    <row r="2330">
      <c r="A2330" s="5">
        <v>42583.705555555556</v>
      </c>
      <c r="B2330" s="6">
        <v>56755.76</v>
      </c>
    </row>
    <row r="2331">
      <c r="A2331" s="5">
        <v>42584.705555555556</v>
      </c>
      <c r="B2331" s="6">
        <v>56162.38</v>
      </c>
    </row>
    <row r="2332">
      <c r="A2332" s="5">
        <v>42585.705555555556</v>
      </c>
      <c r="B2332" s="6">
        <v>57076.91</v>
      </c>
    </row>
    <row r="2333">
      <c r="A2333" s="5">
        <v>42586.705555555556</v>
      </c>
      <c r="B2333" s="6">
        <v>57593.9</v>
      </c>
    </row>
    <row r="2334">
      <c r="A2334" s="5">
        <v>42587.705555555556</v>
      </c>
      <c r="B2334" s="6">
        <v>57661.14</v>
      </c>
    </row>
    <row r="2335">
      <c r="A2335" s="5">
        <v>42590.705555555556</v>
      </c>
      <c r="B2335" s="6">
        <v>57635.43</v>
      </c>
    </row>
    <row r="2336">
      <c r="A2336" s="5">
        <v>42591.705555555556</v>
      </c>
      <c r="B2336" s="6">
        <v>57689.42</v>
      </c>
    </row>
    <row r="2337">
      <c r="A2337" s="5">
        <v>42592.705555555556</v>
      </c>
      <c r="B2337" s="6">
        <v>56919.78</v>
      </c>
    </row>
    <row r="2338">
      <c r="A2338" s="5">
        <v>42593.705555555556</v>
      </c>
      <c r="B2338" s="6">
        <v>58299.57</v>
      </c>
    </row>
    <row r="2339">
      <c r="A2339" s="5">
        <v>42594.705555555556</v>
      </c>
      <c r="B2339" s="6">
        <v>58298.41</v>
      </c>
    </row>
    <row r="2340">
      <c r="A2340" s="5">
        <v>42597.705555555556</v>
      </c>
      <c r="B2340" s="6">
        <v>59145.98</v>
      </c>
    </row>
    <row r="2341">
      <c r="A2341" s="5">
        <v>42598.705555555556</v>
      </c>
      <c r="B2341" s="6">
        <v>58855.43</v>
      </c>
    </row>
    <row r="2342">
      <c r="A2342" s="5">
        <v>42599.705555555556</v>
      </c>
      <c r="B2342" s="6">
        <v>59323.83</v>
      </c>
    </row>
    <row r="2343">
      <c r="A2343" s="5">
        <v>42600.705555555556</v>
      </c>
      <c r="B2343" s="6">
        <v>59166.02</v>
      </c>
    </row>
    <row r="2344">
      <c r="A2344" s="5">
        <v>42601.705555555556</v>
      </c>
      <c r="B2344" s="6">
        <v>59098.92</v>
      </c>
    </row>
    <row r="2345">
      <c r="A2345" s="5">
        <v>42604.705555555556</v>
      </c>
      <c r="B2345" s="6">
        <v>57781.24</v>
      </c>
    </row>
    <row r="2346">
      <c r="A2346" s="5">
        <v>42605.705555555556</v>
      </c>
      <c r="B2346" s="6">
        <v>58020.03</v>
      </c>
    </row>
    <row r="2347">
      <c r="A2347" s="5">
        <v>42606.705555555556</v>
      </c>
      <c r="B2347" s="6">
        <v>57717.88</v>
      </c>
    </row>
    <row r="2348">
      <c r="A2348" s="5">
        <v>42607.705555555556</v>
      </c>
      <c r="B2348" s="6">
        <v>57722.14</v>
      </c>
    </row>
    <row r="2349">
      <c r="A2349" s="5">
        <v>42608.705555555556</v>
      </c>
      <c r="B2349" s="6">
        <v>57716.25</v>
      </c>
    </row>
    <row r="2350">
      <c r="A2350" s="5">
        <v>42611.705555555556</v>
      </c>
      <c r="B2350" s="6">
        <v>58610.39</v>
      </c>
    </row>
    <row r="2351">
      <c r="A2351" s="5">
        <v>42612.705555555556</v>
      </c>
      <c r="B2351" s="6">
        <v>58575.42</v>
      </c>
    </row>
    <row r="2352">
      <c r="A2352" s="5">
        <v>42613.705555555556</v>
      </c>
      <c r="B2352" s="6">
        <v>57901.11</v>
      </c>
    </row>
    <row r="2353">
      <c r="A2353" s="5">
        <v>42614.705555555556</v>
      </c>
      <c r="B2353" s="6">
        <v>58236.27</v>
      </c>
    </row>
    <row r="2354">
      <c r="A2354" s="5">
        <v>42615.705555555556</v>
      </c>
      <c r="B2354" s="6">
        <v>59616.4</v>
      </c>
    </row>
    <row r="2355">
      <c r="A2355" s="5">
        <v>42618.705555555556</v>
      </c>
      <c r="B2355" s="6">
        <v>59566.35</v>
      </c>
    </row>
    <row r="2356">
      <c r="A2356" s="5">
        <v>42619.705555555556</v>
      </c>
      <c r="B2356" s="6">
        <v>60129.44</v>
      </c>
    </row>
    <row r="2357">
      <c r="A2357" s="5">
        <v>42621.705555555556</v>
      </c>
      <c r="B2357" s="6">
        <v>60231.66</v>
      </c>
    </row>
    <row r="2358">
      <c r="A2358" s="5">
        <v>42622.705555555556</v>
      </c>
      <c r="B2358" s="6">
        <v>57999.73</v>
      </c>
    </row>
    <row r="2359">
      <c r="A2359" s="5">
        <v>42625.705555555556</v>
      </c>
      <c r="B2359" s="6">
        <v>58586.11</v>
      </c>
    </row>
    <row r="2360">
      <c r="A2360" s="5">
        <v>42626.705555555556</v>
      </c>
      <c r="B2360" s="6">
        <v>56820.77</v>
      </c>
    </row>
    <row r="2361">
      <c r="A2361" s="5">
        <v>42627.705555555556</v>
      </c>
      <c r="B2361" s="6">
        <v>57059.46</v>
      </c>
    </row>
    <row r="2362">
      <c r="A2362" s="5">
        <v>42628.705555555556</v>
      </c>
      <c r="B2362" s="6">
        <v>57909.49</v>
      </c>
    </row>
    <row r="2363">
      <c r="A2363" s="5">
        <v>42629.705555555556</v>
      </c>
      <c r="B2363" s="6">
        <v>57079.76</v>
      </c>
    </row>
    <row r="2364">
      <c r="A2364" s="5">
        <v>42632.705555555556</v>
      </c>
      <c r="B2364" s="6">
        <v>57350.38</v>
      </c>
    </row>
    <row r="2365">
      <c r="A2365" s="5">
        <v>42633.705555555556</v>
      </c>
      <c r="B2365" s="6">
        <v>57736.46</v>
      </c>
    </row>
    <row r="2366">
      <c r="A2366" s="5">
        <v>42634.705555555556</v>
      </c>
      <c r="B2366" s="6">
        <v>58393.92</v>
      </c>
    </row>
    <row r="2367">
      <c r="A2367" s="5">
        <v>42635.705555555556</v>
      </c>
      <c r="B2367" s="6">
        <v>58994.17</v>
      </c>
    </row>
    <row r="2368">
      <c r="A2368" s="5">
        <v>42636.705555555556</v>
      </c>
      <c r="B2368" s="6">
        <v>58697.0</v>
      </c>
    </row>
    <row r="2369">
      <c r="A2369" s="5">
        <v>42639.705555555556</v>
      </c>
      <c r="B2369" s="6">
        <v>58053.53</v>
      </c>
    </row>
    <row r="2370">
      <c r="A2370" s="5">
        <v>42640.705555555556</v>
      </c>
      <c r="B2370" s="6">
        <v>58382.49</v>
      </c>
    </row>
    <row r="2371">
      <c r="A2371" s="5">
        <v>42641.705555555556</v>
      </c>
      <c r="B2371" s="6">
        <v>59355.77</v>
      </c>
    </row>
    <row r="2372">
      <c r="A2372" s="5">
        <v>42642.705555555556</v>
      </c>
      <c r="B2372" s="6">
        <v>58350.57</v>
      </c>
    </row>
    <row r="2373">
      <c r="A2373" s="5">
        <v>42643.705555555556</v>
      </c>
      <c r="B2373" s="6">
        <v>58367.05</v>
      </c>
    </row>
    <row r="2374">
      <c r="A2374" s="5">
        <v>42646.705555555556</v>
      </c>
      <c r="B2374" s="6">
        <v>59461.23</v>
      </c>
    </row>
    <row r="2375">
      <c r="A2375" s="5">
        <v>42647.705555555556</v>
      </c>
      <c r="B2375" s="6">
        <v>59339.23</v>
      </c>
    </row>
    <row r="2376">
      <c r="A2376" s="5">
        <v>42648.705555555556</v>
      </c>
      <c r="B2376" s="6">
        <v>60254.34</v>
      </c>
    </row>
    <row r="2377">
      <c r="A2377" s="5">
        <v>42649.705555555556</v>
      </c>
      <c r="B2377" s="6">
        <v>60644.24</v>
      </c>
    </row>
    <row r="2378">
      <c r="A2378" s="5">
        <v>42650.705555555556</v>
      </c>
      <c r="B2378" s="6">
        <v>61108.98</v>
      </c>
    </row>
    <row r="2379">
      <c r="A2379" s="5">
        <v>42653.705555555556</v>
      </c>
      <c r="B2379" s="6">
        <v>61668.33</v>
      </c>
    </row>
    <row r="2380">
      <c r="A2380" s="5">
        <v>42654.705555555556</v>
      </c>
      <c r="B2380" s="6">
        <v>61021.85</v>
      </c>
    </row>
    <row r="2381">
      <c r="A2381" s="5">
        <v>42656.705555555556</v>
      </c>
      <c r="B2381" s="6">
        <v>61118.58</v>
      </c>
    </row>
    <row r="2382">
      <c r="A2382" s="5">
        <v>42657.705555555556</v>
      </c>
      <c r="B2382" s="6">
        <v>61767.22</v>
      </c>
    </row>
    <row r="2383">
      <c r="A2383" s="5">
        <v>42660.705555555556</v>
      </c>
      <c r="B2383" s="6">
        <v>62696.11</v>
      </c>
    </row>
    <row r="2384">
      <c r="A2384" s="5">
        <v>42661.705555555556</v>
      </c>
      <c r="B2384" s="6">
        <v>63782.21</v>
      </c>
    </row>
    <row r="2385">
      <c r="A2385" s="5">
        <v>42662.705555555556</v>
      </c>
      <c r="B2385" s="6">
        <v>63505.61</v>
      </c>
    </row>
    <row r="2386">
      <c r="A2386" s="5">
        <v>42663.705555555556</v>
      </c>
      <c r="B2386" s="6">
        <v>63837.85</v>
      </c>
    </row>
    <row r="2387">
      <c r="A2387" s="5">
        <v>42664.705555555556</v>
      </c>
      <c r="B2387" s="6">
        <v>64108.08</v>
      </c>
    </row>
    <row r="2388">
      <c r="A2388" s="5">
        <v>42667.705555555556</v>
      </c>
      <c r="B2388" s="6">
        <v>64059.89</v>
      </c>
    </row>
    <row r="2389">
      <c r="A2389" s="5">
        <v>42668.705555555556</v>
      </c>
      <c r="B2389" s="6">
        <v>63866.2</v>
      </c>
    </row>
    <row r="2390">
      <c r="A2390" s="5">
        <v>42669.705555555556</v>
      </c>
      <c r="B2390" s="6">
        <v>63825.69</v>
      </c>
    </row>
    <row r="2391">
      <c r="A2391" s="5">
        <v>42670.705555555556</v>
      </c>
      <c r="B2391" s="6">
        <v>64249.51</v>
      </c>
    </row>
    <row r="2392">
      <c r="A2392" s="5">
        <v>42671.705555555556</v>
      </c>
      <c r="B2392" s="6">
        <v>64307.63</v>
      </c>
    </row>
    <row r="2393">
      <c r="A2393" s="5">
        <v>42674.705555555556</v>
      </c>
      <c r="B2393" s="6">
        <v>64924.52</v>
      </c>
    </row>
    <row r="2394">
      <c r="A2394" s="5">
        <v>42675.705555555556</v>
      </c>
      <c r="B2394" s="6">
        <v>63326.42</v>
      </c>
    </row>
    <row r="2395">
      <c r="A2395" s="5">
        <v>42677.705555555556</v>
      </c>
      <c r="B2395" s="6">
        <v>61750.17</v>
      </c>
    </row>
    <row r="2396">
      <c r="A2396" s="5">
        <v>42678.705555555556</v>
      </c>
      <c r="B2396" s="6">
        <v>61598.39</v>
      </c>
    </row>
    <row r="2397">
      <c r="A2397" s="5">
        <v>42681.705555555556</v>
      </c>
      <c r="B2397" s="6">
        <v>64051.65</v>
      </c>
    </row>
    <row r="2398">
      <c r="A2398" s="5">
        <v>42682.705555555556</v>
      </c>
      <c r="B2398" s="6">
        <v>64157.68</v>
      </c>
    </row>
    <row r="2399">
      <c r="A2399" s="5">
        <v>42683.705555555556</v>
      </c>
      <c r="B2399" s="6">
        <v>63258.27</v>
      </c>
    </row>
    <row r="2400">
      <c r="A2400" s="5">
        <v>42684.705555555556</v>
      </c>
      <c r="B2400" s="6">
        <v>61200.96</v>
      </c>
    </row>
    <row r="2401">
      <c r="A2401" s="5">
        <v>42685.705555555556</v>
      </c>
      <c r="B2401" s="6">
        <v>59183.51</v>
      </c>
    </row>
    <row r="2402">
      <c r="A2402" s="5">
        <v>42688.705555555556</v>
      </c>
      <c r="B2402" s="6">
        <v>59657.47</v>
      </c>
    </row>
    <row r="2403">
      <c r="A2403" s="5">
        <v>42690.705555555556</v>
      </c>
      <c r="B2403" s="6">
        <v>60759.32</v>
      </c>
    </row>
    <row r="2404">
      <c r="A2404" s="5">
        <v>42691.705555555556</v>
      </c>
      <c r="B2404" s="6">
        <v>59770.47</v>
      </c>
    </row>
    <row r="2405">
      <c r="A2405" s="5">
        <v>42692.705555555556</v>
      </c>
      <c r="B2405" s="6">
        <v>59961.76</v>
      </c>
    </row>
    <row r="2406">
      <c r="A2406" s="5">
        <v>42695.705555555556</v>
      </c>
      <c r="B2406" s="6">
        <v>61070.27</v>
      </c>
    </row>
    <row r="2407">
      <c r="A2407" s="5">
        <v>42696.705555555556</v>
      </c>
      <c r="B2407" s="6">
        <v>61954.47</v>
      </c>
    </row>
    <row r="2408">
      <c r="A2408" s="5">
        <v>42697.705555555556</v>
      </c>
      <c r="B2408" s="6">
        <v>61985.91</v>
      </c>
    </row>
    <row r="2409">
      <c r="A2409" s="5">
        <v>42698.705555555556</v>
      </c>
      <c r="B2409" s="6">
        <v>61395.53</v>
      </c>
    </row>
    <row r="2410">
      <c r="A2410" s="5">
        <v>42699.705555555556</v>
      </c>
      <c r="B2410" s="6">
        <v>61559.08</v>
      </c>
    </row>
    <row r="2411">
      <c r="A2411" s="5">
        <v>42702.705555555556</v>
      </c>
      <c r="B2411" s="6">
        <v>62855.5</v>
      </c>
    </row>
    <row r="2412">
      <c r="A2412" s="5">
        <v>42703.705555555556</v>
      </c>
      <c r="B2412" s="6">
        <v>60986.52</v>
      </c>
    </row>
    <row r="2413">
      <c r="A2413" s="5">
        <v>42704.705555555556</v>
      </c>
      <c r="B2413" s="6">
        <v>61906.36</v>
      </c>
    </row>
    <row r="2414">
      <c r="A2414" s="5">
        <v>42705.705555555556</v>
      </c>
      <c r="B2414" s="6">
        <v>59506.54</v>
      </c>
    </row>
    <row r="2415">
      <c r="A2415" s="5">
        <v>42706.705555555556</v>
      </c>
      <c r="B2415" s="6">
        <v>60316.13</v>
      </c>
    </row>
    <row r="2416">
      <c r="A2416" s="5">
        <v>42709.705555555556</v>
      </c>
      <c r="B2416" s="6">
        <v>59831.73</v>
      </c>
    </row>
    <row r="2417">
      <c r="A2417" s="5">
        <v>42710.705555555556</v>
      </c>
      <c r="B2417" s="6">
        <v>61088.25</v>
      </c>
    </row>
    <row r="2418">
      <c r="A2418" s="5">
        <v>42711.705555555556</v>
      </c>
      <c r="B2418" s="6">
        <v>61414.4</v>
      </c>
    </row>
    <row r="2419">
      <c r="A2419" s="5">
        <v>42712.705555555556</v>
      </c>
      <c r="B2419" s="6">
        <v>60676.57</v>
      </c>
    </row>
    <row r="2420">
      <c r="A2420" s="5">
        <v>42713.705555555556</v>
      </c>
      <c r="B2420" s="6">
        <v>60500.62</v>
      </c>
    </row>
    <row r="2421">
      <c r="A2421" s="5">
        <v>42716.705555555556</v>
      </c>
      <c r="B2421" s="6">
        <v>59178.62</v>
      </c>
    </row>
    <row r="2422">
      <c r="A2422" s="5">
        <v>42717.705555555556</v>
      </c>
      <c r="B2422" s="6">
        <v>59280.57</v>
      </c>
    </row>
    <row r="2423">
      <c r="A2423" s="5">
        <v>42718.705555555556</v>
      </c>
      <c r="B2423" s="6">
        <v>58212.12</v>
      </c>
    </row>
    <row r="2424">
      <c r="A2424" s="5">
        <v>42719.705555555556</v>
      </c>
      <c r="B2424" s="6">
        <v>58396.16</v>
      </c>
    </row>
    <row r="2425">
      <c r="A2425" s="5">
        <v>42720.705555555556</v>
      </c>
      <c r="B2425" s="6">
        <v>58389.04</v>
      </c>
    </row>
    <row r="2426">
      <c r="A2426" s="5">
        <v>42723.705555555556</v>
      </c>
      <c r="B2426" s="6">
        <v>57111.0</v>
      </c>
    </row>
    <row r="2427">
      <c r="A2427" s="5">
        <v>42724.705555555556</v>
      </c>
      <c r="B2427" s="6">
        <v>57582.89</v>
      </c>
    </row>
    <row r="2428">
      <c r="A2428" s="5">
        <v>42725.705555555556</v>
      </c>
      <c r="B2428" s="6">
        <v>57646.52</v>
      </c>
    </row>
    <row r="2429">
      <c r="A2429" s="5">
        <v>42726.705555555556</v>
      </c>
      <c r="B2429" s="6">
        <v>57255.22</v>
      </c>
    </row>
    <row r="2430">
      <c r="A2430" s="5">
        <v>42727.705555555556</v>
      </c>
      <c r="B2430" s="6">
        <v>57937.11</v>
      </c>
    </row>
    <row r="2431">
      <c r="A2431" s="5">
        <v>42730.705555555556</v>
      </c>
      <c r="B2431" s="6">
        <v>58620.26</v>
      </c>
    </row>
    <row r="2432">
      <c r="A2432" s="5">
        <v>42731.705555555556</v>
      </c>
      <c r="B2432" s="6">
        <v>58696.69</v>
      </c>
    </row>
    <row r="2433">
      <c r="A2433" s="5">
        <v>42732.705555555556</v>
      </c>
      <c r="B2433" s="6">
        <v>59781.63</v>
      </c>
    </row>
    <row r="2434">
      <c r="A2434" s="5">
        <v>42733.705555555556</v>
      </c>
      <c r="B2434" s="6">
        <v>60227.29</v>
      </c>
    </row>
    <row r="2435">
      <c r="A2435" s="5">
        <v>42737.705555555556</v>
      </c>
      <c r="B2435" s="6">
        <v>59588.7</v>
      </c>
    </row>
    <row r="2436">
      <c r="A2436" s="5">
        <v>42738.705555555556</v>
      </c>
      <c r="B2436" s="6">
        <v>61813.83</v>
      </c>
    </row>
    <row r="2437">
      <c r="A2437" s="5">
        <v>42739.705555555556</v>
      </c>
      <c r="B2437" s="6">
        <v>61589.06</v>
      </c>
    </row>
    <row r="2438">
      <c r="A2438" s="5">
        <v>42740.705555555556</v>
      </c>
      <c r="B2438" s="6">
        <v>62070.98</v>
      </c>
    </row>
    <row r="2439">
      <c r="A2439" s="5">
        <v>42741.705555555556</v>
      </c>
      <c r="B2439" s="6">
        <v>61665.37</v>
      </c>
    </row>
    <row r="2440">
      <c r="A2440" s="5">
        <v>42744.705555555556</v>
      </c>
      <c r="B2440" s="6">
        <v>61700.29</v>
      </c>
    </row>
    <row r="2441">
      <c r="A2441" s="5">
        <v>42745.705555555556</v>
      </c>
      <c r="B2441" s="6">
        <v>62131.8</v>
      </c>
    </row>
    <row r="2442">
      <c r="A2442" s="5">
        <v>42746.705555555556</v>
      </c>
      <c r="B2442" s="6">
        <v>62446.26</v>
      </c>
    </row>
    <row r="2443">
      <c r="A2443" s="5">
        <v>42747.705555555556</v>
      </c>
      <c r="B2443" s="6">
        <v>63953.93</v>
      </c>
    </row>
    <row r="2444">
      <c r="A2444" s="5">
        <v>42748.705555555556</v>
      </c>
      <c r="B2444" s="6">
        <v>63651.52</v>
      </c>
    </row>
    <row r="2445">
      <c r="A2445" s="5">
        <v>42751.705555555556</v>
      </c>
      <c r="B2445" s="6">
        <v>63831.28</v>
      </c>
    </row>
    <row r="2446">
      <c r="A2446" s="5">
        <v>42752.705555555556</v>
      </c>
      <c r="B2446" s="6">
        <v>64354.34</v>
      </c>
    </row>
    <row r="2447">
      <c r="A2447" s="5">
        <v>42753.705555555556</v>
      </c>
      <c r="B2447" s="6">
        <v>64149.58</v>
      </c>
    </row>
    <row r="2448">
      <c r="A2448" s="5">
        <v>42754.705555555556</v>
      </c>
      <c r="B2448" s="6">
        <v>63950.86</v>
      </c>
    </row>
    <row r="2449">
      <c r="A2449" s="5">
        <v>42755.705555555556</v>
      </c>
      <c r="B2449" s="6">
        <v>64521.18</v>
      </c>
    </row>
    <row r="2450">
      <c r="A2450" s="5">
        <v>42758.705555555556</v>
      </c>
      <c r="B2450" s="6">
        <v>65748.63</v>
      </c>
    </row>
    <row r="2451">
      <c r="A2451" s="5">
        <v>42759.705555555556</v>
      </c>
      <c r="B2451" s="6">
        <v>65840.09</v>
      </c>
    </row>
    <row r="2452">
      <c r="A2452" s="5">
        <v>42761.705555555556</v>
      </c>
      <c r="B2452" s="6">
        <v>66190.62</v>
      </c>
    </row>
    <row r="2453">
      <c r="A2453" s="5">
        <v>42762.705555555556</v>
      </c>
      <c r="B2453" s="6">
        <v>66033.99</v>
      </c>
    </row>
    <row r="2454">
      <c r="A2454" s="5">
        <v>42765.705555555556</v>
      </c>
      <c r="B2454" s="6">
        <v>64301.73</v>
      </c>
    </row>
    <row r="2455">
      <c r="A2455" s="5">
        <v>42766.705555555556</v>
      </c>
      <c r="B2455" s="6">
        <v>64670.78</v>
      </c>
    </row>
    <row r="2456">
      <c r="A2456" s="5">
        <v>42767.705555555556</v>
      </c>
      <c r="B2456" s="6">
        <v>64836.13</v>
      </c>
    </row>
    <row r="2457">
      <c r="A2457" s="5">
        <v>42768.705555555556</v>
      </c>
      <c r="B2457" s="6">
        <v>64578.22</v>
      </c>
    </row>
    <row r="2458">
      <c r="A2458" s="5">
        <v>42769.705555555556</v>
      </c>
      <c r="B2458" s="6">
        <v>64953.93</v>
      </c>
    </row>
    <row r="2459">
      <c r="A2459" s="5">
        <v>42772.705555555556</v>
      </c>
      <c r="B2459" s="6">
        <v>63992.94</v>
      </c>
    </row>
    <row r="2460">
      <c r="A2460" s="5">
        <v>42773.705555555556</v>
      </c>
      <c r="B2460" s="6">
        <v>64198.9</v>
      </c>
    </row>
    <row r="2461">
      <c r="A2461" s="5">
        <v>42774.705555555556</v>
      </c>
      <c r="B2461" s="6">
        <v>64835.4</v>
      </c>
    </row>
    <row r="2462">
      <c r="A2462" s="5">
        <v>42775.705555555556</v>
      </c>
      <c r="B2462" s="6">
        <v>64964.89</v>
      </c>
    </row>
    <row r="2463">
      <c r="A2463" s="5">
        <v>42776.705555555556</v>
      </c>
      <c r="B2463" s="6">
        <v>66124.53</v>
      </c>
    </row>
    <row r="2464">
      <c r="A2464" s="5">
        <v>42779.705555555556</v>
      </c>
      <c r="B2464" s="6">
        <v>66967.64</v>
      </c>
    </row>
    <row r="2465">
      <c r="A2465" s="5">
        <v>42780.705555555556</v>
      </c>
      <c r="B2465" s="6">
        <v>66712.88</v>
      </c>
    </row>
    <row r="2466">
      <c r="A2466" s="5">
        <v>42781.705555555556</v>
      </c>
      <c r="B2466" s="6">
        <v>67975.58</v>
      </c>
    </row>
    <row r="2467">
      <c r="A2467" s="5">
        <v>42782.705555555556</v>
      </c>
      <c r="B2467" s="6">
        <v>67814.24</v>
      </c>
    </row>
    <row r="2468">
      <c r="A2468" s="5">
        <v>42783.705555555556</v>
      </c>
      <c r="B2468" s="6">
        <v>67748.42</v>
      </c>
    </row>
    <row r="2469">
      <c r="A2469" s="5">
        <v>42786.705555555556</v>
      </c>
      <c r="B2469" s="6">
        <v>68532.86</v>
      </c>
    </row>
    <row r="2470">
      <c r="A2470" s="5">
        <v>42787.705555555556</v>
      </c>
      <c r="B2470" s="6">
        <v>69052.03</v>
      </c>
    </row>
    <row r="2471">
      <c r="A2471" s="5">
        <v>42788.705555555556</v>
      </c>
      <c r="B2471" s="6">
        <v>68589.54</v>
      </c>
    </row>
    <row r="2472">
      <c r="A2472" s="5">
        <v>42789.705555555556</v>
      </c>
      <c r="B2472" s="6">
        <v>67461.39</v>
      </c>
    </row>
    <row r="2473">
      <c r="A2473" s="5">
        <v>42790.705555555556</v>
      </c>
      <c r="B2473" s="6">
        <v>66662.11</v>
      </c>
    </row>
    <row r="2474">
      <c r="A2474" s="5">
        <v>42795.705555555556</v>
      </c>
      <c r="B2474" s="6">
        <v>66988.88</v>
      </c>
    </row>
    <row r="2475">
      <c r="A2475" s="5">
        <v>42796.705555555556</v>
      </c>
      <c r="B2475" s="6">
        <v>65854.93</v>
      </c>
    </row>
    <row r="2476">
      <c r="A2476" s="5">
        <v>42797.705555555556</v>
      </c>
      <c r="B2476" s="6">
        <v>66785.53</v>
      </c>
    </row>
    <row r="2477">
      <c r="A2477" s="5">
        <v>42800.705555555556</v>
      </c>
      <c r="B2477" s="6">
        <v>66341.37</v>
      </c>
    </row>
    <row r="2478">
      <c r="A2478" s="5">
        <v>42801.705555555556</v>
      </c>
      <c r="B2478" s="6">
        <v>65742.33</v>
      </c>
    </row>
    <row r="2479">
      <c r="A2479" s="5">
        <v>42802.705555555556</v>
      </c>
      <c r="B2479" s="6">
        <v>64718.02</v>
      </c>
    </row>
    <row r="2480">
      <c r="A2480" s="5">
        <v>42803.705555555556</v>
      </c>
      <c r="B2480" s="6">
        <v>64585.24</v>
      </c>
    </row>
    <row r="2481">
      <c r="A2481" s="5">
        <v>42804.705555555556</v>
      </c>
      <c r="B2481" s="6">
        <v>64675.46</v>
      </c>
    </row>
    <row r="2482">
      <c r="A2482" s="5">
        <v>42807.705555555556</v>
      </c>
      <c r="B2482" s="6">
        <v>65534.3</v>
      </c>
    </row>
    <row r="2483">
      <c r="A2483" s="5">
        <v>42808.705555555556</v>
      </c>
      <c r="B2483" s="6">
        <v>64699.46</v>
      </c>
    </row>
    <row r="2484">
      <c r="A2484" s="5">
        <v>42809.705555555556</v>
      </c>
      <c r="B2484" s="6">
        <v>66234.88</v>
      </c>
    </row>
    <row r="2485">
      <c r="A2485" s="5">
        <v>42810.705555555556</v>
      </c>
      <c r="B2485" s="6">
        <v>65782.85</v>
      </c>
    </row>
    <row r="2486">
      <c r="A2486" s="5">
        <v>42811.705555555556</v>
      </c>
      <c r="B2486" s="6">
        <v>64209.94</v>
      </c>
    </row>
    <row r="2487">
      <c r="A2487" s="5">
        <v>42814.705555555556</v>
      </c>
      <c r="B2487" s="6">
        <v>64884.27</v>
      </c>
    </row>
    <row r="2488">
      <c r="A2488" s="5">
        <v>42815.705555555556</v>
      </c>
      <c r="B2488" s="6">
        <v>62980.37</v>
      </c>
    </row>
    <row r="2489">
      <c r="A2489" s="5">
        <v>42816.705555555556</v>
      </c>
      <c r="B2489" s="6">
        <v>63521.33</v>
      </c>
    </row>
    <row r="2490">
      <c r="A2490" s="5">
        <v>42817.705555555556</v>
      </c>
      <c r="B2490" s="6">
        <v>63530.79</v>
      </c>
    </row>
    <row r="2491">
      <c r="A2491" s="5">
        <v>42818.705555555556</v>
      </c>
      <c r="B2491" s="6">
        <v>63853.77</v>
      </c>
    </row>
    <row r="2492">
      <c r="A2492" s="5">
        <v>42821.705555555556</v>
      </c>
      <c r="B2492" s="6">
        <v>64308.39</v>
      </c>
    </row>
    <row r="2493">
      <c r="A2493" s="5">
        <v>42822.705555555556</v>
      </c>
      <c r="B2493" s="6">
        <v>64640.45</v>
      </c>
    </row>
    <row r="2494">
      <c r="A2494" s="5">
        <v>42823.705555555556</v>
      </c>
      <c r="B2494" s="6">
        <v>65528.29</v>
      </c>
    </row>
    <row r="2495">
      <c r="A2495" s="5">
        <v>42824.705555555556</v>
      </c>
      <c r="B2495" s="6">
        <v>65265.98</v>
      </c>
    </row>
    <row r="2496">
      <c r="A2496" s="5">
        <v>42825.705555555556</v>
      </c>
      <c r="B2496" s="6">
        <v>64984.07</v>
      </c>
    </row>
    <row r="2497">
      <c r="A2497" s="5">
        <v>42828.705555555556</v>
      </c>
      <c r="B2497" s="6">
        <v>65211.48</v>
      </c>
    </row>
    <row r="2498">
      <c r="A2498" s="5">
        <v>42829.705555555556</v>
      </c>
      <c r="B2498" s="6">
        <v>65768.91</v>
      </c>
    </row>
    <row r="2499">
      <c r="A2499" s="5">
        <v>42830.705555555556</v>
      </c>
      <c r="B2499" s="6">
        <v>64774.77</v>
      </c>
    </row>
    <row r="2500">
      <c r="A2500" s="5">
        <v>42831.705555555556</v>
      </c>
      <c r="B2500" s="6">
        <v>64222.72</v>
      </c>
    </row>
    <row r="2501">
      <c r="A2501" s="5">
        <v>42832.705555555556</v>
      </c>
      <c r="B2501" s="6">
        <v>64593.11</v>
      </c>
    </row>
    <row r="2502">
      <c r="A2502" s="5">
        <v>42835.705555555556</v>
      </c>
      <c r="B2502" s="6">
        <v>64649.82</v>
      </c>
    </row>
    <row r="2503">
      <c r="A2503" s="5">
        <v>42836.705555555556</v>
      </c>
      <c r="B2503" s="6">
        <v>64359.79</v>
      </c>
    </row>
    <row r="2504">
      <c r="A2504" s="5">
        <v>42837.705555555556</v>
      </c>
      <c r="B2504" s="6">
        <v>63891.68</v>
      </c>
    </row>
    <row r="2505">
      <c r="A2505" s="5">
        <v>42838.705555555556</v>
      </c>
      <c r="B2505" s="6">
        <v>62826.28</v>
      </c>
    </row>
    <row r="2506">
      <c r="A2506" s="5">
        <v>42842.705555555556</v>
      </c>
      <c r="B2506" s="6">
        <v>64334.93</v>
      </c>
    </row>
    <row r="2507">
      <c r="A2507" s="5">
        <v>42843.705555555556</v>
      </c>
      <c r="B2507" s="6">
        <v>64158.84</v>
      </c>
    </row>
    <row r="2508">
      <c r="A2508" s="5">
        <v>42844.705555555556</v>
      </c>
      <c r="B2508" s="6">
        <v>63406.97</v>
      </c>
    </row>
    <row r="2509">
      <c r="A2509" s="5">
        <v>42845.705555555556</v>
      </c>
      <c r="B2509" s="6">
        <v>63760.62</v>
      </c>
    </row>
    <row r="2510">
      <c r="A2510" s="5">
        <v>42849.705555555556</v>
      </c>
      <c r="B2510" s="6">
        <v>64389.02</v>
      </c>
    </row>
    <row r="2511">
      <c r="A2511" s="5">
        <v>42850.705555555556</v>
      </c>
      <c r="B2511" s="6">
        <v>65148.35</v>
      </c>
    </row>
    <row r="2512">
      <c r="A2512" s="5">
        <v>42851.705555555556</v>
      </c>
      <c r="B2512" s="6">
        <v>64861.92</v>
      </c>
    </row>
    <row r="2513">
      <c r="A2513" s="5">
        <v>42852.705555555556</v>
      </c>
      <c r="B2513" s="6">
        <v>64676.55</v>
      </c>
    </row>
    <row r="2514">
      <c r="A2514" s="5">
        <v>42853.705555555556</v>
      </c>
      <c r="B2514" s="6">
        <v>65403.25</v>
      </c>
    </row>
    <row r="2515">
      <c r="A2515" s="5">
        <v>42857.705555555556</v>
      </c>
      <c r="B2515" s="6">
        <v>66721.75</v>
      </c>
    </row>
    <row r="2516">
      <c r="A2516" s="5">
        <v>42858.705555555556</v>
      </c>
      <c r="B2516" s="6">
        <v>66093.78</v>
      </c>
    </row>
    <row r="2517">
      <c r="A2517" s="5">
        <v>42859.705555555556</v>
      </c>
      <c r="B2517" s="6">
        <v>64862.61</v>
      </c>
    </row>
    <row r="2518">
      <c r="A2518" s="5">
        <v>42860.705555555556</v>
      </c>
      <c r="B2518" s="6">
        <v>65709.74</v>
      </c>
    </row>
    <row r="2519">
      <c r="A2519" s="5">
        <v>42863.705555555556</v>
      </c>
      <c r="B2519" s="6">
        <v>65526.05</v>
      </c>
    </row>
    <row r="2520">
      <c r="A2520" s="5">
        <v>42864.705555555556</v>
      </c>
      <c r="B2520" s="6">
        <v>66277.67</v>
      </c>
    </row>
    <row r="2521">
      <c r="A2521" s="5">
        <v>42865.705555555556</v>
      </c>
      <c r="B2521" s="6">
        <v>67349.73</v>
      </c>
    </row>
    <row r="2522">
      <c r="A2522" s="5">
        <v>42866.705555555556</v>
      </c>
      <c r="B2522" s="6">
        <v>67537.61</v>
      </c>
    </row>
    <row r="2523">
      <c r="A2523" s="5">
        <v>42867.705555555556</v>
      </c>
      <c r="B2523" s="6">
        <v>68221.94</v>
      </c>
    </row>
    <row r="2524">
      <c r="A2524" s="5">
        <v>42870.705555555556</v>
      </c>
      <c r="B2524" s="6">
        <v>68474.19</v>
      </c>
    </row>
    <row r="2525">
      <c r="A2525" s="5">
        <v>42871.705555555556</v>
      </c>
      <c r="B2525" s="6">
        <v>68684.5</v>
      </c>
    </row>
    <row r="2526">
      <c r="A2526" s="5">
        <v>42872.705555555556</v>
      </c>
      <c r="B2526" s="6">
        <v>67540.25</v>
      </c>
    </row>
    <row r="2527">
      <c r="A2527" s="5">
        <v>42873.705555555556</v>
      </c>
      <c r="B2527" s="6">
        <v>61597.06</v>
      </c>
    </row>
    <row r="2528">
      <c r="A2528" s="5">
        <v>42874.705555555556</v>
      </c>
      <c r="B2528" s="6">
        <v>62639.31</v>
      </c>
    </row>
    <row r="2529">
      <c r="A2529" s="5">
        <v>42877.705555555556</v>
      </c>
      <c r="B2529" s="6">
        <v>61673.49</v>
      </c>
    </row>
    <row r="2530">
      <c r="A2530" s="5">
        <v>42878.705555555556</v>
      </c>
      <c r="B2530" s="6">
        <v>62662.48</v>
      </c>
    </row>
    <row r="2531">
      <c r="A2531" s="5">
        <v>42879.705555555556</v>
      </c>
      <c r="B2531" s="6">
        <v>63257.36</v>
      </c>
    </row>
    <row r="2532">
      <c r="A2532" s="5">
        <v>42880.705555555556</v>
      </c>
      <c r="B2532" s="6">
        <v>63226.79</v>
      </c>
    </row>
    <row r="2533">
      <c r="A2533" s="5">
        <v>42881.705555555556</v>
      </c>
      <c r="B2533" s="6">
        <v>64085.41</v>
      </c>
    </row>
    <row r="2534">
      <c r="A2534" s="5">
        <v>42884.705555555556</v>
      </c>
      <c r="B2534" s="6">
        <v>63760.94</v>
      </c>
    </row>
    <row r="2535">
      <c r="A2535" s="5">
        <v>42885.705555555556</v>
      </c>
      <c r="B2535" s="6">
        <v>63962.26</v>
      </c>
    </row>
    <row r="2536">
      <c r="A2536" s="5">
        <v>42886.705555555556</v>
      </c>
      <c r="B2536" s="6">
        <v>62711.47</v>
      </c>
    </row>
    <row r="2537">
      <c r="A2537" s="5">
        <v>42887.705555555556</v>
      </c>
      <c r="B2537" s="6">
        <v>62288.52</v>
      </c>
    </row>
    <row r="2538">
      <c r="A2538" s="5">
        <v>42888.705555555556</v>
      </c>
      <c r="B2538" s="6">
        <v>62510.69</v>
      </c>
    </row>
    <row r="2539">
      <c r="A2539" s="5">
        <v>42891.705555555556</v>
      </c>
      <c r="B2539" s="6">
        <v>62450.45</v>
      </c>
    </row>
    <row r="2540">
      <c r="A2540" s="5">
        <v>42892.705555555556</v>
      </c>
      <c r="B2540" s="6">
        <v>62954.69</v>
      </c>
    </row>
    <row r="2541">
      <c r="A2541" s="5">
        <v>42893.705555555556</v>
      </c>
      <c r="B2541" s="6">
        <v>63170.73</v>
      </c>
    </row>
    <row r="2542">
      <c r="A2542" s="5">
        <v>42894.705555555556</v>
      </c>
      <c r="B2542" s="6">
        <v>62755.58</v>
      </c>
    </row>
    <row r="2543">
      <c r="A2543" s="5">
        <v>42895.705555555556</v>
      </c>
      <c r="B2543" s="6">
        <v>62210.56</v>
      </c>
    </row>
    <row r="2544">
      <c r="A2544" s="5">
        <v>42898.705555555556</v>
      </c>
      <c r="B2544" s="6">
        <v>61700.23</v>
      </c>
    </row>
    <row r="2545">
      <c r="A2545" s="5">
        <v>42899.705555555556</v>
      </c>
      <c r="B2545" s="6">
        <v>61828.99</v>
      </c>
    </row>
    <row r="2546">
      <c r="A2546" s="5">
        <v>42900.705555555556</v>
      </c>
      <c r="B2546" s="6">
        <v>61922.93</v>
      </c>
    </row>
    <row r="2547">
      <c r="A2547" s="5">
        <v>42902.705555555556</v>
      </c>
      <c r="B2547" s="6">
        <v>61626.41</v>
      </c>
    </row>
    <row r="2548">
      <c r="A2548" s="5">
        <v>42905.705555555556</v>
      </c>
      <c r="B2548" s="6">
        <v>62014.03</v>
      </c>
    </row>
    <row r="2549">
      <c r="A2549" s="5">
        <v>42906.705555555556</v>
      </c>
      <c r="B2549" s="6">
        <v>60766.16</v>
      </c>
    </row>
    <row r="2550">
      <c r="A2550" s="5">
        <v>42907.705555555556</v>
      </c>
      <c r="B2550" s="6">
        <v>60761.74</v>
      </c>
    </row>
    <row r="2551">
      <c r="A2551" s="5">
        <v>42908.705555555556</v>
      </c>
      <c r="B2551" s="6">
        <v>61272.22</v>
      </c>
    </row>
    <row r="2552">
      <c r="A2552" s="5">
        <v>42909.705555555556</v>
      </c>
      <c r="B2552" s="6">
        <v>61087.14</v>
      </c>
    </row>
    <row r="2553">
      <c r="A2553" s="5">
        <v>42912.705555555556</v>
      </c>
      <c r="B2553" s="6">
        <v>62188.09</v>
      </c>
    </row>
    <row r="2554">
      <c r="A2554" s="5">
        <v>42913.705555555556</v>
      </c>
      <c r="B2554" s="6">
        <v>61675.46</v>
      </c>
    </row>
    <row r="2555">
      <c r="A2555" s="5">
        <v>42914.705555555556</v>
      </c>
      <c r="B2555" s="6">
        <v>62017.97</v>
      </c>
    </row>
    <row r="2556">
      <c r="A2556" s="5">
        <v>42915.705555555556</v>
      </c>
      <c r="B2556" s="6">
        <v>62238.96</v>
      </c>
    </row>
    <row r="2557">
      <c r="A2557" s="5">
        <v>42916.705555555556</v>
      </c>
      <c r="B2557" s="6">
        <v>62899.97</v>
      </c>
    </row>
    <row r="2558">
      <c r="A2558" s="5">
        <v>42919.705555555556</v>
      </c>
      <c r="B2558" s="6">
        <v>63279.58</v>
      </c>
    </row>
    <row r="2559">
      <c r="A2559" s="5">
        <v>42920.705555555556</v>
      </c>
      <c r="B2559" s="6">
        <v>63231.59</v>
      </c>
    </row>
    <row r="2560">
      <c r="A2560" s="5">
        <v>42921.705555555556</v>
      </c>
      <c r="B2560" s="6">
        <v>63154.17</v>
      </c>
    </row>
    <row r="2561">
      <c r="A2561" s="5">
        <v>42922.705555555556</v>
      </c>
      <c r="B2561" s="6">
        <v>62470.33</v>
      </c>
    </row>
    <row r="2562">
      <c r="A2562" s="5">
        <v>42923.705555555556</v>
      </c>
      <c r="B2562" s="6">
        <v>62322.4</v>
      </c>
    </row>
    <row r="2563">
      <c r="A2563" s="5">
        <v>42926.705555555556</v>
      </c>
      <c r="B2563" s="6">
        <v>63025.47</v>
      </c>
    </row>
    <row r="2564">
      <c r="A2564" s="5">
        <v>42927.705555555556</v>
      </c>
      <c r="B2564" s="6">
        <v>63832.15</v>
      </c>
    </row>
    <row r="2565">
      <c r="A2565" s="5">
        <v>42928.705555555556</v>
      </c>
      <c r="B2565" s="6">
        <v>64835.55</v>
      </c>
    </row>
    <row r="2566">
      <c r="A2566" s="5">
        <v>42929.705555555556</v>
      </c>
      <c r="B2566" s="6">
        <v>65178.35</v>
      </c>
    </row>
    <row r="2567">
      <c r="A2567" s="5">
        <v>42930.705555555556</v>
      </c>
      <c r="B2567" s="6">
        <v>65436.18</v>
      </c>
    </row>
    <row r="2568">
      <c r="A2568" s="5">
        <v>42933.705555555556</v>
      </c>
      <c r="B2568" s="6">
        <v>65212.31</v>
      </c>
    </row>
    <row r="2569">
      <c r="A2569" s="5">
        <v>42934.705555555556</v>
      </c>
      <c r="B2569" s="6">
        <v>65337.67</v>
      </c>
    </row>
    <row r="2570">
      <c r="A2570" s="5">
        <v>42935.705555555556</v>
      </c>
      <c r="B2570" s="6">
        <v>65179.92</v>
      </c>
    </row>
    <row r="2571">
      <c r="A2571" s="5">
        <v>42936.705555555556</v>
      </c>
      <c r="B2571" s="6">
        <v>64938.02</v>
      </c>
    </row>
    <row r="2572">
      <c r="A2572" s="5">
        <v>42937.705555555556</v>
      </c>
      <c r="B2572" s="6">
        <v>64684.18</v>
      </c>
    </row>
    <row r="2573">
      <c r="A2573" s="5">
        <v>42940.705555555556</v>
      </c>
      <c r="B2573" s="6">
        <v>65099.55</v>
      </c>
    </row>
    <row r="2574">
      <c r="A2574" s="5">
        <v>42941.705555555556</v>
      </c>
      <c r="B2574" s="6">
        <v>65667.63</v>
      </c>
    </row>
    <row r="2575">
      <c r="A2575" s="5">
        <v>42942.705555555556</v>
      </c>
      <c r="B2575" s="6">
        <v>65010.57</v>
      </c>
    </row>
    <row r="2576">
      <c r="A2576" s="5">
        <v>42943.705555555556</v>
      </c>
      <c r="B2576" s="6">
        <v>65277.38</v>
      </c>
    </row>
    <row r="2577">
      <c r="A2577" s="5">
        <v>42944.705555555556</v>
      </c>
      <c r="B2577" s="6">
        <v>65497.13</v>
      </c>
    </row>
    <row r="2578">
      <c r="A2578" s="5">
        <v>42947.705555555556</v>
      </c>
      <c r="B2578" s="6">
        <v>65920.36</v>
      </c>
    </row>
    <row r="2579">
      <c r="A2579" s="5">
        <v>42948.705555555556</v>
      </c>
      <c r="B2579" s="6">
        <v>66516.24</v>
      </c>
    </row>
    <row r="2580">
      <c r="A2580" s="5">
        <v>42949.705555555556</v>
      </c>
      <c r="B2580" s="6">
        <v>67135.99</v>
      </c>
    </row>
    <row r="2581">
      <c r="A2581" s="5">
        <v>42950.705555555556</v>
      </c>
      <c r="B2581" s="6">
        <v>66777.13</v>
      </c>
    </row>
    <row r="2582">
      <c r="A2582" s="5">
        <v>42951.705555555556</v>
      </c>
      <c r="B2582" s="6">
        <v>66897.99</v>
      </c>
    </row>
    <row r="2583">
      <c r="A2583" s="5">
        <v>42954.705555555556</v>
      </c>
      <c r="B2583" s="6">
        <v>67939.66</v>
      </c>
    </row>
    <row r="2584">
      <c r="A2584" s="5">
        <v>42955.705555555556</v>
      </c>
      <c r="B2584" s="6">
        <v>67898.94</v>
      </c>
    </row>
    <row r="2585">
      <c r="A2585" s="5">
        <v>42956.705555555556</v>
      </c>
      <c r="B2585" s="6">
        <v>67671.07</v>
      </c>
    </row>
    <row r="2586">
      <c r="A2586" s="5">
        <v>42957.705555555556</v>
      </c>
      <c r="B2586" s="6">
        <v>66992.09</v>
      </c>
    </row>
    <row r="2587">
      <c r="A2587" s="5">
        <v>42958.705555555556</v>
      </c>
      <c r="B2587" s="6">
        <v>67358.59</v>
      </c>
    </row>
    <row r="2588">
      <c r="A2588" s="5">
        <v>42961.705555555556</v>
      </c>
      <c r="B2588" s="6">
        <v>68284.66</v>
      </c>
    </row>
    <row r="2589">
      <c r="A2589" s="5">
        <v>42962.705555555556</v>
      </c>
      <c r="B2589" s="6">
        <v>68355.12</v>
      </c>
    </row>
    <row r="2590">
      <c r="A2590" s="5">
        <v>42963.705555555556</v>
      </c>
      <c r="B2590" s="6">
        <v>68594.29</v>
      </c>
    </row>
    <row r="2591">
      <c r="A2591" s="5">
        <v>42964.705555555556</v>
      </c>
      <c r="B2591" s="6">
        <v>67976.8</v>
      </c>
    </row>
    <row r="2592">
      <c r="A2592" s="5">
        <v>42965.705555555556</v>
      </c>
      <c r="B2592" s="6">
        <v>68714.66</v>
      </c>
    </row>
    <row r="2593">
      <c r="A2593" s="5">
        <v>42968.705555555556</v>
      </c>
      <c r="B2593" s="6">
        <v>68634.65</v>
      </c>
    </row>
    <row r="2594">
      <c r="A2594" s="5">
        <v>42969.705555555556</v>
      </c>
      <c r="B2594" s="6">
        <v>70011.25</v>
      </c>
    </row>
    <row r="2595">
      <c r="A2595" s="5">
        <v>42970.705555555556</v>
      </c>
      <c r="B2595" s="6">
        <v>70477.63</v>
      </c>
    </row>
    <row r="2596">
      <c r="A2596" s="5">
        <v>42971.705555555556</v>
      </c>
      <c r="B2596" s="6">
        <v>71132.8</v>
      </c>
    </row>
    <row r="2597">
      <c r="A2597" s="5">
        <v>42972.705555555556</v>
      </c>
      <c r="B2597" s="6">
        <v>71073.65</v>
      </c>
    </row>
    <row r="2598">
      <c r="A2598" s="5">
        <v>42975.705555555556</v>
      </c>
      <c r="B2598" s="6">
        <v>71016.59</v>
      </c>
    </row>
    <row r="2599">
      <c r="A2599" s="5">
        <v>42976.705555555556</v>
      </c>
      <c r="B2599" s="6">
        <v>71329.85</v>
      </c>
    </row>
    <row r="2600">
      <c r="A2600" s="5">
        <v>42977.705555555556</v>
      </c>
      <c r="B2600" s="6">
        <v>70886.26</v>
      </c>
    </row>
    <row r="2601">
      <c r="A2601" s="5">
        <v>42978.705555555556</v>
      </c>
      <c r="B2601" s="6">
        <v>70835.05</v>
      </c>
    </row>
    <row r="2602">
      <c r="A2602" s="5">
        <v>42979.705555555556</v>
      </c>
      <c r="B2602" s="6">
        <v>71923.11</v>
      </c>
    </row>
    <row r="2603">
      <c r="A2603" s="5">
        <v>42982.705555555556</v>
      </c>
      <c r="B2603" s="6">
        <v>72128.83</v>
      </c>
    </row>
    <row r="2604">
      <c r="A2604" s="5">
        <v>42983.705555555556</v>
      </c>
      <c r="B2604" s="6">
        <v>72150.88</v>
      </c>
    </row>
    <row r="2605">
      <c r="A2605" s="5">
        <v>42984.705555555556</v>
      </c>
      <c r="B2605" s="6">
        <v>73412.41</v>
      </c>
    </row>
    <row r="2606">
      <c r="A2606" s="5">
        <v>42986.705555555556</v>
      </c>
      <c r="B2606" s="6">
        <v>73078.85</v>
      </c>
    </row>
    <row r="2607">
      <c r="A2607" s="5">
        <v>42989.705555555556</v>
      </c>
      <c r="B2607" s="6">
        <v>74319.22</v>
      </c>
    </row>
    <row r="2608">
      <c r="A2608" s="5">
        <v>42990.705555555556</v>
      </c>
      <c r="B2608" s="6">
        <v>74538.55</v>
      </c>
    </row>
    <row r="2609">
      <c r="A2609" s="5">
        <v>42991.705555555556</v>
      </c>
      <c r="B2609" s="6">
        <v>74787.57</v>
      </c>
    </row>
    <row r="2610">
      <c r="A2610" s="5">
        <v>42992.705555555556</v>
      </c>
      <c r="B2610" s="6">
        <v>74656.68</v>
      </c>
    </row>
    <row r="2611">
      <c r="A2611" s="5">
        <v>42993.705555555556</v>
      </c>
      <c r="B2611" s="6">
        <v>75756.52</v>
      </c>
    </row>
    <row r="2612">
      <c r="A2612" s="5">
        <v>42996.705555555556</v>
      </c>
      <c r="B2612" s="6">
        <v>75990.41</v>
      </c>
    </row>
    <row r="2613">
      <c r="A2613" s="5">
        <v>42997.705555555556</v>
      </c>
      <c r="B2613" s="6">
        <v>75974.18</v>
      </c>
    </row>
    <row r="2614">
      <c r="A2614" s="5">
        <v>42998.705555555556</v>
      </c>
      <c r="B2614" s="6">
        <v>76004.15</v>
      </c>
    </row>
    <row r="2615">
      <c r="A2615" s="5">
        <v>42999.705555555556</v>
      </c>
      <c r="B2615" s="6">
        <v>75604.34</v>
      </c>
    </row>
    <row r="2616">
      <c r="A2616" s="5">
        <v>43000.705555555556</v>
      </c>
      <c r="B2616" s="6">
        <v>75389.75</v>
      </c>
    </row>
    <row r="2617">
      <c r="A2617" s="5">
        <v>43003.705555555556</v>
      </c>
      <c r="B2617" s="6">
        <v>74443.47</v>
      </c>
    </row>
    <row r="2618">
      <c r="A2618" s="5">
        <v>43004.705555555556</v>
      </c>
      <c r="B2618" s="6">
        <v>74318.72</v>
      </c>
    </row>
    <row r="2619">
      <c r="A2619" s="5">
        <v>43005.705555555556</v>
      </c>
      <c r="B2619" s="6">
        <v>73796.71</v>
      </c>
    </row>
    <row r="2620">
      <c r="A2620" s="5">
        <v>43006.705555555556</v>
      </c>
      <c r="B2620" s="6">
        <v>73567.25</v>
      </c>
    </row>
    <row r="2621">
      <c r="A2621" s="5">
        <v>43007.705555555556</v>
      </c>
      <c r="B2621" s="6">
        <v>74293.51</v>
      </c>
    </row>
    <row r="2622">
      <c r="A2622" s="5">
        <v>43010.705555555556</v>
      </c>
      <c r="B2622" s="6">
        <v>74359.83</v>
      </c>
    </row>
    <row r="2623">
      <c r="A2623" s="5">
        <v>43011.705555555556</v>
      </c>
      <c r="B2623" s="6">
        <v>76762.91</v>
      </c>
    </row>
    <row r="2624">
      <c r="A2624" s="5">
        <v>43012.705555555556</v>
      </c>
      <c r="B2624" s="6">
        <v>76591.44</v>
      </c>
    </row>
    <row r="2625">
      <c r="A2625" s="5">
        <v>43013.705555555556</v>
      </c>
      <c r="B2625" s="6">
        <v>76617.53</v>
      </c>
    </row>
    <row r="2626">
      <c r="A2626" s="5">
        <v>43014.705555555556</v>
      </c>
      <c r="B2626" s="6">
        <v>76054.72</v>
      </c>
    </row>
    <row r="2627">
      <c r="A2627" s="5">
        <v>43017.705555555556</v>
      </c>
      <c r="B2627" s="6">
        <v>75726.81</v>
      </c>
    </row>
    <row r="2628">
      <c r="A2628" s="5">
        <v>43018.705555555556</v>
      </c>
      <c r="B2628" s="6">
        <v>76897.21</v>
      </c>
    </row>
    <row r="2629">
      <c r="A2629" s="5">
        <v>43019.705555555556</v>
      </c>
      <c r="B2629" s="6">
        <v>76659.8</v>
      </c>
    </row>
    <row r="2630">
      <c r="A2630" s="5">
        <v>43021.705555555556</v>
      </c>
      <c r="B2630" s="6">
        <v>76989.79</v>
      </c>
    </row>
    <row r="2631">
      <c r="A2631" s="5">
        <v>43024.705555555556</v>
      </c>
      <c r="B2631" s="6">
        <v>76891.84</v>
      </c>
    </row>
    <row r="2632">
      <c r="A2632" s="5">
        <v>43025.705555555556</v>
      </c>
      <c r="B2632" s="6">
        <v>76201.25</v>
      </c>
    </row>
    <row r="2633">
      <c r="A2633" s="5">
        <v>43026.705555555556</v>
      </c>
      <c r="B2633" s="6">
        <v>76591.09</v>
      </c>
    </row>
    <row r="2634">
      <c r="A2634" s="5">
        <v>43027.705555555556</v>
      </c>
      <c r="B2634" s="6">
        <v>76283.16</v>
      </c>
    </row>
    <row r="2635">
      <c r="A2635" s="5">
        <v>43028.705555555556</v>
      </c>
      <c r="B2635" s="6">
        <v>76390.51</v>
      </c>
    </row>
    <row r="2636">
      <c r="A2636" s="5">
        <v>43031.705555555556</v>
      </c>
      <c r="B2636" s="6">
        <v>75413.13</v>
      </c>
    </row>
    <row r="2637">
      <c r="A2637" s="5">
        <v>43032.705555555556</v>
      </c>
      <c r="B2637" s="6">
        <v>76350.19</v>
      </c>
    </row>
    <row r="2638">
      <c r="A2638" s="5">
        <v>43033.705555555556</v>
      </c>
      <c r="B2638" s="6">
        <v>76671.13</v>
      </c>
    </row>
    <row r="2639">
      <c r="A2639" s="5">
        <v>43034.705555555556</v>
      </c>
      <c r="B2639" s="6">
        <v>75896.35</v>
      </c>
    </row>
    <row r="2640">
      <c r="A2640" s="5">
        <v>43035.705555555556</v>
      </c>
      <c r="B2640" s="6">
        <v>75975.71</v>
      </c>
    </row>
    <row r="2641">
      <c r="A2641" s="5">
        <v>43038.705555555556</v>
      </c>
      <c r="B2641" s="6">
        <v>74800.33</v>
      </c>
    </row>
    <row r="2642">
      <c r="A2642" s="5">
        <v>43039.705555555556</v>
      </c>
      <c r="B2642" s="6">
        <v>74308.49</v>
      </c>
    </row>
    <row r="2643">
      <c r="A2643" s="5">
        <v>43040.705555555556</v>
      </c>
      <c r="B2643" s="6">
        <v>73823.74</v>
      </c>
    </row>
    <row r="2644">
      <c r="A2644" s="5">
        <v>43042.705555555556</v>
      </c>
      <c r="B2644" s="6">
        <v>73915.43</v>
      </c>
    </row>
    <row r="2645">
      <c r="A2645" s="5">
        <v>43045.705555555556</v>
      </c>
      <c r="B2645" s="6">
        <v>74310.79</v>
      </c>
    </row>
    <row r="2646">
      <c r="A2646" s="5">
        <v>43046.705555555556</v>
      </c>
      <c r="B2646" s="6">
        <v>72414.88</v>
      </c>
    </row>
    <row r="2647">
      <c r="A2647" s="5">
        <v>43047.705555555556</v>
      </c>
      <c r="B2647" s="6">
        <v>74363.13</v>
      </c>
    </row>
    <row r="2648">
      <c r="A2648" s="5">
        <v>43048.705555555556</v>
      </c>
      <c r="B2648" s="6">
        <v>72930.69</v>
      </c>
    </row>
    <row r="2649">
      <c r="A2649" s="5">
        <v>43049.705555555556</v>
      </c>
      <c r="B2649" s="6">
        <v>72165.64</v>
      </c>
    </row>
    <row r="2650">
      <c r="A2650" s="5">
        <v>43052.705555555556</v>
      </c>
      <c r="B2650" s="6">
        <v>72475.17</v>
      </c>
    </row>
    <row r="2651">
      <c r="A2651" s="5">
        <v>43053.705555555556</v>
      </c>
      <c r="B2651" s="6">
        <v>70826.59</v>
      </c>
    </row>
    <row r="2652">
      <c r="A2652" s="5">
        <v>43055.705555555556</v>
      </c>
      <c r="B2652" s="6">
        <v>72511.79</v>
      </c>
    </row>
    <row r="2653">
      <c r="A2653" s="5">
        <v>43056.705555555556</v>
      </c>
      <c r="B2653" s="6">
        <v>73437.28</v>
      </c>
    </row>
    <row r="2654">
      <c r="A2654" s="5">
        <v>43060.705555555556</v>
      </c>
      <c r="B2654" s="6">
        <v>74594.61</v>
      </c>
    </row>
    <row r="2655">
      <c r="A2655" s="5">
        <v>43061.705555555556</v>
      </c>
      <c r="B2655" s="6">
        <v>74518.79</v>
      </c>
    </row>
    <row r="2656">
      <c r="A2656" s="5">
        <v>43062.705555555556</v>
      </c>
      <c r="B2656" s="6">
        <v>74486.58</v>
      </c>
    </row>
    <row r="2657">
      <c r="A2657" s="5">
        <v>43063.705555555556</v>
      </c>
      <c r="B2657" s="6">
        <v>74157.37</v>
      </c>
    </row>
    <row r="2658">
      <c r="A2658" s="5">
        <v>43066.705555555556</v>
      </c>
      <c r="B2658" s="6">
        <v>74058.92</v>
      </c>
    </row>
    <row r="2659">
      <c r="A2659" s="5">
        <v>43067.705555555556</v>
      </c>
      <c r="B2659" s="6">
        <v>74139.72</v>
      </c>
    </row>
    <row r="2660">
      <c r="A2660" s="5">
        <v>43068.705555555556</v>
      </c>
      <c r="B2660" s="6">
        <v>72700.45</v>
      </c>
    </row>
    <row r="2661">
      <c r="A2661" s="5">
        <v>43069.705555555556</v>
      </c>
      <c r="B2661" s="6">
        <v>71970.99</v>
      </c>
    </row>
    <row r="2662">
      <c r="A2662" s="5">
        <v>43070.705555555556</v>
      </c>
      <c r="B2662" s="6">
        <v>72264.45</v>
      </c>
    </row>
    <row r="2663">
      <c r="A2663" s="5">
        <v>43073.705555555556</v>
      </c>
      <c r="B2663" s="6">
        <v>73090.17</v>
      </c>
    </row>
    <row r="2664">
      <c r="A2664" s="5">
        <v>43074.705555555556</v>
      </c>
      <c r="B2664" s="6">
        <v>72546.17</v>
      </c>
    </row>
    <row r="2665">
      <c r="A2665" s="5">
        <v>43075.705555555556</v>
      </c>
      <c r="B2665" s="6">
        <v>73268.35</v>
      </c>
    </row>
    <row r="2666">
      <c r="A2666" s="5">
        <v>43076.705555555556</v>
      </c>
      <c r="B2666" s="6">
        <v>72487.46</v>
      </c>
    </row>
    <row r="2667">
      <c r="A2667" s="5">
        <v>43077.705555555556</v>
      </c>
      <c r="B2667" s="6">
        <v>72731.84</v>
      </c>
    </row>
    <row r="2668">
      <c r="A2668" s="5">
        <v>43080.705555555556</v>
      </c>
      <c r="B2668" s="6">
        <v>72800.04</v>
      </c>
    </row>
    <row r="2669">
      <c r="A2669" s="5">
        <v>43081.705555555556</v>
      </c>
      <c r="B2669" s="6">
        <v>73813.53</v>
      </c>
    </row>
    <row r="2670">
      <c r="A2670" s="5">
        <v>43082.705555555556</v>
      </c>
      <c r="B2670" s="6">
        <v>72914.33</v>
      </c>
    </row>
    <row r="2671">
      <c r="A2671" s="5">
        <v>43083.705555555556</v>
      </c>
      <c r="B2671" s="6">
        <v>72428.93</v>
      </c>
    </row>
    <row r="2672">
      <c r="A2672" s="5">
        <v>43084.705555555556</v>
      </c>
      <c r="B2672" s="6">
        <v>72607.7</v>
      </c>
    </row>
    <row r="2673">
      <c r="A2673" s="5">
        <v>43087.705555555556</v>
      </c>
      <c r="B2673" s="6">
        <v>73115.45</v>
      </c>
    </row>
    <row r="2674">
      <c r="A2674" s="5">
        <v>43088.705555555556</v>
      </c>
      <c r="B2674" s="6">
        <v>72680.37</v>
      </c>
    </row>
    <row r="2675">
      <c r="A2675" s="5">
        <v>43089.705555555556</v>
      </c>
      <c r="B2675" s="6">
        <v>73367.03</v>
      </c>
    </row>
    <row r="2676">
      <c r="A2676" s="5">
        <v>43090.705555555556</v>
      </c>
      <c r="B2676" s="6">
        <v>75133.43</v>
      </c>
    </row>
    <row r="2677">
      <c r="A2677" s="5">
        <v>43091.705555555556</v>
      </c>
      <c r="B2677" s="6">
        <v>75186.53</v>
      </c>
    </row>
    <row r="2678">
      <c r="A2678" s="5">
        <v>43095.705555555556</v>
      </c>
      <c r="B2678" s="6">
        <v>75707.73</v>
      </c>
    </row>
    <row r="2679">
      <c r="A2679" s="5">
        <v>43096.705555555556</v>
      </c>
      <c r="B2679" s="6">
        <v>76072.54</v>
      </c>
    </row>
    <row r="2680">
      <c r="A2680" s="5">
        <v>43097.705555555556</v>
      </c>
      <c r="B2680" s="6">
        <v>76402.08</v>
      </c>
    </row>
    <row r="2681">
      <c r="A2681" s="5">
        <v>43102.705555555556</v>
      </c>
      <c r="B2681" s="6">
        <v>77891.04</v>
      </c>
    </row>
    <row r="2682">
      <c r="A2682" s="5">
        <v>43103.705555555556</v>
      </c>
      <c r="B2682" s="6">
        <v>77995.16</v>
      </c>
    </row>
    <row r="2683">
      <c r="A2683" s="5">
        <v>43104.705555555556</v>
      </c>
      <c r="B2683" s="6">
        <v>78647.42</v>
      </c>
    </row>
    <row r="2684">
      <c r="A2684" s="5">
        <v>43105.705555555556</v>
      </c>
      <c r="B2684" s="6">
        <v>79071.47</v>
      </c>
    </row>
    <row r="2685">
      <c r="A2685" s="5">
        <v>43108.705555555556</v>
      </c>
      <c r="B2685" s="6">
        <v>79378.54</v>
      </c>
    </row>
    <row r="2686">
      <c r="A2686" s="5">
        <v>43109.705555555556</v>
      </c>
      <c r="B2686" s="6">
        <v>78863.54</v>
      </c>
    </row>
    <row r="2687">
      <c r="A2687" s="5">
        <v>43110.705555555556</v>
      </c>
      <c r="B2687" s="6">
        <v>78200.57</v>
      </c>
    </row>
    <row r="2688">
      <c r="A2688" s="5">
        <v>43111.705555555556</v>
      </c>
      <c r="B2688" s="6">
        <v>79365.44</v>
      </c>
    </row>
    <row r="2689">
      <c r="A2689" s="5">
        <v>43112.705555555556</v>
      </c>
      <c r="B2689" s="6">
        <v>79349.12</v>
      </c>
    </row>
    <row r="2690">
      <c r="A2690" s="5">
        <v>43115.705555555556</v>
      </c>
      <c r="B2690" s="6">
        <v>79752.37</v>
      </c>
    </row>
    <row r="2691">
      <c r="A2691" s="5">
        <v>43116.705555555556</v>
      </c>
      <c r="B2691" s="6">
        <v>79831.76</v>
      </c>
    </row>
    <row r="2692">
      <c r="A2692" s="5">
        <v>43117.705555555556</v>
      </c>
      <c r="B2692" s="6">
        <v>81189.16</v>
      </c>
    </row>
    <row r="2693">
      <c r="A2693" s="5">
        <v>43118.705555555556</v>
      </c>
      <c r="B2693" s="6">
        <v>80962.65</v>
      </c>
    </row>
    <row r="2694">
      <c r="A2694" s="5">
        <v>43119.705555555556</v>
      </c>
      <c r="B2694" s="6">
        <v>81219.5</v>
      </c>
    </row>
    <row r="2695">
      <c r="A2695" s="5">
        <v>43122.705555555556</v>
      </c>
      <c r="B2695" s="6">
        <v>81675.42</v>
      </c>
    </row>
    <row r="2696">
      <c r="A2696" s="5">
        <v>43123.705555555556</v>
      </c>
      <c r="B2696" s="6">
        <v>80643.43</v>
      </c>
    </row>
    <row r="2697">
      <c r="A2697" s="5">
        <v>43124.705555555556</v>
      </c>
      <c r="B2697" s="6">
        <v>83680.0</v>
      </c>
    </row>
    <row r="2698">
      <c r="A2698" s="5">
        <v>43126.705555555556</v>
      </c>
      <c r="B2698" s="6">
        <v>85530.84</v>
      </c>
    </row>
    <row r="2699">
      <c r="A2699" s="5">
        <v>43129.705555555556</v>
      </c>
      <c r="B2699" s="6">
        <v>84698.01</v>
      </c>
    </row>
    <row r="2700">
      <c r="A2700" s="5">
        <v>43130.705555555556</v>
      </c>
      <c r="B2700" s="6">
        <v>84482.46</v>
      </c>
    </row>
    <row r="2701">
      <c r="A2701" s="5">
        <v>43131.705555555556</v>
      </c>
      <c r="B2701" s="6">
        <v>84912.7</v>
      </c>
    </row>
    <row r="2702">
      <c r="A2702" s="5">
        <v>43132.705555555556</v>
      </c>
      <c r="B2702" s="6">
        <v>85495.24</v>
      </c>
    </row>
    <row r="2703">
      <c r="A2703" s="5">
        <v>43133.705555555556</v>
      </c>
      <c r="B2703" s="6">
        <v>84041.34</v>
      </c>
    </row>
    <row r="2704">
      <c r="A2704" s="5">
        <v>43136.705555555556</v>
      </c>
      <c r="B2704" s="6">
        <v>81861.09</v>
      </c>
    </row>
    <row r="2705">
      <c r="A2705" s="5">
        <v>43137.705555555556</v>
      </c>
      <c r="B2705" s="6">
        <v>83894.04</v>
      </c>
    </row>
    <row r="2706">
      <c r="A2706" s="5">
        <v>43138.705555555556</v>
      </c>
      <c r="B2706" s="6">
        <v>82766.73</v>
      </c>
    </row>
    <row r="2707">
      <c r="A2707" s="5">
        <v>43139.705555555556</v>
      </c>
      <c r="B2707" s="6">
        <v>81532.53</v>
      </c>
    </row>
    <row r="2708">
      <c r="A2708" s="5">
        <v>43140.705555555556</v>
      </c>
      <c r="B2708" s="6">
        <v>80898.7</v>
      </c>
    </row>
    <row r="2709">
      <c r="A2709" s="5">
        <v>43145.705555555556</v>
      </c>
      <c r="B2709" s="6">
        <v>83542.84</v>
      </c>
    </row>
    <row r="2710">
      <c r="A2710" s="5">
        <v>43146.705555555556</v>
      </c>
      <c r="B2710" s="6">
        <v>84290.57</v>
      </c>
    </row>
    <row r="2711">
      <c r="A2711" s="5">
        <v>43147.705555555556</v>
      </c>
      <c r="B2711" s="6">
        <v>84524.58</v>
      </c>
    </row>
    <row r="2712">
      <c r="A2712" s="5">
        <v>43150.705555555556</v>
      </c>
      <c r="B2712" s="6">
        <v>84792.71</v>
      </c>
    </row>
    <row r="2713">
      <c r="A2713" s="5">
        <v>43151.705555555556</v>
      </c>
      <c r="B2713" s="6">
        <v>85803.96</v>
      </c>
    </row>
    <row r="2714">
      <c r="A2714" s="5">
        <v>43152.705555555556</v>
      </c>
      <c r="B2714" s="6">
        <v>86051.82</v>
      </c>
    </row>
    <row r="2715">
      <c r="A2715" s="5">
        <v>43153.705555555556</v>
      </c>
      <c r="B2715" s="6">
        <v>86686.45</v>
      </c>
    </row>
    <row r="2716">
      <c r="A2716" s="5">
        <v>43154.705555555556</v>
      </c>
      <c r="B2716" s="6">
        <v>87293.24</v>
      </c>
    </row>
    <row r="2717">
      <c r="A2717" s="5">
        <v>43157.705555555556</v>
      </c>
      <c r="B2717" s="6">
        <v>87652.64</v>
      </c>
    </row>
    <row r="2718">
      <c r="A2718" s="5">
        <v>43158.705555555556</v>
      </c>
      <c r="B2718" s="6">
        <v>86935.44</v>
      </c>
    </row>
    <row r="2719">
      <c r="A2719" s="5">
        <v>43159.705555555556</v>
      </c>
      <c r="B2719" s="6">
        <v>85353.6</v>
      </c>
    </row>
    <row r="2720">
      <c r="A2720" s="5">
        <v>43160.705555555556</v>
      </c>
      <c r="B2720" s="6">
        <v>85377.79</v>
      </c>
    </row>
    <row r="2721">
      <c r="A2721" s="5">
        <v>43161.705555555556</v>
      </c>
      <c r="B2721" s="6">
        <v>85761.34</v>
      </c>
    </row>
    <row r="2722">
      <c r="A2722" s="5">
        <v>43164.705555555556</v>
      </c>
      <c r="B2722" s="6">
        <v>86022.83</v>
      </c>
    </row>
    <row r="2723">
      <c r="A2723" s="5">
        <v>43165.705555555556</v>
      </c>
      <c r="B2723" s="6">
        <v>85653.02</v>
      </c>
    </row>
    <row r="2724">
      <c r="A2724" s="5">
        <v>43166.705555555556</v>
      </c>
      <c r="B2724" s="6">
        <v>85483.55</v>
      </c>
    </row>
    <row r="2725">
      <c r="A2725" s="5">
        <v>43167.705555555556</v>
      </c>
      <c r="B2725" s="6">
        <v>84984.61</v>
      </c>
    </row>
    <row r="2726">
      <c r="A2726" s="5">
        <v>43168.705555555556</v>
      </c>
      <c r="B2726" s="6">
        <v>86371.41</v>
      </c>
    </row>
    <row r="2727">
      <c r="A2727" s="5">
        <v>43171.705555555556</v>
      </c>
      <c r="B2727" s="6">
        <v>86900.43</v>
      </c>
    </row>
    <row r="2728">
      <c r="A2728" s="5">
        <v>43172.705555555556</v>
      </c>
      <c r="B2728" s="6">
        <v>86383.85</v>
      </c>
    </row>
    <row r="2729">
      <c r="A2729" s="5">
        <v>43173.705555555556</v>
      </c>
      <c r="B2729" s="6">
        <v>86050.96</v>
      </c>
    </row>
    <row r="2730">
      <c r="A2730" s="5">
        <v>43174.705555555556</v>
      </c>
      <c r="B2730" s="6">
        <v>84928.2</v>
      </c>
    </row>
    <row r="2731">
      <c r="A2731" s="5">
        <v>43175.705555555556</v>
      </c>
      <c r="B2731" s="6">
        <v>84886.49</v>
      </c>
    </row>
    <row r="2732">
      <c r="A2732" s="5">
        <v>43178.705555555556</v>
      </c>
      <c r="B2732" s="6">
        <v>83913.06</v>
      </c>
    </row>
    <row r="2733">
      <c r="A2733" s="5">
        <v>43179.705555555556</v>
      </c>
      <c r="B2733" s="6">
        <v>84163.8</v>
      </c>
    </row>
    <row r="2734">
      <c r="A2734" s="5">
        <v>43180.705555555556</v>
      </c>
      <c r="B2734" s="6">
        <v>84976.59</v>
      </c>
    </row>
    <row r="2735">
      <c r="A2735" s="5">
        <v>43181.705555555556</v>
      </c>
      <c r="B2735" s="6">
        <v>84767.88</v>
      </c>
    </row>
    <row r="2736">
      <c r="A2736" s="5">
        <v>43182.705555555556</v>
      </c>
      <c r="B2736" s="6">
        <v>84377.19</v>
      </c>
    </row>
    <row r="2737">
      <c r="A2737" s="5">
        <v>43185.705555555556</v>
      </c>
      <c r="B2737" s="6">
        <v>85087.86</v>
      </c>
    </row>
    <row r="2738">
      <c r="A2738" s="5">
        <v>43186.705555555556</v>
      </c>
      <c r="B2738" s="6">
        <v>83808.06</v>
      </c>
    </row>
    <row r="2739">
      <c r="A2739" s="5">
        <v>43187.705555555556</v>
      </c>
      <c r="B2739" s="6">
        <v>83874.14</v>
      </c>
    </row>
    <row r="2740">
      <c r="A2740" s="5">
        <v>43188.705555555556</v>
      </c>
      <c r="B2740" s="6">
        <v>85365.56</v>
      </c>
    </row>
    <row r="2741">
      <c r="A2741" s="5">
        <v>43192.705555555556</v>
      </c>
      <c r="B2741" s="6">
        <v>84666.44</v>
      </c>
    </row>
    <row r="2742">
      <c r="A2742" s="5">
        <v>43193.705555555556</v>
      </c>
      <c r="B2742" s="6">
        <v>84623.46</v>
      </c>
    </row>
    <row r="2743">
      <c r="A2743" s="5">
        <v>43194.705555555556</v>
      </c>
      <c r="B2743" s="6">
        <v>84359.69</v>
      </c>
    </row>
    <row r="2744">
      <c r="A2744" s="5">
        <v>43195.705555555556</v>
      </c>
      <c r="B2744" s="6">
        <v>85209.66</v>
      </c>
    </row>
    <row r="2745">
      <c r="A2745" s="5">
        <v>43196.705555555556</v>
      </c>
      <c r="B2745" s="6">
        <v>84820.42</v>
      </c>
    </row>
    <row r="2746">
      <c r="A2746" s="5">
        <v>43199.705555555556</v>
      </c>
      <c r="B2746" s="6">
        <v>83307.23</v>
      </c>
    </row>
    <row r="2747">
      <c r="A2747" s="5">
        <v>43200.705555555556</v>
      </c>
      <c r="B2747" s="6">
        <v>84510.36</v>
      </c>
    </row>
    <row r="2748">
      <c r="A2748" s="5">
        <v>43201.705555555556</v>
      </c>
      <c r="B2748" s="6">
        <v>85245.59</v>
      </c>
    </row>
    <row r="2749">
      <c r="A2749" s="5">
        <v>43202.705555555556</v>
      </c>
      <c r="B2749" s="6">
        <v>85443.53</v>
      </c>
    </row>
    <row r="2750">
      <c r="A2750" s="5">
        <v>43203.705555555556</v>
      </c>
      <c r="B2750" s="6">
        <v>84334.41</v>
      </c>
    </row>
    <row r="2751">
      <c r="A2751" s="5">
        <v>43206.705555555556</v>
      </c>
      <c r="B2751" s="6">
        <v>82861.58</v>
      </c>
    </row>
    <row r="2752">
      <c r="A2752" s="5">
        <v>43207.705555555556</v>
      </c>
      <c r="B2752" s="6">
        <v>84086.13</v>
      </c>
    </row>
    <row r="2753">
      <c r="A2753" s="5">
        <v>43208.705555555556</v>
      </c>
      <c r="B2753" s="6">
        <v>85776.46</v>
      </c>
    </row>
    <row r="2754">
      <c r="A2754" s="5">
        <v>43209.705555555556</v>
      </c>
      <c r="B2754" s="6">
        <v>85824.26</v>
      </c>
    </row>
    <row r="2755">
      <c r="A2755" s="5">
        <v>43210.705555555556</v>
      </c>
      <c r="B2755" s="6">
        <v>85550.09</v>
      </c>
    </row>
    <row r="2756">
      <c r="A2756" s="5">
        <v>43213.705555555556</v>
      </c>
      <c r="B2756" s="6">
        <v>85602.5</v>
      </c>
    </row>
    <row r="2757">
      <c r="A2757" s="5">
        <v>43214.705555555556</v>
      </c>
      <c r="B2757" s="6">
        <v>85469.08</v>
      </c>
    </row>
    <row r="2758">
      <c r="A2758" s="5">
        <v>43215.705555555556</v>
      </c>
      <c r="B2758" s="6">
        <v>85044.39</v>
      </c>
    </row>
    <row r="2759">
      <c r="A2759" s="5">
        <v>43216.705555555556</v>
      </c>
      <c r="B2759" s="6">
        <v>86383.2</v>
      </c>
    </row>
    <row r="2760">
      <c r="A2760" s="5">
        <v>43217.705555555556</v>
      </c>
      <c r="B2760" s="6">
        <v>86444.66</v>
      </c>
    </row>
    <row r="2761">
      <c r="A2761" s="5">
        <v>43220.705555555556</v>
      </c>
      <c r="B2761" s="6">
        <v>86115.5</v>
      </c>
    </row>
    <row r="2762">
      <c r="A2762" s="5">
        <v>43222.705555555556</v>
      </c>
      <c r="B2762" s="6">
        <v>84547.09</v>
      </c>
    </row>
    <row r="2763">
      <c r="A2763" s="5">
        <v>43223.705555555556</v>
      </c>
      <c r="B2763" s="6">
        <v>83288.14</v>
      </c>
    </row>
    <row r="2764">
      <c r="A2764" s="5">
        <v>43224.705555555556</v>
      </c>
      <c r="B2764" s="6">
        <v>83118.03</v>
      </c>
    </row>
    <row r="2765">
      <c r="A2765" s="5">
        <v>43227.705555555556</v>
      </c>
      <c r="B2765" s="6">
        <v>82714.43</v>
      </c>
    </row>
    <row r="2766">
      <c r="A2766" s="5">
        <v>43228.705555555556</v>
      </c>
      <c r="B2766" s="6">
        <v>82956.05</v>
      </c>
    </row>
    <row r="2767">
      <c r="A2767" s="5">
        <v>43229.705555555556</v>
      </c>
      <c r="B2767" s="6">
        <v>84265.49</v>
      </c>
    </row>
    <row r="2768">
      <c r="A2768" s="5">
        <v>43230.705555555556</v>
      </c>
      <c r="B2768" s="6">
        <v>85861.2</v>
      </c>
    </row>
    <row r="2769">
      <c r="A2769" s="5">
        <v>43231.705555555556</v>
      </c>
      <c r="B2769" s="6">
        <v>85220.24</v>
      </c>
    </row>
    <row r="2770">
      <c r="A2770" s="5">
        <v>43234.705555555556</v>
      </c>
      <c r="B2770" s="6">
        <v>85232.18</v>
      </c>
    </row>
    <row r="2771">
      <c r="A2771" s="5">
        <v>43235.705555555556</v>
      </c>
      <c r="B2771" s="6">
        <v>85130.42</v>
      </c>
    </row>
    <row r="2772">
      <c r="A2772" s="5">
        <v>43236.705555555556</v>
      </c>
      <c r="B2772" s="6">
        <v>86536.97</v>
      </c>
    </row>
    <row r="2773">
      <c r="A2773" s="5">
        <v>43237.705555555556</v>
      </c>
      <c r="B2773" s="6">
        <v>83621.95</v>
      </c>
    </row>
    <row r="2774">
      <c r="A2774" s="5">
        <v>43238.705555555556</v>
      </c>
      <c r="B2774" s="6">
        <v>83081.88</v>
      </c>
    </row>
    <row r="2775">
      <c r="A2775" s="5">
        <v>43241.705555555556</v>
      </c>
      <c r="B2775" s="6">
        <v>81815.32</v>
      </c>
    </row>
    <row r="2776">
      <c r="A2776" s="5">
        <v>43242.705555555556</v>
      </c>
      <c r="B2776" s="6">
        <v>82738.88</v>
      </c>
    </row>
    <row r="2777">
      <c r="A2777" s="5">
        <v>43243.705555555556</v>
      </c>
      <c r="B2777" s="6">
        <v>80867.29</v>
      </c>
    </row>
    <row r="2778">
      <c r="A2778" s="5">
        <v>43244.705555555556</v>
      </c>
      <c r="B2778" s="6">
        <v>80122.31</v>
      </c>
    </row>
    <row r="2779">
      <c r="A2779" s="5">
        <v>43245.705555555556</v>
      </c>
      <c r="B2779" s="6">
        <v>78897.66</v>
      </c>
    </row>
    <row r="2780">
      <c r="A2780" s="5">
        <v>43248.705555555556</v>
      </c>
      <c r="B2780" s="6">
        <v>75355.84</v>
      </c>
    </row>
    <row r="2781">
      <c r="A2781" s="5">
        <v>43249.705555555556</v>
      </c>
      <c r="B2781" s="6">
        <v>76071.97</v>
      </c>
    </row>
    <row r="2782">
      <c r="A2782" s="5">
        <v>43250.705555555556</v>
      </c>
      <c r="B2782" s="6">
        <v>76753.61</v>
      </c>
    </row>
    <row r="2783">
      <c r="A2783" s="5">
        <v>43252.705555555556</v>
      </c>
      <c r="B2783" s="6">
        <v>77239.75</v>
      </c>
    </row>
    <row r="2784">
      <c r="A2784" s="5">
        <v>43255.705555555556</v>
      </c>
      <c r="B2784" s="6">
        <v>78596.06</v>
      </c>
    </row>
    <row r="2785">
      <c r="A2785" s="5">
        <v>43256.705555555556</v>
      </c>
      <c r="B2785" s="6">
        <v>76641.72</v>
      </c>
    </row>
    <row r="2786">
      <c r="A2786" s="5">
        <v>43257.705555555556</v>
      </c>
      <c r="B2786" s="6">
        <v>76117.22</v>
      </c>
    </row>
    <row r="2787">
      <c r="A2787" s="5">
        <v>43258.705555555556</v>
      </c>
      <c r="B2787" s="6">
        <v>73851.46</v>
      </c>
    </row>
    <row r="2788">
      <c r="A2788" s="5">
        <v>43259.705555555556</v>
      </c>
      <c r="B2788" s="6">
        <v>72942.07</v>
      </c>
    </row>
    <row r="2789">
      <c r="A2789" s="5">
        <v>43262.705555555556</v>
      </c>
      <c r="B2789" s="6">
        <v>72307.77</v>
      </c>
    </row>
    <row r="2790">
      <c r="A2790" s="5">
        <v>43263.705555555556</v>
      </c>
      <c r="B2790" s="6">
        <v>72754.13</v>
      </c>
    </row>
    <row r="2791">
      <c r="A2791" s="5">
        <v>43264.705555555556</v>
      </c>
      <c r="B2791" s="6">
        <v>72122.14</v>
      </c>
    </row>
    <row r="2792">
      <c r="A2792" s="5">
        <v>43265.705555555556</v>
      </c>
      <c r="B2792" s="6">
        <v>71421.19</v>
      </c>
    </row>
    <row r="2793">
      <c r="A2793" s="5">
        <v>43266.705555555556</v>
      </c>
      <c r="B2793" s="6">
        <v>70757.73</v>
      </c>
    </row>
    <row r="2794">
      <c r="A2794" s="5">
        <v>43269.705555555556</v>
      </c>
      <c r="B2794" s="6">
        <v>69814.74</v>
      </c>
    </row>
    <row r="2795">
      <c r="A2795" s="5">
        <v>43270.705555555556</v>
      </c>
      <c r="B2795" s="6">
        <v>71394.34</v>
      </c>
    </row>
    <row r="2796">
      <c r="A2796" s="5">
        <v>43271.705555555556</v>
      </c>
      <c r="B2796" s="6">
        <v>72123.41</v>
      </c>
    </row>
    <row r="2797">
      <c r="A2797" s="5">
        <v>43272.705555555556</v>
      </c>
      <c r="B2797" s="6">
        <v>70074.9</v>
      </c>
    </row>
    <row r="2798">
      <c r="A2798" s="5">
        <v>43273.705555555556</v>
      </c>
      <c r="B2798" s="6">
        <v>70640.65</v>
      </c>
    </row>
    <row r="2799">
      <c r="A2799" s="5">
        <v>43276.705555555556</v>
      </c>
      <c r="B2799" s="6">
        <v>70952.97</v>
      </c>
    </row>
    <row r="2800">
      <c r="A2800" s="5">
        <v>43277.705555555556</v>
      </c>
      <c r="B2800" s="6">
        <v>71404.59</v>
      </c>
    </row>
    <row r="2801">
      <c r="A2801" s="5">
        <v>43278.705555555556</v>
      </c>
      <c r="B2801" s="6">
        <v>70609.0</v>
      </c>
    </row>
    <row r="2802">
      <c r="A2802" s="5">
        <v>43279.705555555556</v>
      </c>
      <c r="B2802" s="6">
        <v>71766.52</v>
      </c>
    </row>
    <row r="2803">
      <c r="A2803" s="5">
        <v>43280.705555555556</v>
      </c>
      <c r="B2803" s="6">
        <v>72762.51</v>
      </c>
    </row>
    <row r="2804">
      <c r="A2804" s="5">
        <v>43283.705555555556</v>
      </c>
      <c r="B2804" s="6">
        <v>72839.74</v>
      </c>
    </row>
    <row r="2805">
      <c r="A2805" s="5">
        <v>43284.705555555556</v>
      </c>
      <c r="B2805" s="6">
        <v>73667.75</v>
      </c>
    </row>
    <row r="2806">
      <c r="A2806" s="5">
        <v>43285.705555555556</v>
      </c>
      <c r="B2806" s="6">
        <v>74743.11</v>
      </c>
    </row>
    <row r="2807">
      <c r="A2807" s="5">
        <v>43286.705555555556</v>
      </c>
      <c r="B2807" s="6">
        <v>74553.06</v>
      </c>
    </row>
    <row r="2808">
      <c r="A2808" s="5">
        <v>43287.705555555556</v>
      </c>
      <c r="B2808" s="6">
        <v>75010.39</v>
      </c>
    </row>
    <row r="2809">
      <c r="A2809" s="5">
        <v>43291.705555555556</v>
      </c>
      <c r="B2809" s="6">
        <v>74862.38</v>
      </c>
    </row>
    <row r="2810">
      <c r="A2810" s="5">
        <v>43292.705555555556</v>
      </c>
      <c r="B2810" s="6">
        <v>74398.55</v>
      </c>
    </row>
    <row r="2811">
      <c r="A2811" s="5">
        <v>43293.705555555556</v>
      </c>
      <c r="B2811" s="6">
        <v>75856.22</v>
      </c>
    </row>
    <row r="2812">
      <c r="A2812" s="5">
        <v>43294.705555555556</v>
      </c>
      <c r="B2812" s="6">
        <v>76594.35</v>
      </c>
    </row>
    <row r="2813">
      <c r="A2813" s="5">
        <v>43297.705555555556</v>
      </c>
      <c r="B2813" s="6">
        <v>76652.58</v>
      </c>
    </row>
    <row r="2814">
      <c r="A2814" s="5">
        <v>43298.705555555556</v>
      </c>
      <c r="B2814" s="6">
        <v>78130.3</v>
      </c>
    </row>
    <row r="2815">
      <c r="A2815" s="5">
        <v>43299.705555555556</v>
      </c>
      <c r="B2815" s="6">
        <v>77362.63</v>
      </c>
    </row>
    <row r="2816">
      <c r="A2816" s="5">
        <v>43300.705555555556</v>
      </c>
      <c r="B2816" s="6">
        <v>77486.84</v>
      </c>
    </row>
    <row r="2817">
      <c r="A2817" s="5">
        <v>43301.705555555556</v>
      </c>
      <c r="B2817" s="6">
        <v>78571.29</v>
      </c>
    </row>
    <row r="2818">
      <c r="A2818" s="5">
        <v>43304.705555555556</v>
      </c>
      <c r="B2818" s="6">
        <v>77996.12</v>
      </c>
    </row>
    <row r="2819">
      <c r="A2819" s="5">
        <v>43305.705555555556</v>
      </c>
      <c r="B2819" s="6">
        <v>79154.98</v>
      </c>
    </row>
    <row r="2820">
      <c r="A2820" s="5">
        <v>43306.705555555556</v>
      </c>
      <c r="B2820" s="6">
        <v>80218.04</v>
      </c>
    </row>
    <row r="2821">
      <c r="A2821" s="5">
        <v>43307.705555555556</v>
      </c>
      <c r="B2821" s="6">
        <v>79405.34</v>
      </c>
    </row>
    <row r="2822">
      <c r="A2822" s="5">
        <v>43308.705555555556</v>
      </c>
      <c r="B2822" s="6">
        <v>79866.1</v>
      </c>
    </row>
    <row r="2823">
      <c r="A2823" s="5">
        <v>43311.705555555556</v>
      </c>
      <c r="B2823" s="6">
        <v>80275.59</v>
      </c>
    </row>
    <row r="2824">
      <c r="A2824" s="5">
        <v>43312.705555555556</v>
      </c>
      <c r="B2824" s="6">
        <v>79220.43</v>
      </c>
    </row>
    <row r="2825">
      <c r="A2825" s="5">
        <v>43313.705555555556</v>
      </c>
      <c r="B2825" s="6">
        <v>79301.65</v>
      </c>
    </row>
    <row r="2826">
      <c r="A2826" s="5">
        <v>43314.705555555556</v>
      </c>
      <c r="B2826" s="6">
        <v>79636.69</v>
      </c>
    </row>
    <row r="2827">
      <c r="A2827" s="5">
        <v>43315.705555555556</v>
      </c>
      <c r="B2827" s="6">
        <v>81434.98</v>
      </c>
    </row>
    <row r="2828">
      <c r="A2828" s="5">
        <v>43318.705555555556</v>
      </c>
      <c r="B2828" s="6">
        <v>81050.76</v>
      </c>
    </row>
    <row r="2829">
      <c r="A2829" s="5">
        <v>43319.705555555556</v>
      </c>
      <c r="B2829" s="6">
        <v>80346.52</v>
      </c>
    </row>
    <row r="2830">
      <c r="A2830" s="5">
        <v>43320.705555555556</v>
      </c>
      <c r="B2830" s="6">
        <v>79151.7</v>
      </c>
    </row>
    <row r="2831">
      <c r="A2831" s="5">
        <v>43321.705555555556</v>
      </c>
      <c r="B2831" s="6">
        <v>78767.99</v>
      </c>
    </row>
    <row r="2832">
      <c r="A2832" s="5">
        <v>43322.705555555556</v>
      </c>
      <c r="B2832" s="6">
        <v>76514.35</v>
      </c>
    </row>
    <row r="2833">
      <c r="A2833" s="5">
        <v>43325.705555555556</v>
      </c>
      <c r="B2833" s="6">
        <v>77496.45</v>
      </c>
    </row>
    <row r="2834">
      <c r="A2834" s="5">
        <v>43326.705555555556</v>
      </c>
      <c r="B2834" s="6">
        <v>78602.11</v>
      </c>
    </row>
    <row r="2835">
      <c r="A2835" s="5">
        <v>43327.705555555556</v>
      </c>
      <c r="B2835" s="6">
        <v>77077.99</v>
      </c>
    </row>
    <row r="2836">
      <c r="A2836" s="5">
        <v>43328.705555555556</v>
      </c>
      <c r="B2836" s="6">
        <v>76818.72</v>
      </c>
    </row>
    <row r="2837">
      <c r="A2837" s="5">
        <v>43329.705555555556</v>
      </c>
      <c r="B2837" s="6">
        <v>76028.5</v>
      </c>
    </row>
    <row r="2838">
      <c r="A2838" s="5">
        <v>43332.705555555556</v>
      </c>
      <c r="B2838" s="6">
        <v>76327.89</v>
      </c>
    </row>
    <row r="2839">
      <c r="A2839" s="5">
        <v>43333.705555555556</v>
      </c>
      <c r="B2839" s="6">
        <v>75180.4</v>
      </c>
    </row>
    <row r="2840">
      <c r="A2840" s="5">
        <v>43334.705555555556</v>
      </c>
      <c r="B2840" s="6">
        <v>76902.3</v>
      </c>
    </row>
    <row r="2841">
      <c r="A2841" s="5">
        <v>43335.705555555556</v>
      </c>
      <c r="B2841" s="6">
        <v>75633.77</v>
      </c>
    </row>
    <row r="2842">
      <c r="A2842" s="5">
        <v>43336.705555555556</v>
      </c>
      <c r="B2842" s="6">
        <v>76262.23</v>
      </c>
    </row>
    <row r="2843">
      <c r="A2843" s="5">
        <v>43339.705555555556</v>
      </c>
      <c r="B2843" s="6">
        <v>77929.68</v>
      </c>
    </row>
    <row r="2844">
      <c r="A2844" s="5">
        <v>43340.705555555556</v>
      </c>
      <c r="B2844" s="6">
        <v>77473.18</v>
      </c>
    </row>
    <row r="2845">
      <c r="A2845" s="5">
        <v>43341.705555555556</v>
      </c>
      <c r="B2845" s="6">
        <v>78388.83</v>
      </c>
    </row>
    <row r="2846">
      <c r="A2846" s="5">
        <v>43342.705555555556</v>
      </c>
      <c r="B2846" s="6">
        <v>76404.09</v>
      </c>
    </row>
    <row r="2847">
      <c r="A2847" s="5">
        <v>43343.705555555556</v>
      </c>
      <c r="B2847" s="6">
        <v>76677.53</v>
      </c>
    </row>
    <row r="2848">
      <c r="A2848" s="5">
        <v>43346.705555555556</v>
      </c>
      <c r="B2848" s="6">
        <v>76192.73</v>
      </c>
    </row>
    <row r="2849">
      <c r="A2849" s="5">
        <v>43347.705555555556</v>
      </c>
      <c r="B2849" s="6">
        <v>74711.8</v>
      </c>
    </row>
    <row r="2850">
      <c r="A2850" s="5">
        <v>43348.705555555556</v>
      </c>
      <c r="B2850" s="6">
        <v>75092.27</v>
      </c>
    </row>
    <row r="2851">
      <c r="A2851" s="5">
        <v>43349.705555555556</v>
      </c>
      <c r="B2851" s="6">
        <v>76416.01</v>
      </c>
    </row>
    <row r="2852">
      <c r="A2852" s="5">
        <v>43353.705555555556</v>
      </c>
      <c r="B2852" s="6">
        <v>76436.35</v>
      </c>
    </row>
    <row r="2853">
      <c r="A2853" s="5">
        <v>43354.705555555556</v>
      </c>
      <c r="B2853" s="6">
        <v>74656.51</v>
      </c>
    </row>
    <row r="2854">
      <c r="A2854" s="5">
        <v>43355.705555555556</v>
      </c>
      <c r="B2854" s="6">
        <v>75124.81</v>
      </c>
    </row>
    <row r="2855">
      <c r="A2855" s="5">
        <v>43356.705555555556</v>
      </c>
      <c r="B2855" s="6">
        <v>74686.67</v>
      </c>
    </row>
    <row r="2856">
      <c r="A2856" s="5">
        <v>43357.705555555556</v>
      </c>
      <c r="B2856" s="6">
        <v>75429.09</v>
      </c>
    </row>
    <row r="2857">
      <c r="A2857" s="5">
        <v>43360.705555555556</v>
      </c>
      <c r="B2857" s="6">
        <v>76788.85</v>
      </c>
    </row>
    <row r="2858">
      <c r="A2858" s="5">
        <v>43361.705555555556</v>
      </c>
      <c r="B2858" s="6">
        <v>78313.96</v>
      </c>
    </row>
    <row r="2859">
      <c r="A2859" s="5">
        <v>43362.705555555556</v>
      </c>
      <c r="B2859" s="6">
        <v>78168.66</v>
      </c>
    </row>
    <row r="2860">
      <c r="A2860" s="5">
        <v>43363.705555555556</v>
      </c>
      <c r="B2860" s="6">
        <v>78116.01</v>
      </c>
    </row>
    <row r="2861">
      <c r="A2861" s="5">
        <v>43364.705555555556</v>
      </c>
      <c r="B2861" s="6">
        <v>79444.29</v>
      </c>
    </row>
    <row r="2862">
      <c r="A2862" s="5">
        <v>43367.705555555556</v>
      </c>
      <c r="B2862" s="6">
        <v>77984.18</v>
      </c>
    </row>
    <row r="2863">
      <c r="A2863" s="5">
        <v>43368.705555555556</v>
      </c>
      <c r="B2863" s="6">
        <v>78630.14</v>
      </c>
    </row>
    <row r="2864">
      <c r="A2864" s="5">
        <v>43369.705555555556</v>
      </c>
      <c r="B2864" s="6">
        <v>78656.16</v>
      </c>
    </row>
    <row r="2865">
      <c r="A2865" s="5">
        <v>43370.705555555556</v>
      </c>
      <c r="B2865" s="6">
        <v>80000.09</v>
      </c>
    </row>
    <row r="2866">
      <c r="A2866" s="5">
        <v>43371.705555555556</v>
      </c>
      <c r="B2866" s="6">
        <v>79342.42</v>
      </c>
    </row>
    <row r="2867">
      <c r="A2867" s="5">
        <v>43374.705555555556</v>
      </c>
      <c r="B2867" s="6">
        <v>78623.66</v>
      </c>
    </row>
    <row r="2868">
      <c r="A2868" s="5">
        <v>43375.705555555556</v>
      </c>
      <c r="B2868" s="6">
        <v>81612.28</v>
      </c>
    </row>
    <row r="2869">
      <c r="A2869" s="5">
        <v>43376.705555555556</v>
      </c>
      <c r="B2869" s="6">
        <v>83273.4</v>
      </c>
    </row>
    <row r="2870">
      <c r="A2870" s="5">
        <v>43377.705555555556</v>
      </c>
      <c r="B2870" s="6">
        <v>82952.81</v>
      </c>
    </row>
    <row r="2871">
      <c r="A2871" s="5">
        <v>43378.705555555556</v>
      </c>
      <c r="B2871" s="6">
        <v>82321.52</v>
      </c>
    </row>
    <row r="2872">
      <c r="A2872" s="5">
        <v>43381.705555555556</v>
      </c>
      <c r="B2872" s="6">
        <v>86083.91</v>
      </c>
    </row>
    <row r="2873">
      <c r="A2873" s="5">
        <v>43382.705555555556</v>
      </c>
      <c r="B2873" s="6">
        <v>86087.55</v>
      </c>
    </row>
    <row r="2874">
      <c r="A2874" s="5">
        <v>43383.705555555556</v>
      </c>
      <c r="B2874" s="6">
        <v>83679.11</v>
      </c>
    </row>
    <row r="2875">
      <c r="A2875" s="5">
        <v>43384.705555555556</v>
      </c>
      <c r="B2875" s="6">
        <v>82921.08</v>
      </c>
    </row>
    <row r="2876">
      <c r="A2876" s="5">
        <v>43388.705555555556</v>
      </c>
      <c r="B2876" s="6">
        <v>83359.76</v>
      </c>
    </row>
    <row r="2877">
      <c r="A2877" s="5">
        <v>43389.705555555556</v>
      </c>
      <c r="B2877" s="6">
        <v>85717.56</v>
      </c>
    </row>
    <row r="2878">
      <c r="A2878" s="5">
        <v>43390.705555555556</v>
      </c>
      <c r="B2878" s="6">
        <v>85763.95</v>
      </c>
    </row>
    <row r="2879">
      <c r="A2879" s="5">
        <v>43391.705555555556</v>
      </c>
      <c r="B2879" s="6">
        <v>83847.12</v>
      </c>
    </row>
    <row r="2880">
      <c r="A2880" s="5">
        <v>43392.705555555556</v>
      </c>
      <c r="B2880" s="6">
        <v>84219.74</v>
      </c>
    </row>
    <row r="2881">
      <c r="A2881" s="5">
        <v>43395.705555555556</v>
      </c>
      <c r="B2881" s="6">
        <v>85596.69</v>
      </c>
    </row>
    <row r="2882">
      <c r="A2882" s="5">
        <v>43396.705555555556</v>
      </c>
      <c r="B2882" s="6">
        <v>85300.03</v>
      </c>
    </row>
    <row r="2883">
      <c r="A2883" s="5">
        <v>43397.705555555556</v>
      </c>
      <c r="B2883" s="6">
        <v>83063.56</v>
      </c>
    </row>
    <row r="2884">
      <c r="A2884" s="5">
        <v>43398.705555555556</v>
      </c>
      <c r="B2884" s="6">
        <v>84083.51</v>
      </c>
    </row>
    <row r="2885">
      <c r="A2885" s="5">
        <v>43399.705555555556</v>
      </c>
      <c r="B2885" s="6">
        <v>85719.87</v>
      </c>
    </row>
    <row r="2886">
      <c r="A2886" s="5">
        <v>43402.705555555556</v>
      </c>
      <c r="B2886" s="6">
        <v>83796.71</v>
      </c>
    </row>
    <row r="2887">
      <c r="A2887" s="5">
        <v>43403.705555555556</v>
      </c>
      <c r="B2887" s="6">
        <v>86885.71</v>
      </c>
    </row>
    <row r="2888">
      <c r="A2888" s="5">
        <v>43404.705555555556</v>
      </c>
      <c r="B2888" s="6">
        <v>87423.55</v>
      </c>
    </row>
    <row r="2889">
      <c r="A2889" s="5">
        <v>43405.705555555556</v>
      </c>
      <c r="B2889" s="6">
        <v>88419.05</v>
      </c>
    </row>
    <row r="2890">
      <c r="A2890" s="5">
        <v>43409.705555555556</v>
      </c>
      <c r="B2890" s="6">
        <v>89598.16</v>
      </c>
    </row>
    <row r="2891">
      <c r="A2891" s="5">
        <v>43410.705555555556</v>
      </c>
      <c r="B2891" s="6">
        <v>88668.92</v>
      </c>
    </row>
    <row r="2892">
      <c r="A2892" s="5">
        <v>43411.705555555556</v>
      </c>
      <c r="B2892" s="6">
        <v>87714.35</v>
      </c>
    </row>
    <row r="2893">
      <c r="A2893" s="5">
        <v>43412.705555555556</v>
      </c>
      <c r="B2893" s="6">
        <v>85620.13</v>
      </c>
    </row>
    <row r="2894">
      <c r="A2894" s="5">
        <v>43413.705555555556</v>
      </c>
      <c r="B2894" s="6">
        <v>85641.21</v>
      </c>
    </row>
    <row r="2895">
      <c r="A2895" s="5">
        <v>43416.705555555556</v>
      </c>
      <c r="B2895" s="6">
        <v>85524.7</v>
      </c>
    </row>
    <row r="2896">
      <c r="A2896" s="5">
        <v>43417.705555555556</v>
      </c>
      <c r="B2896" s="6">
        <v>84914.11</v>
      </c>
    </row>
    <row r="2897">
      <c r="A2897" s="5">
        <v>43418.705555555556</v>
      </c>
      <c r="B2897" s="6">
        <v>85973.06</v>
      </c>
    </row>
    <row r="2898">
      <c r="A2898" s="5">
        <v>43420.705555555556</v>
      </c>
      <c r="B2898" s="6">
        <v>88515.27</v>
      </c>
    </row>
    <row r="2899">
      <c r="A2899" s="5">
        <v>43423.705555555556</v>
      </c>
      <c r="B2899" s="6">
        <v>87900.83</v>
      </c>
    </row>
    <row r="2900">
      <c r="A2900" s="5">
        <v>43425.705555555556</v>
      </c>
      <c r="B2900" s="6">
        <v>87268.8</v>
      </c>
    </row>
    <row r="2901">
      <c r="A2901" s="5">
        <v>43426.705555555556</v>
      </c>
      <c r="B2901" s="6">
        <v>87477.44</v>
      </c>
    </row>
    <row r="2902">
      <c r="A2902" s="5">
        <v>43427.705555555556</v>
      </c>
      <c r="B2902" s="6">
        <v>86230.22</v>
      </c>
    </row>
    <row r="2903">
      <c r="A2903" s="5">
        <v>43430.705555555556</v>
      </c>
      <c r="B2903" s="6">
        <v>85546.51</v>
      </c>
    </row>
    <row r="2904">
      <c r="A2904" s="5">
        <v>43431.705555555556</v>
      </c>
      <c r="B2904" s="6">
        <v>87891.18</v>
      </c>
    </row>
    <row r="2905">
      <c r="A2905" s="5">
        <v>43432.705555555556</v>
      </c>
      <c r="B2905" s="6">
        <v>89250.82</v>
      </c>
    </row>
    <row r="2906">
      <c r="A2906" s="5">
        <v>43433.705555555556</v>
      </c>
      <c r="B2906" s="6">
        <v>89709.56</v>
      </c>
    </row>
    <row r="2907">
      <c r="A2907" s="5">
        <v>43434.705555555556</v>
      </c>
      <c r="B2907" s="6">
        <v>89504.03</v>
      </c>
    </row>
    <row r="2908">
      <c r="A2908" s="5">
        <v>43437.705555555556</v>
      </c>
      <c r="B2908" s="6">
        <v>89820.09</v>
      </c>
    </row>
    <row r="2909">
      <c r="A2909" s="5">
        <v>43438.705555555556</v>
      </c>
      <c r="B2909" s="6">
        <v>88624.45</v>
      </c>
    </row>
    <row r="2910">
      <c r="A2910" s="5">
        <v>43439.705555555556</v>
      </c>
      <c r="B2910" s="6">
        <v>89039.79</v>
      </c>
    </row>
    <row r="2911">
      <c r="A2911" s="5">
        <v>43440.705555555556</v>
      </c>
      <c r="B2911" s="6">
        <v>88846.48</v>
      </c>
    </row>
    <row r="2912">
      <c r="A2912" s="5">
        <v>43441.705555555556</v>
      </c>
      <c r="B2912" s="6">
        <v>88115.07</v>
      </c>
    </row>
    <row r="2913">
      <c r="A2913" s="5">
        <v>43444.705555555556</v>
      </c>
      <c r="B2913" s="6">
        <v>85914.71</v>
      </c>
    </row>
    <row r="2914">
      <c r="A2914" s="5">
        <v>43445.705555555556</v>
      </c>
      <c r="B2914" s="6">
        <v>86419.57</v>
      </c>
    </row>
    <row r="2915">
      <c r="A2915" s="5">
        <v>43446.705555555556</v>
      </c>
      <c r="B2915" s="6">
        <v>86977.46</v>
      </c>
    </row>
    <row r="2916">
      <c r="A2916" s="5">
        <v>43447.705555555556</v>
      </c>
      <c r="B2916" s="6">
        <v>87837.59</v>
      </c>
    </row>
    <row r="2917">
      <c r="A2917" s="5">
        <v>43448.705555555556</v>
      </c>
      <c r="B2917" s="6">
        <v>87449.5</v>
      </c>
    </row>
    <row r="2918">
      <c r="A2918" s="5">
        <v>43451.705555555556</v>
      </c>
      <c r="B2918" s="6">
        <v>86399.68</v>
      </c>
    </row>
    <row r="2919">
      <c r="A2919" s="5">
        <v>43452.705555555556</v>
      </c>
      <c r="B2919" s="6">
        <v>86610.49</v>
      </c>
    </row>
    <row r="2920">
      <c r="A2920" s="5">
        <v>43453.705555555556</v>
      </c>
      <c r="B2920" s="6">
        <v>85673.52</v>
      </c>
    </row>
    <row r="2921">
      <c r="A2921" s="5">
        <v>43454.705555555556</v>
      </c>
      <c r="B2921" s="6">
        <v>85269.29</v>
      </c>
    </row>
    <row r="2922">
      <c r="A2922" s="5">
        <v>43455.705555555556</v>
      </c>
      <c r="B2922" s="6">
        <v>85697.15</v>
      </c>
    </row>
    <row r="2923">
      <c r="A2923" s="5">
        <v>43460.705555555556</v>
      </c>
      <c r="B2923" s="6">
        <v>85136.1</v>
      </c>
    </row>
    <row r="2924">
      <c r="A2924" s="5">
        <v>43461.705555555556</v>
      </c>
      <c r="B2924" s="6">
        <v>85460.2</v>
      </c>
    </row>
    <row r="2925">
      <c r="A2925" s="5">
        <v>43462.705555555556</v>
      </c>
      <c r="B2925" s="6">
        <v>87887.26</v>
      </c>
    </row>
    <row r="2926">
      <c r="A2926" s="5">
        <v>43467.705555555556</v>
      </c>
      <c r="B2926" s="6">
        <v>91012.31</v>
      </c>
    </row>
    <row r="2927">
      <c r="A2927" s="5">
        <v>43468.705555555556</v>
      </c>
      <c r="B2927" s="6">
        <v>91564.25</v>
      </c>
    </row>
    <row r="2928">
      <c r="A2928" s="5">
        <v>43469.705555555556</v>
      </c>
      <c r="B2928" s="6">
        <v>91840.79</v>
      </c>
    </row>
    <row r="2929">
      <c r="A2929" s="5">
        <v>43472.705555555556</v>
      </c>
      <c r="B2929" s="6">
        <v>91699.05</v>
      </c>
    </row>
    <row r="2930">
      <c r="A2930" s="5">
        <v>43473.705555555556</v>
      </c>
      <c r="B2930" s="6">
        <v>92031.86</v>
      </c>
    </row>
    <row r="2931">
      <c r="A2931" s="5">
        <v>43474.705555555556</v>
      </c>
      <c r="B2931" s="6">
        <v>93613.04</v>
      </c>
    </row>
    <row r="2932">
      <c r="A2932" s="5">
        <v>43475.705555555556</v>
      </c>
      <c r="B2932" s="6">
        <v>93805.93</v>
      </c>
    </row>
    <row r="2933">
      <c r="A2933" s="5">
        <v>43476.705555555556</v>
      </c>
      <c r="B2933" s="6">
        <v>93658.31</v>
      </c>
    </row>
    <row r="2934">
      <c r="A2934" s="5">
        <v>43479.705555555556</v>
      </c>
      <c r="B2934" s="6">
        <v>94474.13</v>
      </c>
    </row>
    <row r="2935">
      <c r="A2935" s="5">
        <v>43480.705555555556</v>
      </c>
      <c r="B2935" s="6">
        <v>94055.72</v>
      </c>
    </row>
    <row r="2936">
      <c r="A2936" s="5">
        <v>43481.705555555556</v>
      </c>
      <c r="B2936" s="6">
        <v>94393.07</v>
      </c>
    </row>
    <row r="2937">
      <c r="A2937" s="5">
        <v>43482.705555555556</v>
      </c>
      <c r="B2937" s="6">
        <v>95351.09</v>
      </c>
    </row>
    <row r="2938">
      <c r="A2938" s="5">
        <v>43483.705555555556</v>
      </c>
      <c r="B2938" s="6">
        <v>96096.75</v>
      </c>
    </row>
    <row r="2939">
      <c r="A2939" s="5">
        <v>43486.705555555556</v>
      </c>
      <c r="B2939" s="6">
        <v>96009.77</v>
      </c>
    </row>
    <row r="2940">
      <c r="A2940" s="5">
        <v>43487.705555555556</v>
      </c>
      <c r="B2940" s="6">
        <v>95103.38</v>
      </c>
    </row>
    <row r="2941">
      <c r="A2941" s="5">
        <v>43488.705555555556</v>
      </c>
      <c r="B2941" s="6">
        <v>96558.42</v>
      </c>
    </row>
    <row r="2942">
      <c r="A2942" s="5">
        <v>43489.705555555556</v>
      </c>
      <c r="B2942" s="6">
        <v>97677.19</v>
      </c>
    </row>
    <row r="2943">
      <c r="A2943" s="5">
        <v>43493.705555555556</v>
      </c>
      <c r="B2943" s="6">
        <v>95443.88</v>
      </c>
    </row>
    <row r="2944">
      <c r="A2944" s="5">
        <v>43494.705555555556</v>
      </c>
      <c r="B2944" s="6">
        <v>95639.33</v>
      </c>
    </row>
    <row r="2945">
      <c r="A2945" s="5">
        <v>43495.705555555556</v>
      </c>
      <c r="B2945" s="6">
        <v>96996.21</v>
      </c>
    </row>
    <row r="2946">
      <c r="A2946" s="5">
        <v>43496.705555555556</v>
      </c>
      <c r="B2946" s="6">
        <v>97393.74</v>
      </c>
    </row>
    <row r="2947">
      <c r="A2947" s="5">
        <v>43497.705555555556</v>
      </c>
      <c r="B2947" s="6">
        <v>97861.27</v>
      </c>
    </row>
    <row r="2948">
      <c r="A2948" s="5">
        <v>43500.705555555556</v>
      </c>
      <c r="B2948" s="6">
        <v>98588.63</v>
      </c>
    </row>
    <row r="2949">
      <c r="A2949" s="5">
        <v>43501.705555555556</v>
      </c>
      <c r="B2949" s="6">
        <v>98311.2</v>
      </c>
    </row>
    <row r="2950">
      <c r="A2950" s="5">
        <v>43502.705555555556</v>
      </c>
      <c r="B2950" s="6">
        <v>94635.57</v>
      </c>
    </row>
    <row r="2951">
      <c r="A2951" s="5">
        <v>43503.705555555556</v>
      </c>
      <c r="B2951" s="6">
        <v>94405.59</v>
      </c>
    </row>
    <row r="2952">
      <c r="A2952" s="5">
        <v>43504.705555555556</v>
      </c>
      <c r="B2952" s="6">
        <v>95343.1</v>
      </c>
    </row>
    <row r="2953">
      <c r="A2953" s="5">
        <v>43507.705555555556</v>
      </c>
      <c r="B2953" s="6">
        <v>94412.91</v>
      </c>
    </row>
    <row r="2954">
      <c r="A2954" s="5">
        <v>43508.705555555556</v>
      </c>
      <c r="B2954" s="6">
        <v>96168.4</v>
      </c>
    </row>
    <row r="2955">
      <c r="A2955" s="5">
        <v>43509.705555555556</v>
      </c>
      <c r="B2955" s="6">
        <v>95842.4</v>
      </c>
    </row>
    <row r="2956">
      <c r="A2956" s="5">
        <v>43510.705555555556</v>
      </c>
      <c r="B2956" s="6">
        <v>98015.09</v>
      </c>
    </row>
    <row r="2957">
      <c r="A2957" s="5">
        <v>43511.705555555556</v>
      </c>
      <c r="B2957" s="6">
        <v>97525.91</v>
      </c>
    </row>
    <row r="2958">
      <c r="A2958" s="5">
        <v>43514.705555555556</v>
      </c>
      <c r="B2958" s="6">
        <v>96509.89</v>
      </c>
    </row>
    <row r="2959">
      <c r="A2959" s="5">
        <v>43515.705555555556</v>
      </c>
      <c r="B2959" s="6">
        <v>97659.15</v>
      </c>
    </row>
    <row r="2960">
      <c r="A2960" s="5">
        <v>43516.705555555556</v>
      </c>
      <c r="B2960" s="6">
        <v>96544.81</v>
      </c>
    </row>
    <row r="2961">
      <c r="A2961" s="5">
        <v>43517.705555555556</v>
      </c>
      <c r="B2961" s="6">
        <v>96932.27</v>
      </c>
    </row>
    <row r="2962">
      <c r="A2962" s="5">
        <v>43518.705555555556</v>
      </c>
      <c r="B2962" s="6">
        <v>97885.6</v>
      </c>
    </row>
    <row r="2963">
      <c r="A2963" s="5">
        <v>43521.705555555556</v>
      </c>
      <c r="B2963" s="6">
        <v>97239.9</v>
      </c>
    </row>
    <row r="2964">
      <c r="A2964" s="5">
        <v>43522.705555555556</v>
      </c>
      <c r="B2964" s="6">
        <v>97602.5</v>
      </c>
    </row>
    <row r="2965">
      <c r="A2965" s="5">
        <v>43523.705555555556</v>
      </c>
      <c r="B2965" s="6">
        <v>97307.31</v>
      </c>
    </row>
    <row r="2966">
      <c r="A2966" s="5">
        <v>43524.705555555556</v>
      </c>
      <c r="B2966" s="6">
        <v>95584.35</v>
      </c>
    </row>
    <row r="2967">
      <c r="A2967" s="5">
        <v>43525.705555555556</v>
      </c>
      <c r="B2967" s="6">
        <v>94603.75</v>
      </c>
    </row>
    <row r="2968">
      <c r="A2968" s="5">
        <v>43530.705555555556</v>
      </c>
      <c r="B2968" s="6">
        <v>94216.87</v>
      </c>
    </row>
    <row r="2969">
      <c r="A2969" s="5">
        <v>43531.705555555556</v>
      </c>
      <c r="B2969" s="6">
        <v>94340.17</v>
      </c>
    </row>
    <row r="2970">
      <c r="A2970" s="5">
        <v>43532.705555555556</v>
      </c>
      <c r="B2970" s="6">
        <v>95364.85</v>
      </c>
    </row>
    <row r="2971">
      <c r="A2971" s="5">
        <v>43535.705555555556</v>
      </c>
      <c r="B2971" s="6">
        <v>98026.62</v>
      </c>
    </row>
    <row r="2972">
      <c r="A2972" s="5">
        <v>43536.705555555556</v>
      </c>
      <c r="B2972" s="6">
        <v>97828.03</v>
      </c>
    </row>
    <row r="2973">
      <c r="A2973" s="5">
        <v>43537.705555555556</v>
      </c>
      <c r="B2973" s="6">
        <v>98903.88</v>
      </c>
    </row>
    <row r="2974">
      <c r="A2974" s="5">
        <v>43538.705555555556</v>
      </c>
      <c r="B2974" s="6">
        <v>98604.67</v>
      </c>
    </row>
    <row r="2975">
      <c r="A2975" s="5">
        <v>43539.705555555556</v>
      </c>
      <c r="B2975" s="6">
        <v>99136.74</v>
      </c>
    </row>
    <row r="2976">
      <c r="A2976" s="5">
        <v>43542.705555555556</v>
      </c>
      <c r="B2976" s="6">
        <v>99993.92</v>
      </c>
    </row>
    <row r="2977">
      <c r="A2977" s="5">
        <v>43543.705555555556</v>
      </c>
      <c r="B2977" s="6">
        <v>99588.37</v>
      </c>
    </row>
    <row r="2978">
      <c r="A2978" s="5">
        <v>43544.705555555556</v>
      </c>
      <c r="B2978" s="6">
        <v>98041.37</v>
      </c>
    </row>
    <row r="2979">
      <c r="A2979" s="5">
        <v>43545.705555555556</v>
      </c>
      <c r="B2979" s="6">
        <v>96729.08</v>
      </c>
    </row>
    <row r="2980">
      <c r="A2980" s="5">
        <v>43546.705555555556</v>
      </c>
      <c r="B2980" s="6">
        <v>93735.15</v>
      </c>
    </row>
    <row r="2981">
      <c r="A2981" s="5">
        <v>43549.705555555556</v>
      </c>
      <c r="B2981" s="6">
        <v>93662.01</v>
      </c>
    </row>
    <row r="2982">
      <c r="A2982" s="5">
        <v>43550.705555555556</v>
      </c>
      <c r="B2982" s="6">
        <v>95306.82</v>
      </c>
    </row>
    <row r="2983">
      <c r="A2983" s="5">
        <v>43551.705555555556</v>
      </c>
      <c r="B2983" s="6">
        <v>91903.4</v>
      </c>
    </row>
    <row r="2984">
      <c r="A2984" s="5">
        <v>43552.705555555556</v>
      </c>
      <c r="B2984" s="6">
        <v>94388.94</v>
      </c>
    </row>
    <row r="2985">
      <c r="A2985" s="5">
        <v>43553.705555555556</v>
      </c>
      <c r="B2985" s="6">
        <v>95414.55</v>
      </c>
    </row>
    <row r="2986">
      <c r="A2986" s="5">
        <v>43556.705555555556</v>
      </c>
      <c r="B2986" s="6">
        <v>96054.45</v>
      </c>
    </row>
    <row r="2987">
      <c r="A2987" s="5">
        <v>43557.705555555556</v>
      </c>
      <c r="B2987" s="6">
        <v>95386.76</v>
      </c>
    </row>
    <row r="2988">
      <c r="A2988" s="5">
        <v>43558.705555555556</v>
      </c>
      <c r="B2988" s="6">
        <v>94491.48</v>
      </c>
    </row>
    <row r="2989">
      <c r="A2989" s="5">
        <v>43559.705555555556</v>
      </c>
      <c r="B2989" s="6">
        <v>96313.06</v>
      </c>
    </row>
    <row r="2990">
      <c r="A2990" s="5">
        <v>43560.705555555556</v>
      </c>
      <c r="B2990" s="6">
        <v>97108.17</v>
      </c>
    </row>
    <row r="2991">
      <c r="A2991" s="5">
        <v>43563.705555555556</v>
      </c>
      <c r="B2991" s="6">
        <v>97369.29</v>
      </c>
    </row>
    <row r="2992">
      <c r="A2992" s="5">
        <v>43564.705555555556</v>
      </c>
      <c r="B2992" s="6">
        <v>96291.79</v>
      </c>
    </row>
    <row r="2993">
      <c r="A2993" s="5">
        <v>43565.705555555556</v>
      </c>
      <c r="B2993" s="6">
        <v>95953.45</v>
      </c>
    </row>
    <row r="2994">
      <c r="A2994" s="5">
        <v>43566.705555555556</v>
      </c>
      <c r="B2994" s="6">
        <v>94754.7</v>
      </c>
    </row>
    <row r="2995">
      <c r="A2995" s="5">
        <v>43567.705555555556</v>
      </c>
      <c r="B2995" s="6">
        <v>92875.0</v>
      </c>
    </row>
    <row r="2996">
      <c r="A2996" s="5">
        <v>43570.705555555556</v>
      </c>
      <c r="B2996" s="6">
        <v>93082.97</v>
      </c>
    </row>
    <row r="2997">
      <c r="A2997" s="5">
        <v>43571.705555555556</v>
      </c>
      <c r="B2997" s="6">
        <v>94333.31</v>
      </c>
    </row>
    <row r="2998">
      <c r="A2998" s="5">
        <v>43572.705555555556</v>
      </c>
      <c r="B2998" s="6">
        <v>93284.75</v>
      </c>
    </row>
    <row r="2999">
      <c r="A2999" s="5">
        <v>43573.705555555556</v>
      </c>
      <c r="B2999" s="6">
        <v>94578.26</v>
      </c>
    </row>
    <row r="3000">
      <c r="A3000" s="5">
        <v>43577.705555555556</v>
      </c>
      <c r="B3000" s="6">
        <v>94588.06</v>
      </c>
    </row>
    <row r="3001">
      <c r="A3001" s="5">
        <v>43578.705555555556</v>
      </c>
      <c r="B3001" s="6">
        <v>95923.24</v>
      </c>
    </row>
    <row r="3002">
      <c r="A3002" s="5">
        <v>43579.705555555556</v>
      </c>
      <c r="B3002" s="6">
        <v>95045.43</v>
      </c>
    </row>
    <row r="3003">
      <c r="A3003" s="5">
        <v>43580.705555555556</v>
      </c>
      <c r="B3003" s="6">
        <v>96552.03</v>
      </c>
    </row>
    <row r="3004">
      <c r="A3004" s="5">
        <v>43581.705555555556</v>
      </c>
      <c r="B3004" s="6">
        <v>96236.04</v>
      </c>
    </row>
    <row r="3005">
      <c r="A3005" s="5">
        <v>43584.705555555556</v>
      </c>
      <c r="B3005" s="6">
        <v>96187.75</v>
      </c>
    </row>
    <row r="3006">
      <c r="A3006" s="5">
        <v>43585.705555555556</v>
      </c>
      <c r="B3006" s="6">
        <v>96353.33</v>
      </c>
    </row>
    <row r="3007">
      <c r="A3007" s="5">
        <v>43587.705555555556</v>
      </c>
      <c r="B3007" s="6">
        <v>95527.62</v>
      </c>
    </row>
    <row r="3008">
      <c r="A3008" s="5">
        <v>43588.705555555556</v>
      </c>
      <c r="B3008" s="6">
        <v>96007.89</v>
      </c>
    </row>
    <row r="3009">
      <c r="A3009" s="5">
        <v>43591.705555555556</v>
      </c>
      <c r="B3009" s="6">
        <v>95008.66</v>
      </c>
    </row>
    <row r="3010">
      <c r="A3010" s="5">
        <v>43592.705555555556</v>
      </c>
      <c r="B3010" s="6">
        <v>94388.73</v>
      </c>
    </row>
    <row r="3011">
      <c r="A3011" s="5">
        <v>43593.705555555556</v>
      </c>
      <c r="B3011" s="6">
        <v>95596.61</v>
      </c>
    </row>
    <row r="3012">
      <c r="A3012" s="5">
        <v>43594.705555555556</v>
      </c>
      <c r="B3012" s="6">
        <v>94807.85</v>
      </c>
    </row>
    <row r="3013">
      <c r="A3013" s="5">
        <v>43595.705555555556</v>
      </c>
      <c r="B3013" s="6">
        <v>94257.56</v>
      </c>
    </row>
    <row r="3014">
      <c r="A3014" s="5">
        <v>43598.705555555556</v>
      </c>
      <c r="B3014" s="6">
        <v>91726.54</v>
      </c>
    </row>
    <row r="3015">
      <c r="A3015" s="5">
        <v>43599.705555555556</v>
      </c>
      <c r="B3015" s="6">
        <v>92092.44</v>
      </c>
    </row>
    <row r="3016">
      <c r="A3016" s="5">
        <v>43600.705555555556</v>
      </c>
      <c r="B3016" s="6">
        <v>91623.44</v>
      </c>
    </row>
    <row r="3017">
      <c r="A3017" s="5">
        <v>43601.705555555556</v>
      </c>
      <c r="B3017" s="6">
        <v>90024.47</v>
      </c>
    </row>
    <row r="3018">
      <c r="A3018" s="5">
        <v>43602.705555555556</v>
      </c>
      <c r="B3018" s="6">
        <v>89992.73</v>
      </c>
    </row>
    <row r="3019">
      <c r="A3019" s="5">
        <v>43605.705555555556</v>
      </c>
      <c r="B3019" s="6">
        <v>91946.19</v>
      </c>
    </row>
    <row r="3020">
      <c r="A3020" s="5">
        <v>43606.705555555556</v>
      </c>
      <c r="B3020" s="6">
        <v>94484.63</v>
      </c>
    </row>
    <row r="3021">
      <c r="A3021" s="5">
        <v>43607.705555555556</v>
      </c>
      <c r="B3021" s="6">
        <v>94360.66</v>
      </c>
    </row>
    <row r="3022">
      <c r="A3022" s="5">
        <v>43608.705555555556</v>
      </c>
      <c r="B3022" s="6">
        <v>93910.03</v>
      </c>
    </row>
    <row r="3023">
      <c r="A3023" s="5">
        <v>43609.705555555556</v>
      </c>
      <c r="B3023" s="6">
        <v>93627.8</v>
      </c>
    </row>
    <row r="3024">
      <c r="A3024" s="5">
        <v>43612.705555555556</v>
      </c>
      <c r="B3024" s="6">
        <v>94864.25</v>
      </c>
    </row>
    <row r="3025">
      <c r="A3025" s="5">
        <v>43613.705555555556</v>
      </c>
      <c r="B3025" s="6">
        <v>96392.76</v>
      </c>
    </row>
    <row r="3026">
      <c r="A3026" s="5">
        <v>43614.705555555556</v>
      </c>
      <c r="B3026" s="6">
        <v>96566.55</v>
      </c>
    </row>
    <row r="3027">
      <c r="A3027" s="5">
        <v>43615.705555555556</v>
      </c>
      <c r="B3027" s="6">
        <v>97457.36</v>
      </c>
    </row>
    <row r="3028">
      <c r="A3028" s="5">
        <v>43616.705555555556</v>
      </c>
      <c r="B3028" s="6">
        <v>97030.32</v>
      </c>
    </row>
    <row r="3029">
      <c r="A3029" s="5">
        <v>43619.705555555556</v>
      </c>
      <c r="B3029" s="6">
        <v>97020.48</v>
      </c>
    </row>
    <row r="3030">
      <c r="A3030" s="5">
        <v>43620.705555555556</v>
      </c>
      <c r="B3030" s="6">
        <v>97380.28</v>
      </c>
    </row>
    <row r="3031">
      <c r="A3031" s="5">
        <v>43621.705555555556</v>
      </c>
      <c r="B3031" s="6">
        <v>95998.75</v>
      </c>
    </row>
    <row r="3032">
      <c r="A3032" s="5">
        <v>43622.705555555556</v>
      </c>
      <c r="B3032" s="6">
        <v>97204.85</v>
      </c>
    </row>
    <row r="3033">
      <c r="A3033" s="5">
        <v>43623.705555555556</v>
      </c>
      <c r="B3033" s="6">
        <v>97821.26</v>
      </c>
    </row>
    <row r="3034">
      <c r="A3034" s="5">
        <v>43626.705555555556</v>
      </c>
      <c r="B3034" s="6">
        <v>97466.69</v>
      </c>
    </row>
    <row r="3035">
      <c r="A3035" s="5">
        <v>43627.705555555556</v>
      </c>
      <c r="B3035" s="6">
        <v>98960.0</v>
      </c>
    </row>
    <row r="3036">
      <c r="A3036" s="5">
        <v>43628.705555555556</v>
      </c>
      <c r="B3036" s="6">
        <v>98320.88</v>
      </c>
    </row>
    <row r="3037">
      <c r="A3037" s="5">
        <v>43629.705555555556</v>
      </c>
      <c r="B3037" s="6">
        <v>98773.7</v>
      </c>
    </row>
    <row r="3038">
      <c r="A3038" s="5">
        <v>43630.705555555556</v>
      </c>
      <c r="B3038" s="6">
        <v>98040.06</v>
      </c>
    </row>
    <row r="3039">
      <c r="A3039" s="5">
        <v>43633.705555555556</v>
      </c>
      <c r="B3039" s="6">
        <v>97623.25</v>
      </c>
    </row>
    <row r="3040">
      <c r="A3040" s="5">
        <v>43634.705555555556</v>
      </c>
      <c r="B3040" s="6">
        <v>99404.39</v>
      </c>
    </row>
    <row r="3041">
      <c r="A3041" s="5">
        <v>43635.705555555556</v>
      </c>
      <c r="B3041" s="6">
        <v>100303.41</v>
      </c>
    </row>
    <row r="3042">
      <c r="A3042" s="5">
        <v>43637.705555555556</v>
      </c>
      <c r="B3042" s="6">
        <v>102012.64</v>
      </c>
    </row>
    <row r="3043">
      <c r="A3043" s="5">
        <v>43640.705555555556</v>
      </c>
      <c r="B3043" s="6">
        <v>102062.33</v>
      </c>
    </row>
    <row r="3044">
      <c r="A3044" s="5">
        <v>43641.705555555556</v>
      </c>
      <c r="B3044" s="6">
        <v>100092.95</v>
      </c>
    </row>
    <row r="3045">
      <c r="A3045" s="5">
        <v>43642.705555555556</v>
      </c>
      <c r="B3045" s="6">
        <v>100688.63</v>
      </c>
    </row>
    <row r="3046">
      <c r="A3046" s="5">
        <v>43643.705555555556</v>
      </c>
      <c r="B3046" s="6">
        <v>100723.97</v>
      </c>
    </row>
    <row r="3047">
      <c r="A3047" s="5">
        <v>43644.705555555556</v>
      </c>
      <c r="B3047" s="6">
        <v>100967.2</v>
      </c>
    </row>
    <row r="3048">
      <c r="A3048" s="5">
        <v>43647.705555555556</v>
      </c>
      <c r="B3048" s="6">
        <v>101339.68</v>
      </c>
    </row>
    <row r="3049">
      <c r="A3049" s="5">
        <v>43648.705555555556</v>
      </c>
      <c r="B3049" s="6">
        <v>100605.17</v>
      </c>
    </row>
    <row r="3050">
      <c r="A3050" s="5">
        <v>43649.705555555556</v>
      </c>
      <c r="B3050" s="6">
        <v>102043.11</v>
      </c>
    </row>
    <row r="3051">
      <c r="A3051" s="5">
        <v>43650.705555555556</v>
      </c>
      <c r="B3051" s="6">
        <v>103636.17</v>
      </c>
    </row>
    <row r="3052">
      <c r="A3052" s="5">
        <v>43651.705555555556</v>
      </c>
      <c r="B3052" s="6">
        <v>104089.47</v>
      </c>
    </row>
    <row r="3053">
      <c r="A3053" s="5">
        <v>43654.705555555556</v>
      </c>
      <c r="B3053" s="6">
        <v>104530.22</v>
      </c>
    </row>
    <row r="3054">
      <c r="A3054" s="5">
        <v>43656.705555555556</v>
      </c>
      <c r="B3054" s="6">
        <v>105817.06</v>
      </c>
    </row>
    <row r="3055">
      <c r="A3055" s="5">
        <v>43657.705555555556</v>
      </c>
      <c r="B3055" s="6">
        <v>105146.44</v>
      </c>
    </row>
    <row r="3056">
      <c r="A3056" s="5">
        <v>43658.705555555556</v>
      </c>
      <c r="B3056" s="6">
        <v>103905.99</v>
      </c>
    </row>
    <row r="3057">
      <c r="A3057" s="5">
        <v>43661.705555555556</v>
      </c>
      <c r="B3057" s="6">
        <v>103802.69</v>
      </c>
    </row>
    <row r="3058">
      <c r="A3058" s="5">
        <v>43662.705555555556</v>
      </c>
      <c r="B3058" s="6">
        <v>103775.41</v>
      </c>
    </row>
    <row r="3059">
      <c r="A3059" s="5">
        <v>43663.705555555556</v>
      </c>
      <c r="B3059" s="6">
        <v>103855.53</v>
      </c>
    </row>
    <row r="3060">
      <c r="A3060" s="5">
        <v>43664.705555555556</v>
      </c>
      <c r="B3060" s="6">
        <v>104716.59</v>
      </c>
    </row>
    <row r="3061">
      <c r="A3061" s="5">
        <v>43665.705555555556</v>
      </c>
      <c r="B3061" s="6">
        <v>103451.93</v>
      </c>
    </row>
    <row r="3062">
      <c r="A3062" s="5">
        <v>43668.705555555556</v>
      </c>
      <c r="B3062" s="6">
        <v>103949.46</v>
      </c>
    </row>
    <row r="3063">
      <c r="A3063" s="5">
        <v>43669.705555555556</v>
      </c>
      <c r="B3063" s="6">
        <v>103704.28</v>
      </c>
    </row>
    <row r="3064">
      <c r="A3064" s="5">
        <v>43670.705555555556</v>
      </c>
      <c r="B3064" s="6">
        <v>104119.54</v>
      </c>
    </row>
    <row r="3065">
      <c r="A3065" s="5">
        <v>43671.705555555556</v>
      </c>
      <c r="B3065" s="6">
        <v>102654.58</v>
      </c>
    </row>
    <row r="3066">
      <c r="A3066" s="5">
        <v>43672.705555555556</v>
      </c>
      <c r="B3066" s="6">
        <v>102818.93</v>
      </c>
    </row>
    <row r="3067">
      <c r="A3067" s="5">
        <v>43675.705555555556</v>
      </c>
      <c r="B3067" s="6">
        <v>103482.63</v>
      </c>
    </row>
    <row r="3068">
      <c r="A3068" s="5">
        <v>43676.705555555556</v>
      </c>
      <c r="B3068" s="6">
        <v>102932.76</v>
      </c>
    </row>
    <row r="3069">
      <c r="A3069" s="5">
        <v>43677.705555555556</v>
      </c>
      <c r="B3069" s="6">
        <v>101812.13</v>
      </c>
    </row>
    <row r="3070">
      <c r="A3070" s="5">
        <v>43678.705555555556</v>
      </c>
      <c r="B3070" s="6">
        <v>102125.94</v>
      </c>
    </row>
    <row r="3071">
      <c r="A3071" s="5">
        <v>43679.705555555556</v>
      </c>
      <c r="B3071" s="6">
        <v>102673.68</v>
      </c>
    </row>
    <row r="3072">
      <c r="A3072" s="5">
        <v>43682.705555555556</v>
      </c>
      <c r="B3072" s="6">
        <v>100097.75</v>
      </c>
    </row>
    <row r="3073">
      <c r="A3073" s="5">
        <v>43683.705555555556</v>
      </c>
      <c r="B3073" s="6">
        <v>102163.69</v>
      </c>
    </row>
    <row r="3074">
      <c r="A3074" s="5">
        <v>43684.705555555556</v>
      </c>
      <c r="B3074" s="6">
        <v>102782.37</v>
      </c>
    </row>
    <row r="3075">
      <c r="A3075" s="5">
        <v>43685.705555555556</v>
      </c>
      <c r="B3075" s="6">
        <v>104115.23</v>
      </c>
    </row>
    <row r="3076">
      <c r="A3076" s="5">
        <v>43686.705555555556</v>
      </c>
      <c r="B3076" s="6">
        <v>103996.16</v>
      </c>
    </row>
    <row r="3077">
      <c r="A3077" s="5">
        <v>43689.705555555556</v>
      </c>
      <c r="B3077" s="6">
        <v>101915.22</v>
      </c>
    </row>
    <row r="3078">
      <c r="A3078" s="5">
        <v>43690.705555555556</v>
      </c>
      <c r="B3078" s="6">
        <v>103299.47</v>
      </c>
    </row>
    <row r="3079">
      <c r="A3079" s="5">
        <v>43691.705555555556</v>
      </c>
      <c r="B3079" s="6">
        <v>100258.01</v>
      </c>
    </row>
    <row r="3080">
      <c r="A3080" s="5">
        <v>43692.705555555556</v>
      </c>
      <c r="B3080" s="6">
        <v>99056.91</v>
      </c>
    </row>
    <row r="3081">
      <c r="A3081" s="5">
        <v>43693.705555555556</v>
      </c>
      <c r="B3081" s="6">
        <v>99805.78</v>
      </c>
    </row>
    <row r="3082">
      <c r="A3082" s="5">
        <v>43696.705555555556</v>
      </c>
      <c r="B3082" s="6">
        <v>99468.67</v>
      </c>
    </row>
    <row r="3083">
      <c r="A3083" s="5">
        <v>43697.705555555556</v>
      </c>
      <c r="B3083" s="6">
        <v>99222.25</v>
      </c>
    </row>
    <row r="3084">
      <c r="A3084" s="5">
        <v>43698.705555555556</v>
      </c>
      <c r="B3084" s="6">
        <v>101201.9</v>
      </c>
    </row>
    <row r="3085">
      <c r="A3085" s="5">
        <v>43699.705555555556</v>
      </c>
      <c r="B3085" s="6">
        <v>100011.28</v>
      </c>
    </row>
    <row r="3086">
      <c r="A3086" s="5">
        <v>43700.705555555556</v>
      </c>
      <c r="B3086" s="6">
        <v>97667.49</v>
      </c>
    </row>
    <row r="3087">
      <c r="A3087" s="5">
        <v>43703.705555555556</v>
      </c>
      <c r="B3087" s="6">
        <v>96429.6</v>
      </c>
    </row>
    <row r="3088">
      <c r="A3088" s="5">
        <v>43704.705555555556</v>
      </c>
      <c r="B3088" s="6">
        <v>97276.19</v>
      </c>
    </row>
    <row r="3089">
      <c r="A3089" s="5">
        <v>43705.705555555556</v>
      </c>
      <c r="B3089" s="6">
        <v>98193.53</v>
      </c>
    </row>
    <row r="3090">
      <c r="A3090" s="5">
        <v>43706.705555555556</v>
      </c>
      <c r="B3090" s="6">
        <v>100524.43</v>
      </c>
    </row>
    <row r="3091">
      <c r="A3091" s="5">
        <v>43707.705555555556</v>
      </c>
      <c r="B3091" s="6">
        <v>101134.61</v>
      </c>
    </row>
    <row r="3092">
      <c r="A3092" s="5">
        <v>43710.705555555556</v>
      </c>
      <c r="B3092" s="6">
        <v>100625.74</v>
      </c>
    </row>
    <row r="3093">
      <c r="A3093" s="5">
        <v>43711.705555555556</v>
      </c>
      <c r="B3093" s="6">
        <v>99680.83</v>
      </c>
    </row>
    <row r="3094">
      <c r="A3094" s="5">
        <v>43712.705555555556</v>
      </c>
      <c r="B3094" s="6">
        <v>101200.89</v>
      </c>
    </row>
    <row r="3095">
      <c r="A3095" s="5">
        <v>43713.705555555556</v>
      </c>
      <c r="B3095" s="6">
        <v>102243.0</v>
      </c>
    </row>
    <row r="3096">
      <c r="A3096" s="5">
        <v>43714.705555555556</v>
      </c>
      <c r="B3096" s="6">
        <v>102935.43</v>
      </c>
    </row>
    <row r="3097">
      <c r="A3097" s="5">
        <v>43717.705555555556</v>
      </c>
      <c r="B3097" s="6">
        <v>103180.59</v>
      </c>
    </row>
    <row r="3098">
      <c r="A3098" s="5">
        <v>43718.705555555556</v>
      </c>
      <c r="B3098" s="6">
        <v>103031.5</v>
      </c>
    </row>
    <row r="3099">
      <c r="A3099" s="5">
        <v>43719.705555555556</v>
      </c>
      <c r="B3099" s="6">
        <v>103445.6</v>
      </c>
    </row>
    <row r="3100">
      <c r="A3100" s="5">
        <v>43720.705555555556</v>
      </c>
      <c r="B3100" s="6">
        <v>104370.91</v>
      </c>
    </row>
    <row r="3101">
      <c r="A3101" s="5">
        <v>43721.705555555556</v>
      </c>
      <c r="B3101" s="6">
        <v>103501.18</v>
      </c>
    </row>
    <row r="3102">
      <c r="A3102" s="5">
        <v>43724.705555555556</v>
      </c>
      <c r="B3102" s="6">
        <v>103680.41</v>
      </c>
    </row>
    <row r="3103">
      <c r="A3103" s="5">
        <v>43725.705555555556</v>
      </c>
      <c r="B3103" s="6">
        <v>104616.86</v>
      </c>
    </row>
    <row r="3104">
      <c r="A3104" s="5">
        <v>43726.705555555556</v>
      </c>
      <c r="B3104" s="6">
        <v>104531.93</v>
      </c>
    </row>
    <row r="3105">
      <c r="A3105" s="5">
        <v>43727.705555555556</v>
      </c>
      <c r="B3105" s="6">
        <v>104339.16</v>
      </c>
    </row>
    <row r="3106">
      <c r="A3106" s="5">
        <v>43728.705555555556</v>
      </c>
      <c r="B3106" s="6">
        <v>104817.4</v>
      </c>
    </row>
    <row r="3107">
      <c r="A3107" s="5">
        <v>43731.705555555556</v>
      </c>
      <c r="B3107" s="6">
        <v>104637.82</v>
      </c>
    </row>
    <row r="3108">
      <c r="A3108" s="5">
        <v>43732.705555555556</v>
      </c>
      <c r="B3108" s="6">
        <v>103875.66</v>
      </c>
    </row>
    <row r="3109">
      <c r="A3109" s="5">
        <v>43733.705555555556</v>
      </c>
      <c r="B3109" s="6">
        <v>104480.98</v>
      </c>
    </row>
    <row r="3110">
      <c r="A3110" s="5">
        <v>43734.705555555556</v>
      </c>
      <c r="B3110" s="6">
        <v>105319.4</v>
      </c>
    </row>
    <row r="3111">
      <c r="A3111" s="5">
        <v>43735.705555555556</v>
      </c>
      <c r="B3111" s="6">
        <v>105077.63</v>
      </c>
    </row>
    <row r="3112">
      <c r="A3112" s="5">
        <v>43738.705555555556</v>
      </c>
      <c r="B3112" s="6">
        <v>104745.32</v>
      </c>
    </row>
    <row r="3113">
      <c r="A3113" s="5">
        <v>43739.705555555556</v>
      </c>
      <c r="B3113" s="6">
        <v>104053.4</v>
      </c>
    </row>
    <row r="3114">
      <c r="A3114" s="5">
        <v>43740.705555555556</v>
      </c>
      <c r="B3114" s="6">
        <v>101031.44</v>
      </c>
    </row>
    <row r="3115">
      <c r="A3115" s="5">
        <v>43741.705555555556</v>
      </c>
      <c r="B3115" s="6">
        <v>101516.04</v>
      </c>
    </row>
    <row r="3116">
      <c r="A3116" s="5">
        <v>43742.705555555556</v>
      </c>
      <c r="B3116" s="6">
        <v>102551.32</v>
      </c>
    </row>
    <row r="3117">
      <c r="A3117" s="5">
        <v>43745.705555555556</v>
      </c>
      <c r="B3117" s="6">
        <v>100572.77</v>
      </c>
    </row>
    <row r="3118">
      <c r="A3118" s="5">
        <v>43746.705555555556</v>
      </c>
      <c r="B3118" s="6">
        <v>99981.4</v>
      </c>
    </row>
    <row r="3119">
      <c r="A3119" s="5">
        <v>43747.705555555556</v>
      </c>
      <c r="B3119" s="6">
        <v>101248.78</v>
      </c>
    </row>
    <row r="3120">
      <c r="A3120" s="5">
        <v>43748.705555555556</v>
      </c>
      <c r="B3120" s="6">
        <v>101817.13</v>
      </c>
    </row>
    <row r="3121">
      <c r="A3121" s="5">
        <v>43749.705555555556</v>
      </c>
      <c r="B3121" s="6">
        <v>103831.92</v>
      </c>
    </row>
    <row r="3122">
      <c r="A3122" s="5">
        <v>43752.705555555556</v>
      </c>
      <c r="B3122" s="6">
        <v>104301.58</v>
      </c>
    </row>
    <row r="3123">
      <c r="A3123" s="5">
        <v>43753.705555555556</v>
      </c>
      <c r="B3123" s="6">
        <v>104489.56</v>
      </c>
    </row>
    <row r="3124">
      <c r="A3124" s="5">
        <v>43754.705555555556</v>
      </c>
      <c r="B3124" s="6">
        <v>105422.8</v>
      </c>
    </row>
    <row r="3125">
      <c r="A3125" s="5">
        <v>43755.705555555556</v>
      </c>
      <c r="B3125" s="6">
        <v>105015.77</v>
      </c>
    </row>
    <row r="3126">
      <c r="A3126" s="5">
        <v>43756.705555555556</v>
      </c>
      <c r="B3126" s="6">
        <v>104728.89</v>
      </c>
    </row>
    <row r="3127">
      <c r="A3127" s="5">
        <v>43759.705555555556</v>
      </c>
      <c r="B3127" s="6">
        <v>106022.28</v>
      </c>
    </row>
    <row r="3128">
      <c r="A3128" s="5">
        <v>43760.705555555556</v>
      </c>
      <c r="B3128" s="6">
        <v>107381.11</v>
      </c>
    </row>
    <row r="3129">
      <c r="A3129" s="5">
        <v>43761.705555555556</v>
      </c>
      <c r="B3129" s="6">
        <v>107543.59</v>
      </c>
    </row>
    <row r="3130">
      <c r="A3130" s="5">
        <v>43762.705555555556</v>
      </c>
      <c r="B3130" s="6">
        <v>106986.15</v>
      </c>
    </row>
    <row r="3131">
      <c r="A3131" s="5">
        <v>43763.705555555556</v>
      </c>
      <c r="B3131" s="6">
        <v>107363.77</v>
      </c>
    </row>
    <row r="3132">
      <c r="A3132" s="5">
        <v>43766.705555555556</v>
      </c>
      <c r="B3132" s="6">
        <v>108187.06</v>
      </c>
    </row>
    <row r="3133">
      <c r="A3133" s="5">
        <v>43767.705555555556</v>
      </c>
      <c r="B3133" s="6">
        <v>107556.26</v>
      </c>
    </row>
    <row r="3134">
      <c r="A3134" s="5">
        <v>43768.705555555556</v>
      </c>
      <c r="B3134" s="6">
        <v>108407.54</v>
      </c>
    </row>
    <row r="3135">
      <c r="A3135" s="5">
        <v>43769.705555555556</v>
      </c>
      <c r="B3135" s="6">
        <v>107219.83</v>
      </c>
    </row>
    <row r="3136">
      <c r="A3136" s="5">
        <v>43770.705555555556</v>
      </c>
      <c r="B3136" s="6">
        <v>108195.63</v>
      </c>
    </row>
    <row r="3137">
      <c r="A3137" s="5">
        <v>43773.705555555556</v>
      </c>
      <c r="B3137" s="6">
        <v>108779.33</v>
      </c>
    </row>
    <row r="3138">
      <c r="A3138" s="5">
        <v>43774.705555555556</v>
      </c>
      <c r="B3138" s="6">
        <v>108719.02</v>
      </c>
    </row>
    <row r="3139">
      <c r="A3139" s="5">
        <v>43775.705555555556</v>
      </c>
      <c r="B3139" s="6">
        <v>108360.22</v>
      </c>
    </row>
    <row r="3140">
      <c r="A3140" s="5">
        <v>43776.705555555556</v>
      </c>
      <c r="B3140" s="6">
        <v>109580.57</v>
      </c>
    </row>
    <row r="3141">
      <c r="A3141" s="5">
        <v>43777.705555555556</v>
      </c>
      <c r="B3141" s="6">
        <v>107628.98</v>
      </c>
    </row>
    <row r="3142">
      <c r="A3142" s="5">
        <v>43780.705555555556</v>
      </c>
      <c r="B3142" s="6">
        <v>108367.44</v>
      </c>
    </row>
    <row r="3143">
      <c r="A3143" s="5">
        <v>43781.705555555556</v>
      </c>
      <c r="B3143" s="6">
        <v>106751.11</v>
      </c>
    </row>
    <row r="3144">
      <c r="A3144" s="5">
        <v>43782.705555555556</v>
      </c>
      <c r="B3144" s="6">
        <v>106059.95</v>
      </c>
    </row>
    <row r="3145">
      <c r="A3145" s="5">
        <v>43783.705555555556</v>
      </c>
      <c r="B3145" s="6">
        <v>106556.88</v>
      </c>
    </row>
    <row r="3146">
      <c r="A3146" s="5">
        <v>43787.705555555556</v>
      </c>
      <c r="B3146" s="6">
        <v>106269.25</v>
      </c>
    </row>
    <row r="3147">
      <c r="A3147" s="5">
        <v>43788.705555555556</v>
      </c>
      <c r="B3147" s="6">
        <v>105864.18</v>
      </c>
    </row>
    <row r="3148">
      <c r="A3148" s="5">
        <v>43790.705555555556</v>
      </c>
      <c r="B3148" s="6">
        <v>107496.73</v>
      </c>
    </row>
    <row r="3149">
      <c r="A3149" s="5">
        <v>43791.705555555556</v>
      </c>
      <c r="B3149" s="6">
        <v>108692.28</v>
      </c>
    </row>
    <row r="3150">
      <c r="A3150" s="5">
        <v>43794.705555555556</v>
      </c>
      <c r="B3150" s="6">
        <v>108423.93</v>
      </c>
    </row>
    <row r="3151">
      <c r="A3151" s="5">
        <v>43795.705555555556</v>
      </c>
      <c r="B3151" s="6">
        <v>107059.4</v>
      </c>
    </row>
    <row r="3152">
      <c r="A3152" s="5">
        <v>43796.705555555556</v>
      </c>
      <c r="B3152" s="6">
        <v>107707.75</v>
      </c>
    </row>
    <row r="3153">
      <c r="A3153" s="5">
        <v>43797.705555555556</v>
      </c>
      <c r="B3153" s="6">
        <v>108290.09</v>
      </c>
    </row>
    <row r="3154">
      <c r="A3154" s="5">
        <v>43798.705555555556</v>
      </c>
      <c r="B3154" s="6">
        <v>108233.28</v>
      </c>
    </row>
    <row r="3155">
      <c r="A3155" s="5">
        <v>43801.705555555556</v>
      </c>
      <c r="B3155" s="6">
        <v>108927.83</v>
      </c>
    </row>
    <row r="3156">
      <c r="A3156" s="5">
        <v>43802.705555555556</v>
      </c>
      <c r="B3156" s="6">
        <v>108956.02</v>
      </c>
    </row>
    <row r="3157">
      <c r="A3157" s="5">
        <v>43803.705555555556</v>
      </c>
      <c r="B3157" s="6">
        <v>110300.93</v>
      </c>
    </row>
    <row r="3158">
      <c r="A3158" s="5">
        <v>43804.705555555556</v>
      </c>
      <c r="B3158" s="6">
        <v>110622.27</v>
      </c>
    </row>
    <row r="3159">
      <c r="A3159" s="5">
        <v>43805.705555555556</v>
      </c>
      <c r="B3159" s="6">
        <v>111125.75</v>
      </c>
    </row>
    <row r="3160">
      <c r="A3160" s="5">
        <v>43808.705555555556</v>
      </c>
      <c r="B3160" s="6">
        <v>110977.23</v>
      </c>
    </row>
    <row r="3161">
      <c r="A3161" s="5">
        <v>43809.705555555556</v>
      </c>
      <c r="B3161" s="6">
        <v>110672.01</v>
      </c>
    </row>
    <row r="3162">
      <c r="A3162" s="5">
        <v>43810.705555555556</v>
      </c>
      <c r="B3162" s="6">
        <v>110963.87</v>
      </c>
    </row>
    <row r="3163">
      <c r="A3163" s="5">
        <v>43811.705555555556</v>
      </c>
      <c r="B3163" s="6">
        <v>112199.74</v>
      </c>
    </row>
    <row r="3164">
      <c r="A3164" s="5">
        <v>43812.705555555556</v>
      </c>
      <c r="B3164" s="6">
        <v>112564.86</v>
      </c>
    </row>
    <row r="3165">
      <c r="A3165" s="5">
        <v>43815.705555555556</v>
      </c>
      <c r="B3165" s="6">
        <v>111896.04</v>
      </c>
    </row>
    <row r="3166">
      <c r="A3166" s="5">
        <v>43816.705555555556</v>
      </c>
      <c r="B3166" s="6">
        <v>112615.66</v>
      </c>
    </row>
    <row r="3167">
      <c r="A3167" s="5">
        <v>43817.705555555556</v>
      </c>
      <c r="B3167" s="6">
        <v>114314.65</v>
      </c>
    </row>
    <row r="3168">
      <c r="A3168" s="5">
        <v>43818.705555555556</v>
      </c>
      <c r="B3168" s="6">
        <v>115131.25</v>
      </c>
    </row>
    <row r="3169">
      <c r="A3169" s="5">
        <v>43819.705555555556</v>
      </c>
      <c r="B3169" s="6">
        <v>115121.08</v>
      </c>
    </row>
    <row r="3170">
      <c r="A3170" s="5">
        <v>43822.705555555556</v>
      </c>
      <c r="B3170" s="6">
        <v>115863.29</v>
      </c>
    </row>
    <row r="3171">
      <c r="A3171" s="5">
        <v>43825.705555555556</v>
      </c>
      <c r="B3171" s="6">
        <v>117203.2</v>
      </c>
    </row>
    <row r="3172">
      <c r="A3172" s="5">
        <v>43826.705555555556</v>
      </c>
      <c r="B3172" s="6">
        <v>116533.98</v>
      </c>
    </row>
    <row r="3173">
      <c r="A3173" s="5">
        <v>43829.705555555556</v>
      </c>
      <c r="B3173" s="6">
        <v>115645.34</v>
      </c>
    </row>
    <row r="3174">
      <c r="A3174" s="5">
        <v>43832.705555555556</v>
      </c>
      <c r="B3174" s="6">
        <v>118573.1</v>
      </c>
    </row>
    <row r="3175">
      <c r="A3175" s="5">
        <v>43833.743055555555</v>
      </c>
      <c r="B3175" s="6">
        <v>117706.66</v>
      </c>
    </row>
    <row r="3176">
      <c r="A3176" s="5">
        <v>43836.705555555556</v>
      </c>
      <c r="B3176" s="6">
        <v>116877.92</v>
      </c>
    </row>
    <row r="3177">
      <c r="A3177" s="5">
        <v>43837.705555555556</v>
      </c>
      <c r="B3177" s="6">
        <v>116661.94</v>
      </c>
    </row>
    <row r="3178">
      <c r="A3178" s="5">
        <v>43838.705555555556</v>
      </c>
      <c r="B3178" s="6">
        <v>116247.03</v>
      </c>
    </row>
    <row r="3179">
      <c r="A3179" s="5">
        <v>43839.705555555556</v>
      </c>
      <c r="B3179" s="6">
        <v>115947.11</v>
      </c>
    </row>
    <row r="3180">
      <c r="A3180" s="5">
        <v>43840.705555555556</v>
      </c>
      <c r="B3180" s="6">
        <v>115503.42</v>
      </c>
    </row>
    <row r="3181">
      <c r="A3181" s="5">
        <v>43843.705555555556</v>
      </c>
      <c r="B3181" s="6">
        <v>117325.28</v>
      </c>
    </row>
    <row r="3182">
      <c r="A3182" s="5">
        <v>43844.705555555556</v>
      </c>
      <c r="B3182" s="6">
        <v>117632.4</v>
      </c>
    </row>
    <row r="3183">
      <c r="A3183" s="5">
        <v>43845.705555555556</v>
      </c>
      <c r="B3183" s="6">
        <v>116414.35</v>
      </c>
    </row>
    <row r="3184">
      <c r="A3184" s="5">
        <v>43846.705555555556</v>
      </c>
      <c r="B3184" s="6">
        <v>116704.21</v>
      </c>
    </row>
    <row r="3185">
      <c r="A3185" s="5">
        <v>43847.705555555556</v>
      </c>
      <c r="B3185" s="6">
        <v>118478.3</v>
      </c>
    </row>
    <row r="3186">
      <c r="A3186" s="5">
        <v>43850.705555555556</v>
      </c>
      <c r="B3186" s="6">
        <v>118861.63</v>
      </c>
    </row>
    <row r="3187">
      <c r="A3187" s="5">
        <v>43851.705555555556</v>
      </c>
      <c r="B3187" s="6">
        <v>117026.04</v>
      </c>
    </row>
    <row r="3188">
      <c r="A3188" s="5">
        <v>43852.705555555556</v>
      </c>
      <c r="B3188" s="6">
        <v>118391.36</v>
      </c>
    </row>
    <row r="3189">
      <c r="A3189" s="5">
        <v>43853.705555555556</v>
      </c>
      <c r="B3189" s="6">
        <v>119527.63</v>
      </c>
    </row>
    <row r="3190">
      <c r="A3190" s="5">
        <v>43854.705555555556</v>
      </c>
      <c r="B3190" s="6">
        <v>118376.36</v>
      </c>
    </row>
    <row r="3191">
      <c r="A3191" s="5">
        <v>43857.705555555556</v>
      </c>
      <c r="B3191" s="6">
        <v>114481.84</v>
      </c>
    </row>
    <row r="3192">
      <c r="A3192" s="5">
        <v>43858.705555555556</v>
      </c>
      <c r="B3192" s="6">
        <v>116478.98</v>
      </c>
    </row>
    <row r="3193">
      <c r="A3193" s="5">
        <v>43859.705555555556</v>
      </c>
      <c r="B3193" s="6">
        <v>115384.84</v>
      </c>
    </row>
    <row r="3194">
      <c r="A3194" s="5">
        <v>43860.705555555556</v>
      </c>
      <c r="B3194" s="6">
        <v>115528.04</v>
      </c>
    </row>
    <row r="3195">
      <c r="A3195" s="5">
        <v>43861.705555555556</v>
      </c>
      <c r="B3195" s="6">
        <v>113760.57</v>
      </c>
    </row>
    <row r="3196">
      <c r="A3196" s="5">
        <v>43864.705555555556</v>
      </c>
      <c r="B3196" s="6">
        <v>114629.21</v>
      </c>
    </row>
    <row r="3197">
      <c r="A3197" s="5">
        <v>43865.705555555556</v>
      </c>
      <c r="B3197" s="6">
        <v>115556.71</v>
      </c>
    </row>
    <row r="3198">
      <c r="A3198" s="5">
        <v>43866.705555555556</v>
      </c>
      <c r="B3198" s="6">
        <v>116028.27</v>
      </c>
    </row>
    <row r="3199">
      <c r="A3199" s="5">
        <v>43867.705555555556</v>
      </c>
      <c r="B3199" s="6">
        <v>115189.97</v>
      </c>
    </row>
    <row r="3200">
      <c r="A3200" s="5">
        <v>43868.705555555556</v>
      </c>
      <c r="B3200" s="6">
        <v>113770.29</v>
      </c>
    </row>
    <row r="3201">
      <c r="A3201" s="5">
        <v>43871.705555555556</v>
      </c>
      <c r="B3201" s="6">
        <v>112570.3</v>
      </c>
    </row>
    <row r="3202">
      <c r="A3202" s="5">
        <v>43872.705555555556</v>
      </c>
      <c r="B3202" s="6">
        <v>115370.61</v>
      </c>
    </row>
    <row r="3203">
      <c r="A3203" s="5">
        <v>43873.705555555556</v>
      </c>
      <c r="B3203" s="6">
        <v>116674.13</v>
      </c>
    </row>
    <row r="3204">
      <c r="A3204" s="5">
        <v>43874.705555555556</v>
      </c>
      <c r="B3204" s="6">
        <v>115662.4</v>
      </c>
    </row>
    <row r="3205">
      <c r="A3205" s="5">
        <v>43875.705555555556</v>
      </c>
      <c r="B3205" s="6">
        <v>114380.71</v>
      </c>
    </row>
    <row r="3206">
      <c r="A3206" s="5">
        <v>43878.705555555556</v>
      </c>
      <c r="B3206" s="6">
        <v>115309.08</v>
      </c>
    </row>
    <row r="3207">
      <c r="A3207" s="5">
        <v>43879.705555555556</v>
      </c>
      <c r="B3207" s="6">
        <v>114977.29</v>
      </c>
    </row>
    <row r="3208">
      <c r="A3208" s="5">
        <v>43880.705555555556</v>
      </c>
      <c r="B3208" s="6">
        <v>116517.59</v>
      </c>
    </row>
    <row r="3209">
      <c r="A3209" s="5">
        <v>43881.705555555556</v>
      </c>
      <c r="B3209" s="6">
        <v>114586.24</v>
      </c>
    </row>
    <row r="3210">
      <c r="A3210" s="5">
        <v>43882.705555555556</v>
      </c>
      <c r="B3210" s="6">
        <v>113681.42</v>
      </c>
    </row>
    <row r="3211">
      <c r="A3211" s="5">
        <v>43887.705555555556</v>
      </c>
      <c r="B3211" s="6">
        <v>105718.29</v>
      </c>
    </row>
    <row r="3212">
      <c r="A3212" s="5">
        <v>43888.705555555556</v>
      </c>
      <c r="B3212" s="6">
        <v>102983.54</v>
      </c>
    </row>
    <row r="3213">
      <c r="A3213" s="5">
        <v>43889.705555555556</v>
      </c>
      <c r="B3213" s="6">
        <v>104171.57</v>
      </c>
    </row>
    <row r="3214">
      <c r="A3214" s="5">
        <v>43892.705555555556</v>
      </c>
      <c r="B3214" s="6">
        <v>106625.41</v>
      </c>
    </row>
    <row r="3215">
      <c r="A3215" s="5">
        <v>43893.705555555556</v>
      </c>
      <c r="B3215" s="6">
        <v>105537.14</v>
      </c>
    </row>
    <row r="3216">
      <c r="A3216" s="5">
        <v>43894.705555555556</v>
      </c>
      <c r="B3216" s="6">
        <v>107224.22</v>
      </c>
    </row>
    <row r="3217">
      <c r="A3217" s="5">
        <v>43895.705555555556</v>
      </c>
      <c r="B3217" s="6">
        <v>102233.24</v>
      </c>
    </row>
    <row r="3218">
      <c r="A3218" s="5">
        <v>43896.705555555556</v>
      </c>
      <c r="B3218" s="6">
        <v>97996.77</v>
      </c>
    </row>
    <row r="3219">
      <c r="A3219" s="5">
        <v>43899.705555555556</v>
      </c>
      <c r="B3219" s="6">
        <v>86067.2</v>
      </c>
    </row>
    <row r="3220">
      <c r="A3220" s="5">
        <v>43900.705555555556</v>
      </c>
      <c r="B3220" s="6">
        <v>92214.47</v>
      </c>
    </row>
    <row r="3221">
      <c r="A3221" s="5">
        <v>43901.705555555556</v>
      </c>
      <c r="B3221" s="6">
        <v>85171.13</v>
      </c>
    </row>
    <row r="3222">
      <c r="A3222" s="5">
        <v>43902.705555555556</v>
      </c>
      <c r="B3222" s="6">
        <v>72582.53</v>
      </c>
    </row>
    <row r="3223">
      <c r="A3223" s="5">
        <v>43903.705555555556</v>
      </c>
      <c r="B3223" s="6">
        <v>82677.91</v>
      </c>
    </row>
    <row r="3224">
      <c r="A3224" s="5">
        <v>43906.705555555556</v>
      </c>
      <c r="B3224" s="6">
        <v>71168.05</v>
      </c>
    </row>
    <row r="3225">
      <c r="A3225" s="5">
        <v>43907.705555555556</v>
      </c>
      <c r="B3225" s="6">
        <v>74617.24</v>
      </c>
    </row>
    <row r="3226">
      <c r="A3226" s="5">
        <v>43908.705555555556</v>
      </c>
      <c r="B3226" s="6">
        <v>66894.95</v>
      </c>
    </row>
    <row r="3227">
      <c r="A3227" s="5">
        <v>43909.705555555556</v>
      </c>
      <c r="B3227" s="6">
        <v>70064.16</v>
      </c>
    </row>
    <row r="3228">
      <c r="A3228" s="5">
        <v>43910.705555555556</v>
      </c>
      <c r="B3228" s="6">
        <v>66954.72</v>
      </c>
    </row>
    <row r="3229">
      <c r="A3229" s="5">
        <v>43913.705555555556</v>
      </c>
      <c r="B3229" s="6">
        <v>63569.62</v>
      </c>
    </row>
    <row r="3230">
      <c r="A3230" s="5">
        <v>43914.705555555556</v>
      </c>
      <c r="B3230" s="6">
        <v>69729.3</v>
      </c>
    </row>
    <row r="3231">
      <c r="A3231" s="5">
        <v>43915.705555555556</v>
      </c>
      <c r="B3231" s="6">
        <v>74955.57</v>
      </c>
    </row>
    <row r="3232">
      <c r="A3232" s="5">
        <v>43916.705555555556</v>
      </c>
      <c r="B3232" s="6">
        <v>77709.66</v>
      </c>
    </row>
    <row r="3233">
      <c r="A3233" s="5">
        <v>43917.705555555556</v>
      </c>
      <c r="B3233" s="6">
        <v>73428.78</v>
      </c>
    </row>
    <row r="3234">
      <c r="A3234" s="5">
        <v>43920.705555555556</v>
      </c>
      <c r="B3234" s="6">
        <v>74639.48</v>
      </c>
    </row>
    <row r="3235">
      <c r="A3235" s="5">
        <v>43921.705555555556</v>
      </c>
      <c r="B3235" s="6">
        <v>73019.76</v>
      </c>
    </row>
    <row r="3236">
      <c r="A3236" s="5">
        <v>43922.705555555556</v>
      </c>
      <c r="B3236" s="6">
        <v>70966.7</v>
      </c>
    </row>
    <row r="3237">
      <c r="A3237" s="5">
        <v>43923.705555555556</v>
      </c>
      <c r="B3237" s="6">
        <v>72253.46</v>
      </c>
    </row>
    <row r="3238">
      <c r="A3238" s="5">
        <v>43924.705555555556</v>
      </c>
      <c r="B3238" s="6">
        <v>69537.56</v>
      </c>
    </row>
    <row r="3239">
      <c r="A3239" s="5">
        <v>43927.705555555556</v>
      </c>
      <c r="B3239" s="6">
        <v>74072.98</v>
      </c>
    </row>
    <row r="3240">
      <c r="A3240" s="5">
        <v>43928.705555555556</v>
      </c>
      <c r="B3240" s="6">
        <v>76358.09</v>
      </c>
    </row>
    <row r="3241">
      <c r="A3241" s="5">
        <v>43929.705555555556</v>
      </c>
      <c r="B3241" s="6">
        <v>78624.62</v>
      </c>
    </row>
    <row r="3242">
      <c r="A3242" s="5">
        <v>43930.705555555556</v>
      </c>
      <c r="B3242" s="6">
        <v>77681.94</v>
      </c>
    </row>
    <row r="3243">
      <c r="A3243" s="5">
        <v>43934.705555555556</v>
      </c>
      <c r="B3243" s="6">
        <v>78835.82</v>
      </c>
    </row>
    <row r="3244">
      <c r="A3244" s="5">
        <v>43935.705555555556</v>
      </c>
      <c r="B3244" s="6">
        <v>79918.36</v>
      </c>
    </row>
    <row r="3245">
      <c r="A3245" s="5">
        <v>43936.705555555556</v>
      </c>
      <c r="B3245" s="6">
        <v>78831.46</v>
      </c>
    </row>
    <row r="3246">
      <c r="A3246" s="5">
        <v>43937.705555555556</v>
      </c>
      <c r="B3246" s="6">
        <v>77811.85</v>
      </c>
    </row>
    <row r="3247">
      <c r="A3247" s="5">
        <v>43938.705555555556</v>
      </c>
      <c r="B3247" s="6">
        <v>78990.29</v>
      </c>
    </row>
    <row r="3248">
      <c r="A3248" s="5">
        <v>43941.705555555556</v>
      </c>
      <c r="B3248" s="6">
        <v>78972.76</v>
      </c>
    </row>
    <row r="3249">
      <c r="A3249" s="5">
        <v>43943.705555555556</v>
      </c>
      <c r="B3249" s="6">
        <v>80687.15</v>
      </c>
    </row>
    <row r="3250">
      <c r="A3250" s="5">
        <v>43944.705555555556</v>
      </c>
      <c r="B3250" s="6">
        <v>79673.3</v>
      </c>
    </row>
    <row r="3251">
      <c r="A3251" s="5">
        <v>43945.705555555556</v>
      </c>
      <c r="B3251" s="6">
        <v>75330.61</v>
      </c>
    </row>
    <row r="3252">
      <c r="A3252" s="5">
        <v>43948.705555555556</v>
      </c>
      <c r="B3252" s="6">
        <v>78238.6</v>
      </c>
    </row>
    <row r="3253">
      <c r="A3253" s="5">
        <v>43949.705555555556</v>
      </c>
      <c r="B3253" s="6">
        <v>81312.23</v>
      </c>
    </row>
    <row r="3254">
      <c r="A3254" s="5">
        <v>43950.705555555556</v>
      </c>
      <c r="B3254" s="6">
        <v>83170.8</v>
      </c>
    </row>
    <row r="3255">
      <c r="A3255" s="5">
        <v>43951.705555555556</v>
      </c>
      <c r="B3255" s="6">
        <v>80505.89</v>
      </c>
    </row>
    <row r="3256">
      <c r="A3256" s="5">
        <v>43955.705555555556</v>
      </c>
      <c r="B3256" s="6">
        <v>78876.22</v>
      </c>
    </row>
    <row r="3257">
      <c r="A3257" s="5">
        <v>43956.705555555556</v>
      </c>
      <c r="B3257" s="6">
        <v>79470.78</v>
      </c>
    </row>
    <row r="3258">
      <c r="A3258" s="5">
        <v>43957.705555555556</v>
      </c>
      <c r="B3258" s="6">
        <v>79063.68</v>
      </c>
    </row>
    <row r="3259">
      <c r="A3259" s="5">
        <v>43958.705555555556</v>
      </c>
      <c r="B3259" s="6">
        <v>78118.57</v>
      </c>
    </row>
    <row r="3260">
      <c r="A3260" s="5">
        <v>43959.705555555556</v>
      </c>
      <c r="B3260" s="6">
        <v>80263.35</v>
      </c>
    </row>
    <row r="3261">
      <c r="A3261" s="5">
        <v>43962.705555555556</v>
      </c>
      <c r="B3261" s="6">
        <v>79064.6</v>
      </c>
    </row>
    <row r="3262">
      <c r="A3262" s="5">
        <v>43963.705555555556</v>
      </c>
      <c r="B3262" s="6">
        <v>77871.95</v>
      </c>
    </row>
    <row r="3263">
      <c r="A3263" s="5">
        <v>43964.705555555556</v>
      </c>
      <c r="B3263" s="6">
        <v>77772.2</v>
      </c>
    </row>
    <row r="3264">
      <c r="A3264" s="5">
        <v>43965.705555555556</v>
      </c>
      <c r="B3264" s="6">
        <v>79010.81</v>
      </c>
    </row>
    <row r="3265">
      <c r="A3265" s="5">
        <v>43966.705555555556</v>
      </c>
      <c r="B3265" s="6">
        <v>77556.62</v>
      </c>
    </row>
    <row r="3266">
      <c r="A3266" s="5">
        <v>43969.705555555556</v>
      </c>
      <c r="B3266" s="6">
        <v>81194.29</v>
      </c>
    </row>
    <row r="3267">
      <c r="A3267" s="5">
        <v>43970.705555555556</v>
      </c>
      <c r="B3267" s="6">
        <v>80742.35</v>
      </c>
    </row>
    <row r="3268">
      <c r="A3268" s="5">
        <v>43971.705555555556</v>
      </c>
      <c r="B3268" s="6">
        <v>81319.45</v>
      </c>
    </row>
    <row r="3269">
      <c r="A3269" s="5">
        <v>43972.705555555556</v>
      </c>
      <c r="B3269" s="6">
        <v>83027.09</v>
      </c>
    </row>
    <row r="3270">
      <c r="A3270" s="5">
        <v>43973.705555555556</v>
      </c>
      <c r="B3270" s="6">
        <v>82173.21</v>
      </c>
    </row>
    <row r="3271">
      <c r="A3271" s="5">
        <v>43976.705555555556</v>
      </c>
      <c r="B3271" s="6">
        <v>85663.48</v>
      </c>
    </row>
    <row r="3272">
      <c r="A3272" s="5">
        <v>43977.705555555556</v>
      </c>
      <c r="B3272" s="6">
        <v>85468.91</v>
      </c>
    </row>
    <row r="3273">
      <c r="A3273" s="5">
        <v>43978.705555555556</v>
      </c>
      <c r="B3273" s="6">
        <v>87946.25</v>
      </c>
    </row>
    <row r="3274">
      <c r="A3274" s="5">
        <v>43979.705555555556</v>
      </c>
      <c r="B3274" s="6">
        <v>86949.09</v>
      </c>
    </row>
    <row r="3275">
      <c r="A3275" s="5">
        <v>43980.705555555556</v>
      </c>
      <c r="B3275" s="6">
        <v>87402.59</v>
      </c>
    </row>
    <row r="3276">
      <c r="A3276" s="5">
        <v>43983.705555555556</v>
      </c>
      <c r="B3276" s="6">
        <v>88620.1</v>
      </c>
    </row>
    <row r="3277">
      <c r="A3277" s="5">
        <v>43984.705555555556</v>
      </c>
      <c r="B3277" s="6">
        <v>91046.38</v>
      </c>
    </row>
    <row r="3278">
      <c r="A3278" s="5">
        <v>43985.705555555556</v>
      </c>
      <c r="B3278" s="6">
        <v>93002.14</v>
      </c>
    </row>
    <row r="3279">
      <c r="A3279" s="5">
        <v>43986.705555555556</v>
      </c>
      <c r="B3279" s="6">
        <v>93828.61</v>
      </c>
    </row>
    <row r="3280">
      <c r="A3280" s="5">
        <v>43987.705555555556</v>
      </c>
      <c r="B3280" s="6">
        <v>94637.06</v>
      </c>
    </row>
    <row r="3281">
      <c r="A3281" s="5">
        <v>43990.705555555556</v>
      </c>
      <c r="B3281" s="6">
        <v>97644.67</v>
      </c>
    </row>
    <row r="3282">
      <c r="A3282" s="5">
        <v>43991.705555555556</v>
      </c>
      <c r="B3282" s="6">
        <v>96746.55</v>
      </c>
    </row>
    <row r="3283">
      <c r="A3283" s="5">
        <v>43992.705555555556</v>
      </c>
      <c r="B3283" s="6">
        <v>94685.98</v>
      </c>
    </row>
    <row r="3284">
      <c r="A3284" s="5">
        <v>43994.705555555556</v>
      </c>
      <c r="B3284" s="6">
        <v>92795.27</v>
      </c>
    </row>
    <row r="3285">
      <c r="A3285" s="5">
        <v>43997.705555555556</v>
      </c>
      <c r="B3285" s="6">
        <v>92375.52</v>
      </c>
    </row>
    <row r="3286">
      <c r="A3286" s="5">
        <v>43998.705555555556</v>
      </c>
      <c r="B3286" s="6">
        <v>93531.17</v>
      </c>
    </row>
    <row r="3287">
      <c r="A3287" s="5">
        <v>43999.705555555556</v>
      </c>
      <c r="B3287" s="6">
        <v>95547.29</v>
      </c>
    </row>
    <row r="3288">
      <c r="A3288" s="5">
        <v>44000.705555555556</v>
      </c>
      <c r="B3288" s="6">
        <v>96125.24</v>
      </c>
    </row>
    <row r="3289">
      <c r="A3289" s="5">
        <v>44001.705555555556</v>
      </c>
      <c r="B3289" s="6">
        <v>96572.1</v>
      </c>
    </row>
    <row r="3290">
      <c r="A3290" s="5">
        <v>44004.705555555556</v>
      </c>
      <c r="B3290" s="6">
        <v>95335.96</v>
      </c>
    </row>
    <row r="3291">
      <c r="A3291" s="5">
        <v>44005.705555555556</v>
      </c>
      <c r="B3291" s="6">
        <v>95975.16</v>
      </c>
    </row>
    <row r="3292">
      <c r="A3292" s="5">
        <v>44006.705555555556</v>
      </c>
      <c r="B3292" s="6">
        <v>94377.36</v>
      </c>
    </row>
    <row r="3293">
      <c r="A3293" s="5">
        <v>44007.705555555556</v>
      </c>
      <c r="B3293" s="6">
        <v>95983.09</v>
      </c>
    </row>
    <row r="3294">
      <c r="A3294" s="5">
        <v>44008.705555555556</v>
      </c>
      <c r="B3294" s="6">
        <v>93834.49</v>
      </c>
    </row>
    <row r="3295">
      <c r="A3295" s="5">
        <v>44011.705555555556</v>
      </c>
      <c r="B3295" s="6">
        <v>95735.35</v>
      </c>
    </row>
    <row r="3296">
      <c r="A3296" s="5">
        <v>44012.705555555556</v>
      </c>
      <c r="B3296" s="6">
        <v>95055.82</v>
      </c>
    </row>
    <row r="3297">
      <c r="A3297" s="5">
        <v>44013.705555555556</v>
      </c>
      <c r="B3297" s="6">
        <v>96203.2</v>
      </c>
    </row>
    <row r="3298">
      <c r="A3298" s="5">
        <v>44014.705555555556</v>
      </c>
      <c r="B3298" s="6">
        <v>96234.96</v>
      </c>
    </row>
    <row r="3299">
      <c r="A3299" s="5">
        <v>44015.705555555556</v>
      </c>
      <c r="B3299" s="6">
        <v>96764.85</v>
      </c>
    </row>
    <row r="3300">
      <c r="A3300" s="5">
        <v>44018.705555555556</v>
      </c>
      <c r="B3300" s="6">
        <v>98937.16</v>
      </c>
    </row>
    <row r="3301">
      <c r="A3301" s="5">
        <v>44019.705555555556</v>
      </c>
      <c r="B3301" s="6">
        <v>97761.04</v>
      </c>
    </row>
    <row r="3302">
      <c r="A3302" s="5">
        <v>44020.705555555556</v>
      </c>
      <c r="B3302" s="6">
        <v>99769.88</v>
      </c>
    </row>
    <row r="3303">
      <c r="A3303" s="5">
        <v>44022.705555555556</v>
      </c>
      <c r="B3303" s="6">
        <v>100031.83</v>
      </c>
    </row>
    <row r="3304">
      <c r="A3304" s="5">
        <v>44025.705555555556</v>
      </c>
      <c r="B3304" s="6">
        <v>98697.06</v>
      </c>
    </row>
    <row r="3305">
      <c r="A3305" s="5">
        <v>44026.705555555556</v>
      </c>
      <c r="B3305" s="6">
        <v>100440.23</v>
      </c>
    </row>
    <row r="3306">
      <c r="A3306" s="5">
        <v>44027.705555555556</v>
      </c>
      <c r="B3306" s="6">
        <v>101790.54</v>
      </c>
    </row>
    <row r="3307">
      <c r="A3307" s="5">
        <v>44028.705555555556</v>
      </c>
      <c r="B3307" s="6">
        <v>100553.27</v>
      </c>
    </row>
    <row r="3308">
      <c r="A3308" s="5">
        <v>44029.705555555556</v>
      </c>
      <c r="B3308" s="6">
        <v>102888.25</v>
      </c>
    </row>
    <row r="3309">
      <c r="A3309" s="5">
        <v>44032.705555555556</v>
      </c>
      <c r="B3309" s="6">
        <v>104426.37</v>
      </c>
    </row>
    <row r="3310">
      <c r="A3310" s="5">
        <v>44033.705555555556</v>
      </c>
      <c r="B3310" s="6">
        <v>104309.74</v>
      </c>
    </row>
    <row r="3311">
      <c r="A3311" s="5">
        <v>44034.705555555556</v>
      </c>
      <c r="B3311" s="6">
        <v>104289.57</v>
      </c>
    </row>
    <row r="3312">
      <c r="A3312" s="5">
        <v>44035.705555555556</v>
      </c>
      <c r="B3312" s="6">
        <v>102293.31</v>
      </c>
    </row>
    <row r="3313">
      <c r="A3313" s="5">
        <v>44036.705555555556</v>
      </c>
      <c r="B3313" s="6">
        <v>102381.58</v>
      </c>
    </row>
    <row r="3314">
      <c r="A3314" s="5">
        <v>44039.705555555556</v>
      </c>
      <c r="B3314" s="6">
        <v>104477.08</v>
      </c>
    </row>
    <row r="3315">
      <c r="A3315" s="5">
        <v>44040.705555555556</v>
      </c>
      <c r="B3315" s="6">
        <v>104109.07</v>
      </c>
    </row>
    <row r="3316">
      <c r="A3316" s="5">
        <v>44041.705555555556</v>
      </c>
      <c r="B3316" s="6">
        <v>105605.17</v>
      </c>
    </row>
    <row r="3317">
      <c r="A3317" s="5">
        <v>44042.705555555556</v>
      </c>
      <c r="B3317" s="6">
        <v>105008.7</v>
      </c>
    </row>
    <row r="3318">
      <c r="A3318" s="5">
        <v>44043.705555555556</v>
      </c>
      <c r="B3318" s="6">
        <v>102912.24</v>
      </c>
    </row>
    <row r="3319">
      <c r="A3319" s="5">
        <v>44046.705555555556</v>
      </c>
      <c r="B3319" s="6">
        <v>102829.96</v>
      </c>
    </row>
    <row r="3320">
      <c r="A3320" s="5">
        <v>44047.705555555556</v>
      </c>
      <c r="B3320" s="6">
        <v>101215.87</v>
      </c>
    </row>
    <row r="3321">
      <c r="A3321" s="5">
        <v>44048.705555555556</v>
      </c>
      <c r="B3321" s="6">
        <v>102801.76</v>
      </c>
    </row>
    <row r="3322">
      <c r="A3322" s="5">
        <v>44049.705555555556</v>
      </c>
      <c r="B3322" s="6">
        <v>104125.64</v>
      </c>
    </row>
    <row r="3323">
      <c r="A3323" s="5">
        <v>44050.705555555556</v>
      </c>
      <c r="B3323" s="6">
        <v>102775.55</v>
      </c>
    </row>
    <row r="3324">
      <c r="A3324" s="5">
        <v>44053.705555555556</v>
      </c>
      <c r="B3324" s="6">
        <v>103444.48</v>
      </c>
    </row>
    <row r="3325">
      <c r="A3325" s="5">
        <v>44054.705555555556</v>
      </c>
      <c r="B3325" s="6">
        <v>102174.4</v>
      </c>
    </row>
    <row r="3326">
      <c r="A3326" s="5">
        <v>44055.705555555556</v>
      </c>
      <c r="B3326" s="6">
        <v>102117.79</v>
      </c>
    </row>
    <row r="3327">
      <c r="A3327" s="5">
        <v>44056.705555555556</v>
      </c>
      <c r="B3327" s="6">
        <v>100460.6</v>
      </c>
    </row>
    <row r="3328">
      <c r="A3328" s="5">
        <v>44057.705555555556</v>
      </c>
      <c r="B3328" s="6">
        <v>101353.45</v>
      </c>
    </row>
    <row r="3329">
      <c r="A3329" s="5">
        <v>44060.705555555556</v>
      </c>
      <c r="B3329" s="6">
        <v>99595.41</v>
      </c>
    </row>
    <row r="3330">
      <c r="A3330" s="5">
        <v>44061.705555555556</v>
      </c>
      <c r="B3330" s="6">
        <v>102065.35</v>
      </c>
    </row>
    <row r="3331">
      <c r="A3331" s="5">
        <v>44062.705555555556</v>
      </c>
      <c r="B3331" s="6">
        <v>100853.72</v>
      </c>
    </row>
    <row r="3332">
      <c r="A3332" s="5">
        <v>44063.705555555556</v>
      </c>
      <c r="B3332" s="6">
        <v>101467.87</v>
      </c>
    </row>
    <row r="3333">
      <c r="A3333" s="5">
        <v>44064.705555555556</v>
      </c>
      <c r="B3333" s="6">
        <v>101521.29</v>
      </c>
    </row>
    <row r="3334">
      <c r="A3334" s="5">
        <v>44067.705555555556</v>
      </c>
      <c r="B3334" s="6">
        <v>102297.95</v>
      </c>
    </row>
    <row r="3335">
      <c r="A3335" s="5">
        <v>44068.705555555556</v>
      </c>
      <c r="B3335" s="6">
        <v>102117.64</v>
      </c>
    </row>
    <row r="3336">
      <c r="A3336" s="5">
        <v>44069.705555555556</v>
      </c>
      <c r="B3336" s="6">
        <v>100627.33</v>
      </c>
    </row>
    <row r="3337">
      <c r="A3337" s="5">
        <v>44070.705555555556</v>
      </c>
      <c r="B3337" s="6">
        <v>100623.64</v>
      </c>
    </row>
    <row r="3338">
      <c r="A3338" s="5">
        <v>44071.705555555556</v>
      </c>
      <c r="B3338" s="6">
        <v>102142.93</v>
      </c>
    </row>
    <row r="3339">
      <c r="A3339" s="5">
        <v>44074.705555555556</v>
      </c>
      <c r="B3339" s="6">
        <v>99369.15</v>
      </c>
    </row>
    <row r="3340">
      <c r="A3340" s="5">
        <v>44075.705555555556</v>
      </c>
      <c r="B3340" s="6">
        <v>102167.65</v>
      </c>
    </row>
    <row r="3341">
      <c r="A3341" s="5">
        <v>44076.705555555556</v>
      </c>
      <c r="B3341" s="6">
        <v>101911.13</v>
      </c>
    </row>
    <row r="3342">
      <c r="A3342" s="5">
        <v>44077.705555555556</v>
      </c>
      <c r="B3342" s="6">
        <v>100721.36</v>
      </c>
    </row>
    <row r="3343">
      <c r="A3343" s="5">
        <v>44078.705555555556</v>
      </c>
      <c r="B3343" s="6">
        <v>101241.73</v>
      </c>
    </row>
    <row r="3344">
      <c r="A3344" s="5">
        <v>44082.705555555556</v>
      </c>
      <c r="B3344" s="6">
        <v>100050.43</v>
      </c>
    </row>
    <row r="3345">
      <c r="A3345" s="5">
        <v>44083.705555555556</v>
      </c>
      <c r="B3345" s="6">
        <v>101292.05</v>
      </c>
    </row>
    <row r="3346">
      <c r="A3346" s="5">
        <v>44084.705555555556</v>
      </c>
      <c r="B3346" s="6">
        <v>98834.59</v>
      </c>
    </row>
    <row r="3347">
      <c r="A3347" s="5">
        <v>44085.705555555556</v>
      </c>
      <c r="B3347" s="6">
        <v>98363.22</v>
      </c>
    </row>
    <row r="3348">
      <c r="A3348" s="5">
        <v>44088.705555555556</v>
      </c>
      <c r="B3348" s="6">
        <v>100274.52</v>
      </c>
    </row>
    <row r="3349">
      <c r="A3349" s="5">
        <v>44089.705555555556</v>
      </c>
      <c r="B3349" s="6">
        <v>100297.91</v>
      </c>
    </row>
    <row r="3350">
      <c r="A3350" s="5">
        <v>44090.705555555556</v>
      </c>
      <c r="B3350" s="6">
        <v>99675.68</v>
      </c>
    </row>
    <row r="3351">
      <c r="A3351" s="5">
        <v>44091.705555555556</v>
      </c>
      <c r="B3351" s="6">
        <v>100097.83</v>
      </c>
    </row>
    <row r="3352">
      <c r="A3352" s="5">
        <v>44092.705555555556</v>
      </c>
      <c r="B3352" s="6">
        <v>98289.71</v>
      </c>
    </row>
    <row r="3353">
      <c r="A3353" s="5">
        <v>44095.705555555556</v>
      </c>
      <c r="B3353" s="6">
        <v>96990.72</v>
      </c>
    </row>
    <row r="3354">
      <c r="A3354" s="5">
        <v>44096.705555555556</v>
      </c>
      <c r="B3354" s="6">
        <v>97293.54</v>
      </c>
    </row>
    <row r="3355">
      <c r="A3355" s="5">
        <v>44097.705555555556</v>
      </c>
      <c r="B3355" s="6">
        <v>95734.82</v>
      </c>
    </row>
    <row r="3356">
      <c r="A3356" s="5">
        <v>44098.705555555556</v>
      </c>
      <c r="B3356" s="6">
        <v>97012.07</v>
      </c>
    </row>
    <row r="3357">
      <c r="A3357" s="5">
        <v>44099.705555555556</v>
      </c>
      <c r="B3357" s="6">
        <v>96999.38</v>
      </c>
    </row>
    <row r="3358">
      <c r="A3358" s="5">
        <v>44102.705555555556</v>
      </c>
      <c r="B3358" s="6">
        <v>94666.37</v>
      </c>
    </row>
    <row r="3359">
      <c r="A3359" s="5">
        <v>44103.705555555556</v>
      </c>
      <c r="B3359" s="6">
        <v>93580.35</v>
      </c>
    </row>
    <row r="3360">
      <c r="A3360" s="5">
        <v>44104.705555555556</v>
      </c>
      <c r="B3360" s="6">
        <v>94603.38</v>
      </c>
    </row>
    <row r="3361">
      <c r="A3361" s="5">
        <v>44105.705555555556</v>
      </c>
      <c r="B3361" s="6">
        <v>95478.52</v>
      </c>
    </row>
    <row r="3362">
      <c r="A3362" s="5">
        <v>44106.705555555556</v>
      </c>
      <c r="B3362" s="6">
        <v>94015.68</v>
      </c>
    </row>
    <row r="3363">
      <c r="A3363" s="5">
        <v>44109.705555555556</v>
      </c>
      <c r="B3363" s="6">
        <v>96089.19</v>
      </c>
    </row>
    <row r="3364">
      <c r="A3364" s="5">
        <v>44110.705555555556</v>
      </c>
      <c r="B3364" s="6">
        <v>95615.03</v>
      </c>
    </row>
    <row r="3365">
      <c r="A3365" s="5">
        <v>44111.705555555556</v>
      </c>
      <c r="B3365" s="6">
        <v>95526.26</v>
      </c>
    </row>
    <row r="3366">
      <c r="A3366" s="5">
        <v>44112.705555555556</v>
      </c>
      <c r="B3366" s="6">
        <v>97919.73</v>
      </c>
    </row>
    <row r="3367">
      <c r="A3367" s="5">
        <v>44113.705555555556</v>
      </c>
      <c r="B3367" s="6">
        <v>97483.31</v>
      </c>
    </row>
    <row r="3368">
      <c r="A3368" s="5">
        <v>44117.705555555556</v>
      </c>
      <c r="B3368" s="6">
        <v>98502.82</v>
      </c>
    </row>
    <row r="3369">
      <c r="A3369" s="5">
        <v>44118.705555555556</v>
      </c>
      <c r="B3369" s="6">
        <v>99334.43</v>
      </c>
    </row>
    <row r="3370">
      <c r="A3370" s="5">
        <v>44119.705555555556</v>
      </c>
      <c r="B3370" s="6">
        <v>99054.06</v>
      </c>
    </row>
    <row r="3371">
      <c r="A3371" s="5">
        <v>44120.705555555556</v>
      </c>
      <c r="B3371" s="6">
        <v>98309.12</v>
      </c>
    </row>
    <row r="3372">
      <c r="A3372" s="5">
        <v>44123.705555555556</v>
      </c>
      <c r="B3372" s="6">
        <v>98657.65</v>
      </c>
    </row>
    <row r="3373">
      <c r="A3373" s="5">
        <v>44124.705555555556</v>
      </c>
      <c r="B3373" s="6">
        <v>100539.83</v>
      </c>
    </row>
    <row r="3374">
      <c r="A3374" s="5">
        <v>44125.705555555556</v>
      </c>
      <c r="B3374" s="6">
        <v>100552.44</v>
      </c>
    </row>
    <row r="3375">
      <c r="A3375" s="5">
        <v>44126.705555555556</v>
      </c>
      <c r="B3375" s="6">
        <v>101917.73</v>
      </c>
    </row>
    <row r="3376">
      <c r="A3376" s="5">
        <v>44127.705555555556</v>
      </c>
      <c r="B3376" s="6">
        <v>101259.75</v>
      </c>
    </row>
    <row r="3377">
      <c r="A3377" s="5">
        <v>44130.705555555556</v>
      </c>
      <c r="B3377" s="6">
        <v>101016.96</v>
      </c>
    </row>
    <row r="3378">
      <c r="A3378" s="5">
        <v>44131.705555555556</v>
      </c>
      <c r="B3378" s="6">
        <v>99605.54</v>
      </c>
    </row>
    <row r="3379">
      <c r="A3379" s="5">
        <v>44132.705555555556</v>
      </c>
      <c r="B3379" s="6">
        <v>95368.76</v>
      </c>
    </row>
    <row r="3380">
      <c r="A3380" s="5">
        <v>44133.705555555556</v>
      </c>
      <c r="B3380" s="6">
        <v>96582.16</v>
      </c>
    </row>
    <row r="3381">
      <c r="A3381" s="5">
        <v>44134.705555555556</v>
      </c>
      <c r="B3381" s="6">
        <v>93952.4</v>
      </c>
    </row>
    <row r="3382">
      <c r="A3382" s="5">
        <v>44138.705555555556</v>
      </c>
      <c r="B3382" s="6">
        <v>95979.71</v>
      </c>
    </row>
    <row r="3383">
      <c r="A3383" s="5">
        <v>44139.705555555556</v>
      </c>
      <c r="B3383" s="6">
        <v>97866.81</v>
      </c>
    </row>
    <row r="3384">
      <c r="A3384" s="5">
        <v>44140.705555555556</v>
      </c>
      <c r="B3384" s="6">
        <v>100751.4</v>
      </c>
    </row>
    <row r="3385">
      <c r="A3385" s="5">
        <v>44141.705555555556</v>
      </c>
      <c r="B3385" s="6">
        <v>100925.11</v>
      </c>
    </row>
    <row r="3386">
      <c r="A3386" s="5">
        <v>44144.705555555556</v>
      </c>
      <c r="B3386" s="6">
        <v>103515.16</v>
      </c>
    </row>
    <row r="3387">
      <c r="A3387" s="5">
        <v>44145.705555555556</v>
      </c>
      <c r="B3387" s="6">
        <v>105066.96</v>
      </c>
    </row>
    <row r="3388">
      <c r="A3388" s="5">
        <v>44146.705555555556</v>
      </c>
      <c r="B3388" s="6">
        <v>104808.83</v>
      </c>
    </row>
    <row r="3389">
      <c r="A3389" s="5">
        <v>44147.705555555556</v>
      </c>
      <c r="B3389" s="6">
        <v>102507.01</v>
      </c>
    </row>
    <row r="3390">
      <c r="A3390" s="5">
        <v>44148.705555555556</v>
      </c>
      <c r="B3390" s="6">
        <v>104723.0</v>
      </c>
    </row>
    <row r="3391">
      <c r="A3391" s="5">
        <v>44151.705555555556</v>
      </c>
      <c r="B3391" s="6">
        <v>106429.92</v>
      </c>
    </row>
    <row r="3392">
      <c r="A3392" s="5">
        <v>44152.705555555556</v>
      </c>
      <c r="B3392" s="6">
        <v>107248.63</v>
      </c>
    </row>
    <row r="3393">
      <c r="A3393" s="5">
        <v>44153.705555555556</v>
      </c>
      <c r="B3393" s="6">
        <v>106119.09</v>
      </c>
    </row>
    <row r="3394">
      <c r="A3394" s="5">
        <v>44154.705555555556</v>
      </c>
      <c r="B3394" s="6">
        <v>106669.9</v>
      </c>
    </row>
    <row r="3395">
      <c r="A3395" s="5">
        <v>44155.705555555556</v>
      </c>
      <c r="B3395" s="6">
        <v>106042.48</v>
      </c>
    </row>
    <row r="3396">
      <c r="A3396" s="5">
        <v>44158.705555555556</v>
      </c>
      <c r="B3396" s="6">
        <v>107378.92</v>
      </c>
    </row>
    <row r="3397">
      <c r="A3397" s="5">
        <v>44159.705555555556</v>
      </c>
      <c r="B3397" s="6">
        <v>109786.3</v>
      </c>
    </row>
    <row r="3398">
      <c r="A3398" s="5">
        <v>44160.705555555556</v>
      </c>
      <c r="B3398" s="6">
        <v>110132.53</v>
      </c>
    </row>
    <row r="3399">
      <c r="A3399" s="5">
        <v>44161.705555555556</v>
      </c>
      <c r="B3399" s="6">
        <v>110227.09</v>
      </c>
    </row>
    <row r="3400">
      <c r="A3400" s="5">
        <v>44162.705555555556</v>
      </c>
      <c r="B3400" s="6">
        <v>110575.47</v>
      </c>
    </row>
    <row r="3401">
      <c r="A3401" s="5">
        <v>44165.705555555556</v>
      </c>
      <c r="B3401" s="6">
        <v>108893.32</v>
      </c>
    </row>
    <row r="3402">
      <c r="A3402" s="5">
        <v>44166.705555555556</v>
      </c>
      <c r="B3402" s="6">
        <v>111399.91</v>
      </c>
    </row>
    <row r="3403">
      <c r="A3403" s="5">
        <v>44167.705555555556</v>
      </c>
      <c r="B3403" s="6">
        <v>111878.53</v>
      </c>
    </row>
    <row r="3404">
      <c r="A3404" s="5">
        <v>44168.705555555556</v>
      </c>
      <c r="B3404" s="6">
        <v>112291.59</v>
      </c>
    </row>
    <row r="3405">
      <c r="A3405" s="5">
        <v>44169.705555555556</v>
      </c>
      <c r="B3405" s="6">
        <v>113750.22</v>
      </c>
    </row>
    <row r="3406">
      <c r="A3406" s="5">
        <v>44172.705555555556</v>
      </c>
      <c r="B3406" s="6">
        <v>113589.77</v>
      </c>
    </row>
    <row r="3407">
      <c r="A3407" s="5">
        <v>44173.705555555556</v>
      </c>
      <c r="B3407" s="6">
        <v>113793.06</v>
      </c>
    </row>
    <row r="3408">
      <c r="A3408" s="5">
        <v>44174.705555555556</v>
      </c>
      <c r="B3408" s="6">
        <v>113001.16</v>
      </c>
    </row>
    <row r="3409">
      <c r="A3409" s="5">
        <v>44175.705555555556</v>
      </c>
      <c r="B3409" s="6">
        <v>115128.63</v>
      </c>
    </row>
    <row r="3410">
      <c r="A3410" s="5">
        <v>44176.705555555556</v>
      </c>
      <c r="B3410" s="6">
        <v>115128.0</v>
      </c>
    </row>
    <row r="3411">
      <c r="A3411" s="5">
        <v>44179.705555555556</v>
      </c>
      <c r="B3411" s="6">
        <v>114611.12</v>
      </c>
    </row>
    <row r="3412">
      <c r="A3412" s="5">
        <v>44180.705555555556</v>
      </c>
      <c r="B3412" s="6">
        <v>116148.63</v>
      </c>
    </row>
    <row r="3413">
      <c r="A3413" s="5">
        <v>44181.705555555556</v>
      </c>
      <c r="B3413" s="6">
        <v>117857.35</v>
      </c>
    </row>
    <row r="3414">
      <c r="A3414" s="5">
        <v>44182.705555555556</v>
      </c>
      <c r="B3414" s="6">
        <v>118400.57</v>
      </c>
    </row>
    <row r="3415">
      <c r="A3415" s="5">
        <v>44183.705555555556</v>
      </c>
      <c r="B3415" s="6">
        <v>118023.67</v>
      </c>
    </row>
    <row r="3416">
      <c r="A3416" s="5">
        <v>44186.705555555556</v>
      </c>
      <c r="B3416" s="6">
        <v>115822.57</v>
      </c>
    </row>
    <row r="3417">
      <c r="A3417" s="5">
        <v>44187.705555555556</v>
      </c>
      <c r="B3417" s="6">
        <v>116636.18</v>
      </c>
    </row>
    <row r="3418">
      <c r="A3418" s="5">
        <v>44188.705555555556</v>
      </c>
      <c r="B3418" s="6">
        <v>117806.85</v>
      </c>
    </row>
    <row r="3419">
      <c r="A3419" s="5">
        <v>44193.705555555556</v>
      </c>
      <c r="B3419" s="6">
        <v>119123.7</v>
      </c>
    </row>
    <row r="3420">
      <c r="A3420" s="5">
        <v>44194.705555555556</v>
      </c>
      <c r="B3420" s="6">
        <v>119409.15</v>
      </c>
    </row>
    <row r="3421">
      <c r="A3421" s="5">
        <v>44195.705555555556</v>
      </c>
      <c r="B3421" s="6">
        <v>119017.24</v>
      </c>
    </row>
  </sheetData>
  <drawing r:id="rId1"/>
</worksheet>
</file>