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firstSheet="1" activeTab="6"/>
  </bookViews>
  <sheets>
    <sheet name="solution 1 (tout cablé)" sheetId="9" r:id="rId1"/>
    <sheet name="solution 2 (Wifi)" sheetId="10" r:id="rId2"/>
    <sheet name="solution finale" sheetId="13" r:id="rId3"/>
    <sheet name="Plan Adressage IP" sheetId="14" r:id="rId4"/>
    <sheet name="liste matériel" sheetId="11" r:id="rId5"/>
    <sheet name="budget corrigé" sheetId="12" r:id="rId6"/>
    <sheet name="récapitulatif solutions 1 et 2" sheetId="8" r:id="rId7"/>
    <sheet name="budget estimatif" sheetId="6" r:id="rId8"/>
  </sheets>
  <definedNames>
    <definedName name="_xlnm.Print_Area" localSheetId="7">'budget estimatif'!$A$4:$N$34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<sst xmlns="http://schemas.openxmlformats.org/spreadsheetml/2006/main" count="1032" uniqueCount="331">
  <si>
    <t>depuis</t>
  </si>
  <si>
    <t>via</t>
  </si>
  <si>
    <t>nombre de connections par switch</t>
  </si>
  <si>
    <t>ligne/ atelier</t>
  </si>
  <si>
    <t>machines connectées</t>
  </si>
  <si>
    <t>poste écran MES</t>
  </si>
  <si>
    <t xml:space="preserve"> n°armoire</t>
  </si>
  <si>
    <t>CPU</t>
  </si>
  <si>
    <t>communication</t>
  </si>
  <si>
    <t>solution</t>
  </si>
  <si>
    <t>nbre ecran MES</t>
  </si>
  <si>
    <t>cimetière</t>
  </si>
  <si>
    <t>baie condi</t>
  </si>
  <si>
    <t>coffret C1</t>
  </si>
  <si>
    <t>profibus</t>
  </si>
  <si>
    <t>profinet</t>
  </si>
  <si>
    <t>eth</t>
  </si>
  <si>
    <t>switch Cimetière (ou T14)</t>
  </si>
  <si>
    <t>ligne sacs 25 kgs</t>
  </si>
  <si>
    <t>ensacheuses 1 et 2 (via T14)</t>
  </si>
  <si>
    <t>TGBT  T14</t>
  </si>
  <si>
    <t>TSX  P57302 via profibus E/S déportées</t>
  </si>
  <si>
    <t>ethernet TSX ETY 110 reseau supervision</t>
  </si>
  <si>
    <t>convertisseur ethernet/ethernet</t>
  </si>
  <si>
    <t>trieuse elkowa</t>
  </si>
  <si>
    <t>ethernet</t>
  </si>
  <si>
    <t>branchement en direct</t>
  </si>
  <si>
    <t>marqueur jet encre</t>
  </si>
  <si>
    <t>poste 1 (ensacheuses)</t>
  </si>
  <si>
    <t>poste 2 (trieuse et marqueur)</t>
  </si>
  <si>
    <t>poste 3 (palettisation et banderollage)</t>
  </si>
  <si>
    <t>ligne Big bag</t>
  </si>
  <si>
    <t>ligne Big Bag</t>
  </si>
  <si>
    <t>M340 P342020</t>
  </si>
  <si>
    <t>bascule</t>
  </si>
  <si>
    <t>installer connecteur rj45 par Precia molen</t>
  </si>
  <si>
    <t>poste 4 (ensachage bigbag)</t>
  </si>
  <si>
    <t>ligne dose</t>
  </si>
  <si>
    <t>ensacheuse IMAR</t>
  </si>
  <si>
    <t>CPU 312</t>
  </si>
  <si>
    <t>carte coupleur ethernet</t>
  </si>
  <si>
    <t>tester carte memoire</t>
  </si>
  <si>
    <t>marqueur jet d'encre</t>
  </si>
  <si>
    <t>trieuse</t>
  </si>
  <si>
    <t>hmi proface</t>
  </si>
  <si>
    <t>robot ABB</t>
  </si>
  <si>
    <t xml:space="preserve">ABB </t>
  </si>
  <si>
    <t>poste 5 (ligne dose)</t>
  </si>
  <si>
    <t>Baie principale conditionnement</t>
  </si>
  <si>
    <t>chambon ligne</t>
  </si>
  <si>
    <t>Chambon</t>
  </si>
  <si>
    <t>A540</t>
  </si>
  <si>
    <t xml:space="preserve">S7 300 </t>
  </si>
  <si>
    <t>convertisseur profibus/ethernet</t>
  </si>
  <si>
    <t>regulation des températures</t>
  </si>
  <si>
    <t>M241 TM241CE24R</t>
  </si>
  <si>
    <t>prise ethernet</t>
  </si>
  <si>
    <t>poste 6 (moulage ligne)</t>
  </si>
  <si>
    <t>poste 7 (péripheriques ligne)</t>
  </si>
  <si>
    <t>chambon 1</t>
  </si>
  <si>
    <t>chaudière vapeur</t>
  </si>
  <si>
    <t>214-1HG40-0XB0</t>
  </si>
  <si>
    <t>ethernet 277-1AA10-0AA0</t>
  </si>
  <si>
    <t>alim sucre flexicon</t>
  </si>
  <si>
    <t>OTB1E0DM9LP</t>
  </si>
  <si>
    <t>salle de maturation</t>
  </si>
  <si>
    <t>trouver un thermohygrometre connecté via ethernet</t>
  </si>
  <si>
    <t>ehternet</t>
  </si>
  <si>
    <t>poste 8 (chaudière chambon)</t>
  </si>
  <si>
    <t>poste 9 (chambon 1dm)</t>
  </si>
  <si>
    <t>atelier palettisation banderolage</t>
  </si>
  <si>
    <t>palettiseur B0</t>
  </si>
  <si>
    <r>
      <rPr>
        <sz val="9"/>
        <rFont val="Arial"/>
        <charset val="134"/>
      </rPr>
      <t xml:space="preserve">branchement en direct </t>
    </r>
    <r>
      <rPr>
        <b/>
        <sz val="9"/>
        <color rgb="FFFF0000"/>
        <rFont val="Arial"/>
        <charset val="134"/>
      </rPr>
      <t>?</t>
    </r>
  </si>
  <si>
    <t>palettiseur B1</t>
  </si>
  <si>
    <t>TSX P572623</t>
  </si>
  <si>
    <t>ethernet ETY PORT</t>
  </si>
  <si>
    <t>palettiseur B4</t>
  </si>
  <si>
    <t>CP343-1 Lean</t>
  </si>
  <si>
    <t>convertisseur profiinet/ethernet</t>
  </si>
  <si>
    <t>distributeur palette</t>
  </si>
  <si>
    <t xml:space="preserve">IM 155-6PN ST </t>
  </si>
  <si>
    <t>convoyage banderolage</t>
  </si>
  <si>
    <t>CPU 1510SP-1PN</t>
  </si>
  <si>
    <t>filmeuse mini</t>
  </si>
  <si>
    <t>215-1AG40-0XB0</t>
  </si>
  <si>
    <t>filmeuse pleine charge</t>
  </si>
  <si>
    <t>poste 10 (palettisation)</t>
  </si>
  <si>
    <t>poste 11 (banderolage)</t>
  </si>
  <si>
    <t>ligne 5 kg</t>
  </si>
  <si>
    <t>automate MES ligne 5 kg</t>
  </si>
  <si>
    <t>automate MES</t>
  </si>
  <si>
    <t>marquage jet d'encre</t>
  </si>
  <si>
    <t>trieuse pondérale</t>
  </si>
  <si>
    <t>poste 12 (sacs 5kg)</t>
  </si>
  <si>
    <t>future Ligne BETTI 1kg  / 500g (Mars 2024)</t>
  </si>
  <si>
    <t xml:space="preserve"> ensacheuse betti S7 1500 (automate)</t>
  </si>
  <si>
    <t>10.2.237.80</t>
  </si>
  <si>
    <t xml:space="preserve"> ensacheuse betti automate TP1200 confort panel (IHM)</t>
  </si>
  <si>
    <t>10.2.237.81</t>
  </si>
  <si>
    <t xml:space="preserve"> ensacheuse betti (périphérique d'interface EWON COSY</t>
  </si>
  <si>
    <t>10.2.237.82</t>
  </si>
  <si>
    <t xml:space="preserve"> ensacheuse betti Nordson Profilex (dispositif d'encollage)</t>
  </si>
  <si>
    <t>10.2.237.83</t>
  </si>
  <si>
    <t>combi trieuse + Détecteur Particules Métalique</t>
  </si>
  <si>
    <t xml:space="preserve">  melter toledo</t>
  </si>
  <si>
    <t>Prod X</t>
  </si>
  <si>
    <t>convoyage ezs</t>
  </si>
  <si>
    <t>convertisseur ?/ethernet</t>
  </si>
  <si>
    <t>poste 13 (betti)</t>
  </si>
  <si>
    <t>poste 14 (fardelage betti)</t>
  </si>
  <si>
    <t>coffret atelier enveloppés /toyos (coffret 1)</t>
  </si>
  <si>
    <t>envellopés ligne A</t>
  </si>
  <si>
    <t>automate MES ligne A</t>
  </si>
  <si>
    <t xml:space="preserve">branchement en direct </t>
  </si>
  <si>
    <t>A410</t>
  </si>
  <si>
    <t>poste 15 (conducteur A1 A2)</t>
  </si>
  <si>
    <t>poste 16 (emboitage A1 A2)</t>
  </si>
  <si>
    <t>poste 17 (conducteur A3 A4)</t>
  </si>
  <si>
    <t>poste 18 (emboitage A3 A4)</t>
  </si>
  <si>
    <t>enveloppés ligne B</t>
  </si>
  <si>
    <t>automate MES ligne B</t>
  </si>
  <si>
    <t>Sartorius EWK3015TS</t>
  </si>
  <si>
    <t>paletiseur ligne A et B</t>
  </si>
  <si>
    <t xml:space="preserve">Robot ABB ligne A et B </t>
  </si>
  <si>
    <t>prise LAN</t>
  </si>
  <si>
    <t>poste 19 (conducteur B1 B2)</t>
  </si>
  <si>
    <t>poste 20 (emboitage B1 B2)</t>
  </si>
  <si>
    <t>buchette A</t>
  </si>
  <si>
    <t>convoyage remplissage</t>
  </si>
  <si>
    <t>A493</t>
  </si>
  <si>
    <t>SIEMENS S7-300-314-1AE040AB0</t>
  </si>
  <si>
    <t>convertisseur profibus /ethernet</t>
  </si>
  <si>
    <t>capteur vision ctrl buchettes fuyardes</t>
  </si>
  <si>
    <t xml:space="preserve"> IP : 10.2.2.168</t>
  </si>
  <si>
    <t>A492</t>
  </si>
  <si>
    <t>Mettler toledo</t>
  </si>
  <si>
    <t>prod X</t>
  </si>
  <si>
    <t>palettiseur</t>
  </si>
  <si>
    <t xml:space="preserve">S7 1200 </t>
  </si>
  <si>
    <t>convertisseur profinet /ethernet</t>
  </si>
  <si>
    <t>poste 21 (buchette A)</t>
  </si>
  <si>
    <t>buchette B</t>
  </si>
  <si>
    <t xml:space="preserve"> encaissage convoyage</t>
  </si>
  <si>
    <t>A510</t>
  </si>
  <si>
    <t xml:space="preserve"> S7-300 313 1AD03 0AB0</t>
  </si>
  <si>
    <t xml:space="preserve"> IP : 10.2.2.169</t>
  </si>
  <si>
    <t>poste 22 (buchette B)</t>
  </si>
  <si>
    <t>atelier arome</t>
  </si>
  <si>
    <t>balance statique</t>
  </si>
  <si>
    <t>poste 23 (atelier aromes rdc)</t>
  </si>
  <si>
    <t>poste 24 (atelier aromes 1er étage)</t>
  </si>
  <si>
    <t>future ligne buchette</t>
  </si>
  <si>
    <t>ensacheuse</t>
  </si>
  <si>
    <t>convoyage encaissage</t>
  </si>
  <si>
    <t>combi trieuse pondérale/dpm</t>
  </si>
  <si>
    <t>palettisation</t>
  </si>
  <si>
    <t>etiquettage</t>
  </si>
  <si>
    <t>poste 25 (future ligne buchette)</t>
  </si>
  <si>
    <t>Qté automate MES à ajouter</t>
  </si>
  <si>
    <t>Qté convertisseurs profibus/ ethernet</t>
  </si>
  <si>
    <t>Qté écran MES</t>
  </si>
  <si>
    <t>Qté convertisseurs profinet/ ethernet</t>
  </si>
  <si>
    <t>Qté prises à ajouter baie condi</t>
  </si>
  <si>
    <t>21 ports disponibles seulement</t>
  </si>
  <si>
    <t>Qté convertisseurs ethernet/ ethernet</t>
  </si>
  <si>
    <t>Qté prises à ajouter cimetière (ou T14)</t>
  </si>
  <si>
    <t>Qté prises à ajouter atelier enveloppés</t>
  </si>
  <si>
    <t>Qté prises au total à ajouter</t>
  </si>
  <si>
    <t>Borne Wifi  B to B</t>
  </si>
  <si>
    <t>Borne Wifi ligne dose</t>
  </si>
  <si>
    <t>fin b2b</t>
  </si>
  <si>
    <t>Switch baie principale conditionnement</t>
  </si>
  <si>
    <t>Borne Wifi chambon paquetage 1</t>
  </si>
  <si>
    <t>Borne Wifi chambon paquetage 2</t>
  </si>
  <si>
    <t>Borne Wifi chambon paquetage 3</t>
  </si>
  <si>
    <t>Borne Wifi chambon paquetage 4</t>
  </si>
  <si>
    <t>Borne Wifi chambon paquetage 5</t>
  </si>
  <si>
    <t>Borne Wifi chambon paquetage 6</t>
  </si>
  <si>
    <t>Switch coffret atelier enveloppés /toyos (coffret 1)</t>
  </si>
  <si>
    <t>Borne Wifi envellopés buchettes 1</t>
  </si>
  <si>
    <t>Borne Wifi envellopés buchettes 2</t>
  </si>
  <si>
    <t>Borne Wifi envellopés buchettes 3</t>
  </si>
  <si>
    <t>Borne Wifi envellopés buchettes 4</t>
  </si>
  <si>
    <t>Borne Wifi envellopés buchettes 5</t>
  </si>
  <si>
    <t>Borne Wifi envellopés buchettes 6</t>
  </si>
  <si>
    <t>Borne Wifi envellopés buchettes 7</t>
  </si>
  <si>
    <t>Borne Wifi envellopés buchettes 8</t>
  </si>
  <si>
    <t>Borne Wifi envellopés buchettes 9</t>
  </si>
  <si>
    <t>Borne Wifi envellopés buchettes 10</t>
  </si>
  <si>
    <t>TOTAUX</t>
  </si>
  <si>
    <t>combi trieuse pondérale DPM</t>
  </si>
  <si>
    <t>Ligne BETTI 1kg  / 500g (Mars 2024)</t>
  </si>
  <si>
    <t>Adresse IP</t>
  </si>
  <si>
    <t>10.2.237.201/24</t>
  </si>
  <si>
    <t>10.2.237.210/24</t>
  </si>
  <si>
    <t>10.2.237.211/24</t>
  </si>
  <si>
    <t>10.2.237.20/24</t>
  </si>
  <si>
    <t>10.2.237.21/24</t>
  </si>
  <si>
    <t>10.2.237.22/24</t>
  </si>
  <si>
    <t>10.2.237.23/24</t>
  </si>
  <si>
    <t>10.2.237.24/24</t>
  </si>
  <si>
    <t>10.2.237.25/24</t>
  </si>
  <si>
    <t>10.2.237.30/24</t>
  </si>
  <si>
    <t>10.2.237.31/24</t>
  </si>
  <si>
    <t>10.2.237.32/24</t>
  </si>
  <si>
    <t>10.2.237.33/24</t>
  </si>
  <si>
    <t>10.2.237.40/24</t>
  </si>
  <si>
    <t>10.2.237.41/24</t>
  </si>
  <si>
    <t>10.2.237.42</t>
  </si>
  <si>
    <t>10.2.237.43/24</t>
  </si>
  <si>
    <t>10.2.237.44/24</t>
  </si>
  <si>
    <t>10.2.237.45/24</t>
  </si>
  <si>
    <t>10.2.237.46/24</t>
  </si>
  <si>
    <t>10.2.237.70/24</t>
  </si>
  <si>
    <t>10.2.237.71/24</t>
  </si>
  <si>
    <t>10.2.237.80/24</t>
  </si>
  <si>
    <t>10.2.237.81/24</t>
  </si>
  <si>
    <t xml:space="preserve">              </t>
  </si>
  <si>
    <t>10.2.237.82/24</t>
  </si>
  <si>
    <t>10.2.237.83/24</t>
  </si>
  <si>
    <t>10.2.237.84/24</t>
  </si>
  <si>
    <t>10.2.237.85/24</t>
  </si>
  <si>
    <t>10.2.237.110/24</t>
  </si>
  <si>
    <t>10.2.237.111/24</t>
  </si>
  <si>
    <t>10.2.237.112/24</t>
  </si>
  <si>
    <t>10.2.237.113/24</t>
  </si>
  <si>
    <t>10.2.237.114/24</t>
  </si>
  <si>
    <t>10.2.237.115/24</t>
  </si>
  <si>
    <t>10.2.237.116/24</t>
  </si>
  <si>
    <t>10.2.237.117/24</t>
  </si>
  <si>
    <t>10.2.237.118/24</t>
  </si>
  <si>
    <t>10.2.237.119/24</t>
  </si>
  <si>
    <t>10.2.237.130/24</t>
  </si>
  <si>
    <t>10.2.237.131/24</t>
  </si>
  <si>
    <t>10.2.237.132/24</t>
  </si>
  <si>
    <t>10.2.237.140/24</t>
  </si>
  <si>
    <t>10.2.237.141/24</t>
  </si>
  <si>
    <t>10.2.237.142/24</t>
  </si>
  <si>
    <t>10.2.237.143/24</t>
  </si>
  <si>
    <t>10.2.237.144/24</t>
  </si>
  <si>
    <t>10.2.237.145/24</t>
  </si>
  <si>
    <t>10.2.237.160/24</t>
  </si>
  <si>
    <t>10.2.237.146/24</t>
  </si>
  <si>
    <t>10.2.237.147/24</t>
  </si>
  <si>
    <t>10.2.237.148/24</t>
  </si>
  <si>
    <t>10.2.237.149/24</t>
  </si>
  <si>
    <t>matériel souhaité</t>
  </si>
  <si>
    <t>quantité</t>
  </si>
  <si>
    <t>tablette durcie</t>
  </si>
  <si>
    <t>prix</t>
  </si>
  <si>
    <t>B to B</t>
  </si>
  <si>
    <t>B to C</t>
  </si>
  <si>
    <t>Total</t>
  </si>
  <si>
    <t>cpu automate schneider type M340 (P342020 par exemple)</t>
  </si>
  <si>
    <t>https://www.getac.com/fr/products/tablets/t800/#sp%C3%A9cifications-techniques</t>
  </si>
  <si>
    <t>alimentation pour automate (CPS2000 si cpu P342020)</t>
  </si>
  <si>
    <t>https://www.zebra.com/fr/fr/products/spec-sheets/tablets/et51-et56-w.html</t>
  </si>
  <si>
    <t>cartes 32 entrées pour M340 avec modules d'entrées déporté</t>
  </si>
  <si>
    <t>cartes  sortie  pour M340 avec modules de sorties déporté</t>
  </si>
  <si>
    <t>passerelle profinet/ ethernet</t>
  </si>
  <si>
    <t>https://fr.rs-online.com/web/p/routeurs/2502724?gb=s</t>
  </si>
  <si>
    <t>passerelle profibus/ ethernet</t>
  </si>
  <si>
    <t>https://fr.rs-online.com/web/p/routeurs/2502742?gb=s</t>
  </si>
  <si>
    <t>passerelle ethernet/ ethernet</t>
  </si>
  <si>
    <t>meubles PC</t>
  </si>
  <si>
    <t xml:space="preserve">https://www.manutan.fr/fr/maf/armoire-d-atelier-pour-pc-mig22489161 </t>
  </si>
  <si>
    <t xml:space="preserve">https://www.manutan.fr/fr/maf/armoire-compacte-bott-pour-ordinateur </t>
  </si>
  <si>
    <t>lecteurs code barre bluetooth</t>
  </si>
  <si>
    <r>
      <rPr>
        <b/>
        <sz val="24"/>
        <color theme="1"/>
        <rFont val="Calibri"/>
        <charset val="134"/>
        <scheme val="minor"/>
      </rPr>
      <t xml:space="preserve">Phase 1 </t>
    </r>
    <r>
      <rPr>
        <b/>
        <sz val="16"/>
        <color theme="1"/>
        <rFont val="Calibri"/>
        <charset val="134"/>
        <scheme val="minor"/>
      </rPr>
      <t>(raccordement réseau ethernet et wifi + fourniture PC et scan code barre) = gestion traçabilité</t>
    </r>
  </si>
  <si>
    <t>solution 1 (BT)*</t>
  </si>
  <si>
    <t>solution 2 wifi BT**</t>
  </si>
  <si>
    <t>solution 3 wifi scanwifi***</t>
  </si>
  <si>
    <t>affectation</t>
  </si>
  <si>
    <t>total</t>
  </si>
  <si>
    <r>
      <rPr>
        <sz val="11"/>
        <color theme="1"/>
        <rFont val="Calibri"/>
        <charset val="134"/>
        <scheme val="minor"/>
      </rPr>
      <t>cout AP (655€/AP) (</t>
    </r>
    <r>
      <rPr>
        <b/>
        <sz val="11"/>
        <color rgb="FFFF0000"/>
        <rFont val="Calibri"/>
        <charset val="134"/>
        <scheme val="minor"/>
      </rPr>
      <t>attente audit wifi</t>
    </r>
    <r>
      <rPr>
        <sz val="11"/>
        <color theme="1"/>
        <rFont val="Calibri"/>
        <charset val="134"/>
        <scheme val="minor"/>
      </rPr>
      <t>)</t>
    </r>
  </si>
  <si>
    <t xml:space="preserve">cout cablage réseau + alimentations </t>
  </si>
  <si>
    <t>baies reseau (IT) + liaison fibre secours (IT)</t>
  </si>
  <si>
    <t>materiel IT (500€/poste) (IT)</t>
  </si>
  <si>
    <t>meuble pc (800€/poste)</t>
  </si>
  <si>
    <t>scans (300/1300)</t>
  </si>
  <si>
    <t>total phase 1</t>
  </si>
  <si>
    <t>total IT</t>
  </si>
  <si>
    <t>total phase 1 avec prise en charge IT</t>
  </si>
  <si>
    <r>
      <rPr>
        <b/>
        <sz val="22"/>
        <color theme="1"/>
        <rFont val="Calibri"/>
        <charset val="134"/>
        <scheme val="minor"/>
      </rPr>
      <t xml:space="preserve">Phase 2 </t>
    </r>
    <r>
      <rPr>
        <b/>
        <sz val="16"/>
        <color theme="1"/>
        <rFont val="Calibri"/>
        <charset val="134"/>
        <scheme val="minor"/>
      </rPr>
      <t>(raccordement des équipements de production au réseau pour automatiser la remontée d'informations)</t>
    </r>
  </si>
  <si>
    <t>recup totale du matériel automatisme</t>
  </si>
  <si>
    <t>récup 50% du matériel automatisme</t>
  </si>
  <si>
    <t>achat total du matériel automatisme</t>
  </si>
  <si>
    <t>BtoB</t>
  </si>
  <si>
    <t>BtoC</t>
  </si>
  <si>
    <t>passerelles (type Anybus AB90)</t>
  </si>
  <si>
    <t>cablage passerelles</t>
  </si>
  <si>
    <t>automatisme automates communiquants</t>
  </si>
  <si>
    <t>total phase 2</t>
  </si>
  <si>
    <t>* tout cablé avec douchettes bluetooth</t>
  </si>
  <si>
    <t>**Wifi avec douchettes bluetooth</t>
  </si>
  <si>
    <t>***Wifi avec toutes les douchettes en wifi</t>
  </si>
  <si>
    <t>budget estimé à ce jour</t>
  </si>
  <si>
    <t>Budget IT</t>
  </si>
  <si>
    <t>montant chiffré avec devis</t>
  </si>
  <si>
    <t>Recupération usines</t>
  </si>
  <si>
    <t>solution retenue</t>
  </si>
  <si>
    <t>récapitulatif des besoins</t>
  </si>
  <si>
    <t>solution 1 (tout cablé)</t>
  </si>
  <si>
    <t>solution 2 (wifi)</t>
  </si>
  <si>
    <t>21 ports dispo seulements !</t>
  </si>
  <si>
    <t>Qté prises à ajouter cimetière</t>
  </si>
  <si>
    <t>Qté AP</t>
  </si>
  <si>
    <t xml:space="preserve">Qté passerelles </t>
  </si>
  <si>
    <t>prestation cablage eiffage</t>
  </si>
  <si>
    <t>non retenue</t>
  </si>
  <si>
    <t>retenue</t>
  </si>
  <si>
    <t>ch1</t>
  </si>
  <si>
    <t>a</t>
  </si>
  <si>
    <t>b</t>
  </si>
  <si>
    <t>Phase 1</t>
  </si>
  <si>
    <t>phase 1</t>
  </si>
  <si>
    <t>cout AP (1000€/AP)</t>
  </si>
  <si>
    <t>cout RJ45 (800€/prise (tout compris))</t>
  </si>
  <si>
    <t>baies reseau (IT)</t>
  </si>
  <si>
    <t>liaison fibre secours (IT)</t>
  </si>
  <si>
    <t>alimentation des pc (500€/poste)</t>
  </si>
  <si>
    <t>Phase 2</t>
  </si>
  <si>
    <t xml:space="preserve">recup totale </t>
  </si>
  <si>
    <t>récup 50%</t>
  </si>
  <si>
    <t>achat total</t>
  </si>
  <si>
    <t>phase 2</t>
  </si>
  <si>
    <t>passerelles (type Anybus AB90) (1000€/coupleurs)</t>
  </si>
  <si>
    <t>automates MES</t>
  </si>
  <si>
    <t>thermo hygromètre salle maturation</t>
  </si>
  <si>
    <t>cablage coffret automates MES</t>
  </si>
  <si>
    <t>automatisme automates 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</si>
</sst>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#,##0\ &quot;€&quot;"/>
    <numFmt numFmtId="179" formatCode="#,##0.00\ &quot;€&quot;;[Red]\-#,##0.00\ &quot;€&quot;"/>
    <numFmt numFmtId="180" formatCode="#,##0.00\ &quot;€&quot;"/>
  </numFmts>
  <fonts count="4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0499893185216834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92D05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93939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9"/>
      <color theme="0"/>
      <name val="Arial"/>
      <charset val="134"/>
    </font>
    <font>
      <sz val="9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name val="Arial"/>
      <charset val="134"/>
    </font>
    <font>
      <b/>
      <sz val="24"/>
      <color theme="1"/>
      <name val="Arial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6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9" borderId="5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6" applyNumberFormat="0" applyFill="0" applyAlignment="0" applyProtection="0">
      <alignment vertical="center"/>
    </xf>
    <xf numFmtId="0" fontId="27" fillId="0" borderId="56" applyNumberFormat="0" applyFill="0" applyAlignment="0" applyProtection="0">
      <alignment vertical="center"/>
    </xf>
    <xf numFmtId="0" fontId="28" fillId="0" borderId="5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0" borderId="58" applyNumberFormat="0" applyAlignment="0" applyProtection="0">
      <alignment vertical="center"/>
    </xf>
    <xf numFmtId="0" fontId="30" fillId="11" borderId="59" applyNumberFormat="0" applyAlignment="0" applyProtection="0">
      <alignment vertical="center"/>
    </xf>
    <xf numFmtId="0" fontId="31" fillId="11" borderId="58" applyNumberFormat="0" applyAlignment="0" applyProtection="0">
      <alignment vertical="center"/>
    </xf>
    <xf numFmtId="0" fontId="32" fillId="12" borderId="60" applyNumberFormat="0" applyAlignment="0" applyProtection="0">
      <alignment vertical="center"/>
    </xf>
    <xf numFmtId="0" fontId="33" fillId="0" borderId="61" applyNumberFormat="0" applyFill="0" applyAlignment="0" applyProtection="0">
      <alignment vertical="center"/>
    </xf>
    <xf numFmtId="0" fontId="34" fillId="0" borderId="6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0" borderId="0"/>
  </cellStyleXfs>
  <cellXfs count="3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5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5" fillId="3" borderId="9" xfId="0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0" fontId="5" fillId="0" borderId="24" xfId="0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5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6" fillId="2" borderId="10" xfId="0" applyFont="1" applyFill="1" applyBorder="1"/>
    <xf numFmtId="4" fontId="0" fillId="0" borderId="10" xfId="0" applyNumberFormat="1" applyBorder="1"/>
    <xf numFmtId="4" fontId="0" fillId="3" borderId="10" xfId="0" applyNumberFormat="1" applyFill="1" applyBorder="1"/>
    <xf numFmtId="178" fontId="0" fillId="0" borderId="9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7" fillId="3" borderId="9" xfId="0" applyNumberFormat="1" applyFont="1" applyFill="1" applyBorder="1" applyAlignment="1">
      <alignment horizontal="center" vertical="center"/>
    </xf>
    <xf numFmtId="178" fontId="7" fillId="3" borderId="10" xfId="0" applyNumberFormat="1" applyFont="1" applyFill="1" applyBorder="1" applyAlignment="1">
      <alignment horizontal="center" vertical="center"/>
    </xf>
    <xf numFmtId="178" fontId="7" fillId="3" borderId="11" xfId="0" applyNumberFormat="1" applyFont="1" applyFill="1" applyBorder="1" applyAlignment="1">
      <alignment horizontal="center" vertical="center"/>
    </xf>
    <xf numFmtId="178" fontId="7" fillId="4" borderId="9" xfId="0" applyNumberFormat="1" applyFont="1" applyFill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178" fontId="0" fillId="4" borderId="9" xfId="0" applyNumberFormat="1" applyFill="1" applyBorder="1" applyAlignment="1">
      <alignment horizontal="center" vertical="center"/>
    </xf>
    <xf numFmtId="178" fontId="0" fillId="4" borderId="10" xfId="0" applyNumberFormat="1" applyFill="1" applyBorder="1" applyAlignment="1">
      <alignment horizontal="center" vertical="center"/>
    </xf>
    <xf numFmtId="178" fontId="0" fillId="4" borderId="11" xfId="0" applyNumberFormat="1" applyFill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0" fillId="3" borderId="9" xfId="0" applyNumberFormat="1" applyFill="1" applyBorder="1" applyAlignment="1">
      <alignment horizontal="center" vertical="center"/>
    </xf>
    <xf numFmtId="178" fontId="0" fillId="3" borderId="10" xfId="0" applyNumberFormat="1" applyFill="1" applyBorder="1" applyAlignment="1">
      <alignment horizontal="center" vertical="center"/>
    </xf>
    <xf numFmtId="178" fontId="0" fillId="3" borderId="11" xfId="0" applyNumberFormat="1" applyFill="1" applyBorder="1" applyAlignment="1">
      <alignment horizontal="center" vertical="center"/>
    </xf>
    <xf numFmtId="178" fontId="0" fillId="5" borderId="14" xfId="0" applyNumberFormat="1" applyFill="1" applyBorder="1" applyAlignment="1">
      <alignment horizontal="center" vertical="center"/>
    </xf>
    <xf numFmtId="178" fontId="0" fillId="5" borderId="15" xfId="0" applyNumberFormat="1" applyFill="1" applyBorder="1" applyAlignment="1">
      <alignment horizontal="center" vertical="center"/>
    </xf>
    <xf numFmtId="178" fontId="0" fillId="5" borderId="16" xfId="0" applyNumberFormat="1" applyFill="1" applyBorder="1" applyAlignment="1">
      <alignment horizontal="center" vertical="center"/>
    </xf>
    <xf numFmtId="178" fontId="0" fillId="4" borderId="17" xfId="0" applyNumberFormat="1" applyFill="1" applyBorder="1" applyAlignment="1">
      <alignment horizontal="center" vertical="center"/>
    </xf>
    <xf numFmtId="178" fontId="0" fillId="4" borderId="18" xfId="0" applyNumberFormat="1" applyFill="1" applyBorder="1" applyAlignment="1">
      <alignment horizontal="center" vertical="center"/>
    </xf>
    <xf numFmtId="178" fontId="0" fillId="4" borderId="19" xfId="0" applyNumberFormat="1" applyFill="1" applyBorder="1" applyAlignment="1">
      <alignment horizontal="center" vertical="center"/>
    </xf>
    <xf numFmtId="178" fontId="0" fillId="5" borderId="21" xfId="0" applyNumberFormat="1" applyFill="1" applyBorder="1" applyAlignment="1">
      <alignment horizontal="center" vertical="center"/>
    </xf>
    <xf numFmtId="178" fontId="0" fillId="5" borderId="22" xfId="0" applyNumberFormat="1" applyFill="1" applyBorder="1" applyAlignment="1">
      <alignment horizontal="center" vertical="center"/>
    </xf>
    <xf numFmtId="178" fontId="0" fillId="5" borderId="23" xfId="0" applyNumberFormat="1" applyFill="1" applyBorder="1" applyAlignment="1">
      <alignment horizontal="center" vertical="center"/>
    </xf>
    <xf numFmtId="178" fontId="5" fillId="6" borderId="22" xfId="0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78" fontId="0" fillId="5" borderId="28" xfId="0" applyNumberFormat="1" applyFill="1" applyBorder="1" applyAlignment="1">
      <alignment horizontal="center" vertical="center"/>
    </xf>
    <xf numFmtId="178" fontId="0" fillId="5" borderId="29" xfId="0" applyNumberFormat="1" applyFill="1" applyBorder="1" applyAlignment="1">
      <alignment horizontal="center" vertical="center"/>
    </xf>
    <xf numFmtId="178" fontId="0" fillId="5" borderId="3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6" borderId="29" xfId="0" applyNumberFormat="1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178" fontId="5" fillId="6" borderId="38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0" borderId="0" xfId="6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10" fillId="0" borderId="10" xfId="6" applyBorder="1" applyAlignment="1">
      <alignment horizontal="center" vertical="center"/>
    </xf>
    <xf numFmtId="0" fontId="10" fillId="8" borderId="10" xfId="6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13" fillId="2" borderId="25" xfId="49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5" fillId="0" borderId="27" xfId="49" applyFont="1" applyBorder="1" applyAlignment="1">
      <alignment horizontal="left" vertical="center"/>
    </xf>
    <xf numFmtId="0" fontId="15" fillId="0" borderId="37" xfId="49" applyFont="1" applyBorder="1" applyAlignment="1">
      <alignment horizontal="left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0" xfId="49" applyFont="1" applyFill="1" applyBorder="1" applyAlignment="1">
      <alignment horizontal="center" vertical="center"/>
    </xf>
    <xf numFmtId="0" fontId="16" fillId="3" borderId="10" xfId="49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49" applyFont="1" applyBorder="1" applyAlignment="1">
      <alignment horizontal="center" vertical="center"/>
    </xf>
    <xf numFmtId="0" fontId="16" fillId="0" borderId="22" xfId="49" applyFont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49" applyFont="1" applyFill="1" applyBorder="1" applyAlignment="1">
      <alignment horizontal="center" vertical="center"/>
    </xf>
    <xf numFmtId="0" fontId="16" fillId="3" borderId="15" xfId="49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49" applyFont="1" applyBorder="1" applyAlignment="1">
      <alignment horizontal="center" vertical="center"/>
    </xf>
    <xf numFmtId="0" fontId="16" fillId="0" borderId="15" xfId="49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49" applyFont="1" applyBorder="1" applyAlignment="1">
      <alignment horizontal="center" vertical="center"/>
    </xf>
    <xf numFmtId="0" fontId="16" fillId="0" borderId="10" xfId="49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5" fillId="0" borderId="25" xfId="49" applyFont="1" applyBorder="1" applyAlignment="1">
      <alignment horizontal="center" vertical="center"/>
    </xf>
    <xf numFmtId="0" fontId="16" fillId="0" borderId="25" xfId="49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5" fillId="3" borderId="48" xfId="0" applyFont="1" applyFill="1" applyBorder="1" applyAlignment="1">
      <alignment horizontal="center" vertical="center"/>
    </xf>
    <xf numFmtId="0" fontId="15" fillId="3" borderId="22" xfId="49" applyFont="1" applyFill="1" applyBorder="1" applyAlignment="1">
      <alignment horizontal="center" vertical="center"/>
    </xf>
    <xf numFmtId="0" fontId="16" fillId="3" borderId="22" xfId="49" applyFont="1" applyFill="1" applyBorder="1" applyAlignment="1">
      <alignment horizontal="center" vertical="center"/>
    </xf>
    <xf numFmtId="3" fontId="16" fillId="0" borderId="15" xfId="49" applyNumberFormat="1" applyFont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5" fillId="0" borderId="38" xfId="49" applyFont="1" applyBorder="1" applyAlignment="1">
      <alignment horizontal="left" vertical="center"/>
    </xf>
    <xf numFmtId="3" fontId="16" fillId="3" borderId="11" xfId="49" applyNumberFormat="1" applyFont="1" applyFill="1" applyBorder="1" applyAlignment="1">
      <alignment horizontal="center" vertical="center"/>
    </xf>
    <xf numFmtId="0" fontId="15" fillId="0" borderId="49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3" fontId="16" fillId="0" borderId="10" xfId="49" applyNumberFormat="1" applyFont="1" applyBorder="1" applyAlignment="1">
      <alignment horizontal="center" vertical="center"/>
    </xf>
    <xf numFmtId="3" fontId="16" fillId="3" borderId="15" xfId="49" applyNumberFormat="1" applyFont="1" applyFill="1" applyBorder="1" applyAlignment="1">
      <alignment horizontal="center" vertical="center"/>
    </xf>
    <xf numFmtId="3" fontId="16" fillId="3" borderId="10" xfId="49" applyNumberFormat="1" applyFont="1" applyFill="1" applyBorder="1" applyAlignment="1">
      <alignment horizontal="center" vertical="center"/>
    </xf>
    <xf numFmtId="3" fontId="16" fillId="0" borderId="22" xfId="49" applyNumberFormat="1" applyFont="1" applyBorder="1" applyAlignment="1">
      <alignment horizontal="center" vertical="center"/>
    </xf>
    <xf numFmtId="3" fontId="16" fillId="3" borderId="29" xfId="49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6" fillId="3" borderId="50" xfId="49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0" borderId="41" xfId="0" applyFont="1" applyBorder="1" applyAlignment="1">
      <alignment vertical="center"/>
    </xf>
    <xf numFmtId="0" fontId="15" fillId="0" borderId="41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6" fillId="3" borderId="29" xfId="49" applyFont="1" applyFill="1" applyBorder="1" applyAlignment="1">
      <alignment horizontal="center" vertical="center"/>
    </xf>
    <xf numFmtId="3" fontId="16" fillId="0" borderId="0" xfId="49" applyNumberFormat="1" applyFont="1" applyAlignment="1">
      <alignment horizontal="center" vertical="center"/>
    </xf>
    <xf numFmtId="0" fontId="16" fillId="0" borderId="0" xfId="49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58" fontId="16" fillId="0" borderId="0" xfId="49" applyNumberFormat="1" applyFont="1" applyAlignment="1">
      <alignment horizontal="center" vertical="center"/>
    </xf>
    <xf numFmtId="49" fontId="16" fillId="0" borderId="0" xfId="49" applyNumberFormat="1" applyFont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0" borderId="45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6" fillId="0" borderId="23" xfId="49" applyFont="1" applyBorder="1" applyAlignment="1">
      <alignment horizontal="center" vertical="center"/>
    </xf>
    <xf numFmtId="0" fontId="16" fillId="3" borderId="16" xfId="49" applyFont="1" applyFill="1" applyBorder="1" applyAlignment="1">
      <alignment horizontal="center" vertical="center"/>
    </xf>
    <xf numFmtId="0" fontId="16" fillId="3" borderId="11" xfId="49" applyFont="1" applyFill="1" applyBorder="1" applyAlignment="1">
      <alignment horizontal="center" vertical="center"/>
    </xf>
    <xf numFmtId="0" fontId="16" fillId="0" borderId="16" xfId="49" applyFont="1" applyBorder="1" applyAlignment="1">
      <alignment horizontal="center" vertical="center"/>
    </xf>
    <xf numFmtId="0" fontId="16" fillId="0" borderId="11" xfId="49" applyFont="1" applyBorder="1" applyAlignment="1">
      <alignment horizontal="center" vertical="center"/>
    </xf>
    <xf numFmtId="0" fontId="16" fillId="3" borderId="23" xfId="49" applyFont="1" applyFill="1" applyBorder="1" applyAlignment="1">
      <alignment horizontal="center" vertical="center"/>
    </xf>
    <xf numFmtId="0" fontId="16" fillId="0" borderId="26" xfId="49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6" fillId="3" borderId="30" xfId="49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4" xfId="49" applyFont="1" applyBorder="1" applyAlignment="1">
      <alignment horizontal="left" vertical="center"/>
    </xf>
    <xf numFmtId="0" fontId="16" fillId="0" borderId="15" xfId="49" applyFont="1" applyBorder="1" applyAlignment="1">
      <alignment horizontal="left" vertical="center"/>
    </xf>
    <xf numFmtId="0" fontId="16" fillId="0" borderId="9" xfId="49" applyFont="1" applyBorder="1" applyAlignment="1">
      <alignment horizontal="left" vertical="center"/>
    </xf>
    <xf numFmtId="0" fontId="16" fillId="0" borderId="10" xfId="49" applyFont="1" applyBorder="1" applyAlignment="1">
      <alignment horizontal="left" vertical="center"/>
    </xf>
    <xf numFmtId="0" fontId="16" fillId="0" borderId="21" xfId="49" applyFont="1" applyBorder="1" applyAlignment="1">
      <alignment horizontal="left" vertical="center"/>
    </xf>
    <xf numFmtId="0" fontId="16" fillId="0" borderId="22" xfId="49" applyFont="1" applyBorder="1" applyAlignment="1">
      <alignment horizontal="left" vertical="center"/>
    </xf>
    <xf numFmtId="0" fontId="15" fillId="3" borderId="14" xfId="49" applyFont="1" applyFill="1" applyBorder="1" applyAlignment="1">
      <alignment horizontal="center" vertical="center"/>
    </xf>
    <xf numFmtId="0" fontId="15" fillId="3" borderId="9" xfId="49" applyFont="1" applyFill="1" applyBorder="1" applyAlignment="1">
      <alignment horizontal="center" vertical="center"/>
    </xf>
    <xf numFmtId="0" fontId="15" fillId="0" borderId="14" xfId="49" applyFont="1" applyBorder="1" applyAlignment="1">
      <alignment vertical="center"/>
    </xf>
    <xf numFmtId="0" fontId="15" fillId="0" borderId="17" xfId="49" applyFont="1" applyBorder="1" applyAlignment="1">
      <alignment vertical="center"/>
    </xf>
    <xf numFmtId="0" fontId="16" fillId="0" borderId="18" xfId="49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3" borderId="41" xfId="49" applyFont="1" applyFill="1" applyBorder="1" applyAlignment="1">
      <alignment horizontal="center" vertical="center"/>
    </xf>
    <xf numFmtId="0" fontId="16" fillId="3" borderId="41" xfId="49" applyFont="1" applyFill="1" applyBorder="1" applyAlignment="1">
      <alignment horizontal="center" vertical="center"/>
    </xf>
    <xf numFmtId="0" fontId="16" fillId="0" borderId="15" xfId="49" applyFont="1" applyBorder="1" applyAlignment="1">
      <alignment vertical="center"/>
    </xf>
    <xf numFmtId="0" fontId="16" fillId="0" borderId="10" xfId="49" applyFont="1" applyBorder="1" applyAlignment="1">
      <alignment vertical="center"/>
    </xf>
    <xf numFmtId="0" fontId="16" fillId="0" borderId="22" xfId="49" applyFont="1" applyBorder="1" applyAlignment="1">
      <alignment vertical="center"/>
    </xf>
    <xf numFmtId="3" fontId="16" fillId="0" borderId="25" xfId="49" applyNumberFormat="1" applyFont="1" applyBorder="1" applyAlignment="1">
      <alignment horizontal="center" vertical="center"/>
    </xf>
    <xf numFmtId="3" fontId="18" fillId="3" borderId="16" xfId="49" applyNumberFormat="1" applyFont="1" applyFill="1" applyBorder="1" applyAlignment="1">
      <alignment horizontal="center" vertical="center"/>
    </xf>
    <xf numFmtId="0" fontId="16" fillId="3" borderId="51" xfId="49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3" fontId="16" fillId="3" borderId="23" xfId="49" applyNumberFormat="1" applyFont="1" applyFill="1" applyBorder="1" applyAlignment="1">
      <alignment horizontal="center" vertical="center"/>
    </xf>
    <xf numFmtId="0" fontId="16" fillId="3" borderId="52" xfId="49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6" fillId="0" borderId="41" xfId="49" applyFont="1" applyBorder="1" applyAlignment="1">
      <alignment horizontal="center" vertical="center"/>
    </xf>
    <xf numFmtId="3" fontId="16" fillId="3" borderId="22" xfId="49" applyNumberFormat="1" applyFont="1" applyFill="1" applyBorder="1" applyAlignment="1">
      <alignment horizontal="center" vertical="center"/>
    </xf>
    <xf numFmtId="0" fontId="16" fillId="0" borderId="16" xfId="49" applyFont="1" applyBorder="1" applyAlignment="1">
      <alignment vertical="center"/>
    </xf>
    <xf numFmtId="0" fontId="16" fillId="0" borderId="11" xfId="49" applyFont="1" applyBorder="1" applyAlignment="1">
      <alignment vertical="center"/>
    </xf>
    <xf numFmtId="0" fontId="16" fillId="0" borderId="23" xfId="49" applyFont="1" applyBorder="1" applyAlignment="1">
      <alignment vertical="center"/>
    </xf>
    <xf numFmtId="0" fontId="16" fillId="0" borderId="19" xfId="49" applyFont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6" fillId="0" borderId="45" xfId="49" applyFont="1" applyBorder="1" applyAlignment="1">
      <alignment horizontal="center" vertical="center"/>
    </xf>
    <xf numFmtId="0" fontId="16" fillId="3" borderId="45" xfId="49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 wrapText="1"/>
    </xf>
    <xf numFmtId="0" fontId="13" fillId="2" borderId="53" xfId="49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15" fillId="3" borderId="53" xfId="49" applyFont="1" applyFill="1" applyBorder="1" applyAlignment="1">
      <alignment horizontal="center" vertical="center"/>
    </xf>
    <xf numFmtId="0" fontId="15" fillId="3" borderId="18" xfId="49" applyFont="1" applyFill="1" applyBorder="1" applyAlignment="1">
      <alignment horizontal="center" vertical="center"/>
    </xf>
    <xf numFmtId="0" fontId="19" fillId="3" borderId="10" xfId="49" applyFont="1" applyFill="1" applyBorder="1" applyAlignment="1">
      <alignment horizontal="center" vertical="center"/>
    </xf>
    <xf numFmtId="0" fontId="15" fillId="3" borderId="54" xfId="49" applyFont="1" applyFill="1" applyBorder="1" applyAlignment="1">
      <alignment horizontal="center" vertical="center"/>
    </xf>
    <xf numFmtId="0" fontId="19" fillId="3" borderId="22" xfId="49" applyFont="1" applyFill="1" applyBorder="1" applyAlignment="1">
      <alignment horizontal="center" vertical="center"/>
    </xf>
    <xf numFmtId="0" fontId="15" fillId="0" borderId="53" xfId="49" applyFont="1" applyBorder="1" applyAlignment="1">
      <alignment horizontal="center" vertical="center"/>
    </xf>
    <xf numFmtId="0" fontId="15" fillId="0" borderId="18" xfId="49" applyFont="1" applyBorder="1" applyAlignment="1">
      <alignment horizontal="center" vertical="center"/>
    </xf>
    <xf numFmtId="0" fontId="15" fillId="0" borderId="54" xfId="49" applyFont="1" applyBorder="1" applyAlignment="1">
      <alignment horizontal="center" vertical="center"/>
    </xf>
    <xf numFmtId="0" fontId="19" fillId="0" borderId="22" xfId="49" applyFont="1" applyBorder="1" applyAlignment="1">
      <alignment horizontal="center" vertical="center"/>
    </xf>
    <xf numFmtId="0" fontId="15" fillId="3" borderId="53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54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9" fillId="0" borderId="10" xfId="49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3" fontId="18" fillId="3" borderId="15" xfId="49" applyNumberFormat="1" applyFont="1" applyFill="1" applyBorder="1" applyAlignment="1">
      <alignment horizontal="center" vertical="center"/>
    </xf>
    <xf numFmtId="0" fontId="15" fillId="0" borderId="0" xfId="49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49" applyFont="1" applyBorder="1" applyAlignment="1">
      <alignment horizontal="center" vertical="center"/>
    </xf>
  </cellXfs>
  <cellStyles count="50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fr.rs-online.com/web/p/routeurs/2502742?gb=s" TargetMode="External"/><Relationship Id="rId4" Type="http://schemas.openxmlformats.org/officeDocument/2006/relationships/hyperlink" Target="https://fr.rs-online.com/web/p/routeurs/2502724?gb=s" TargetMode="External"/><Relationship Id="rId3" Type="http://schemas.openxmlformats.org/officeDocument/2006/relationships/hyperlink" Target="https://www.zebra.com/fr/fr/products/spec-sheets/tablets/et51-et56-w.html" TargetMode="External"/><Relationship Id="rId2" Type="http://schemas.openxmlformats.org/officeDocument/2006/relationships/hyperlink" Target="https://www.manutan.fr/fr/maf/armoire-compacte-bott-pour-ordinateur" TargetMode="External"/><Relationship Id="rId1" Type="http://schemas.openxmlformats.org/officeDocument/2006/relationships/hyperlink" Target="https://www.manutan.fr/fr/maf/armoire-d-atelier-pour-pc-mig22489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101"/>
  <sheetViews>
    <sheetView zoomScale="110" zoomScaleNormal="110" topLeftCell="D1" workbookViewId="0">
      <selection activeCell="H38" sqref="H38"/>
    </sheetView>
  </sheetViews>
  <sheetFormatPr defaultColWidth="10.8190476190476" defaultRowHeight="12"/>
  <cols>
    <col min="1" max="1" width="10.8190476190476" style="201"/>
    <col min="2" max="2" width="11.7238095238095" style="201" customWidth="1"/>
    <col min="3" max="3" width="13.6285714285714" style="201" customWidth="1"/>
    <col min="4" max="4" width="36" style="201" customWidth="1"/>
    <col min="5" max="5" width="42.9047619047619" style="201" customWidth="1"/>
    <col min="6" max="6" width="35.4571428571429" style="201" customWidth="1"/>
    <col min="7" max="7" width="18.4571428571429" style="201" customWidth="1"/>
    <col min="8" max="8" width="38.7238095238095" style="201" customWidth="1"/>
    <col min="9" max="9" width="36.3619047619048" style="201" customWidth="1"/>
    <col min="10" max="10" width="35.4571428571429" style="201" customWidth="1"/>
    <col min="11" max="11" width="14" style="201" customWidth="1"/>
    <col min="12" max="12" width="9.08571428571429" style="201" customWidth="1"/>
    <col min="13" max="13" width="9.54285714285714" style="201" customWidth="1"/>
    <col min="14" max="14" width="9.26666666666667" style="201" customWidth="1"/>
    <col min="15" max="15" width="8.18095238095238" style="201" customWidth="1"/>
    <col min="16" max="16" width="7.72380952380952" style="201" customWidth="1"/>
    <col min="17" max="17" width="3.81904761904762" style="201" customWidth="1"/>
    <col min="18" max="18" width="5.26666666666667" style="201" customWidth="1"/>
    <col min="19" max="19" width="17.2666666666667" style="201" customWidth="1"/>
    <col min="20" max="16384" width="10.8190476190476" style="201"/>
  </cols>
  <sheetData>
    <row r="1" ht="36.75" spans="1:20">
      <c r="A1" s="284" t="s">
        <v>0</v>
      </c>
      <c r="B1" s="285" t="s">
        <v>1</v>
      </c>
      <c r="C1" s="286" t="s">
        <v>2</v>
      </c>
      <c r="D1" s="287" t="s">
        <v>3</v>
      </c>
      <c r="E1" s="287" t="s">
        <v>4</v>
      </c>
      <c r="F1" s="287" t="s">
        <v>5</v>
      </c>
      <c r="G1" s="287" t="s">
        <v>6</v>
      </c>
      <c r="H1" s="288" t="s">
        <v>7</v>
      </c>
      <c r="I1" s="288" t="s">
        <v>8</v>
      </c>
      <c r="J1" s="287" t="s">
        <v>9</v>
      </c>
      <c r="K1" s="287" t="s">
        <v>10</v>
      </c>
      <c r="L1" s="287" t="s">
        <v>11</v>
      </c>
      <c r="M1" s="287" t="s">
        <v>12</v>
      </c>
      <c r="N1" s="287" t="s">
        <v>13</v>
      </c>
      <c r="O1" s="287" t="s">
        <v>14</v>
      </c>
      <c r="P1" s="287" t="s">
        <v>15</v>
      </c>
      <c r="Q1" s="287" t="s">
        <v>16</v>
      </c>
      <c r="R1" s="287"/>
      <c r="S1" s="227"/>
      <c r="T1" s="222"/>
    </row>
    <row r="2" ht="15" customHeight="1" spans="1:20">
      <c r="A2" s="128" t="s">
        <v>17</v>
      </c>
      <c r="B2" s="130"/>
      <c r="C2" s="161">
        <v>1</v>
      </c>
      <c r="D2" s="289" t="s">
        <v>18</v>
      </c>
      <c r="E2" s="152" t="s">
        <v>19</v>
      </c>
      <c r="F2" s="152"/>
      <c r="G2" s="153" t="s">
        <v>20</v>
      </c>
      <c r="H2" s="153" t="s">
        <v>21</v>
      </c>
      <c r="I2" s="153" t="s">
        <v>22</v>
      </c>
      <c r="J2" s="153" t="s">
        <v>23</v>
      </c>
      <c r="K2" s="153"/>
      <c r="L2" s="153">
        <v>1</v>
      </c>
      <c r="M2" s="153"/>
      <c r="N2" s="153"/>
      <c r="O2" s="153"/>
      <c r="P2" s="153"/>
      <c r="Q2" s="153">
        <v>1</v>
      </c>
      <c r="R2" s="153"/>
      <c r="S2" s="222"/>
      <c r="T2" s="222"/>
    </row>
    <row r="3" ht="15" customHeight="1" spans="1:20">
      <c r="A3" s="128"/>
      <c r="B3" s="130"/>
      <c r="C3" s="260">
        <v>2</v>
      </c>
      <c r="D3" s="290"/>
      <c r="E3" s="134" t="s">
        <v>24</v>
      </c>
      <c r="F3" s="134"/>
      <c r="G3" s="135"/>
      <c r="H3" s="135"/>
      <c r="I3" s="135" t="s">
        <v>25</v>
      </c>
      <c r="J3" s="135" t="s">
        <v>26</v>
      </c>
      <c r="K3" s="135"/>
      <c r="L3" s="135">
        <v>1</v>
      </c>
      <c r="M3" s="135"/>
      <c r="N3" s="135"/>
      <c r="O3" s="135"/>
      <c r="P3" s="135"/>
      <c r="Q3" s="135"/>
      <c r="R3" s="135"/>
      <c r="S3" s="222"/>
      <c r="T3" s="222"/>
    </row>
    <row r="4" ht="15" customHeight="1" spans="1:20">
      <c r="A4" s="128"/>
      <c r="B4" s="130"/>
      <c r="C4" s="260">
        <v>3</v>
      </c>
      <c r="D4" s="290"/>
      <c r="E4" s="134" t="s">
        <v>27</v>
      </c>
      <c r="F4" s="134"/>
      <c r="G4" s="135"/>
      <c r="H4" s="135"/>
      <c r="I4" s="135" t="s">
        <v>25</v>
      </c>
      <c r="J4" s="135" t="s">
        <v>26</v>
      </c>
      <c r="K4" s="135"/>
      <c r="L4" s="135">
        <v>1</v>
      </c>
      <c r="M4" s="135"/>
      <c r="N4" s="135"/>
      <c r="O4" s="135"/>
      <c r="P4" s="135"/>
      <c r="Q4" s="135"/>
      <c r="R4" s="135"/>
      <c r="S4" s="222"/>
      <c r="T4" s="222"/>
    </row>
    <row r="5" ht="15" customHeight="1" spans="1:20">
      <c r="A5" s="128"/>
      <c r="B5" s="130"/>
      <c r="C5" s="260">
        <v>4</v>
      </c>
      <c r="D5" s="290"/>
      <c r="E5" s="136"/>
      <c r="F5" s="291" t="s">
        <v>28</v>
      </c>
      <c r="G5" s="135"/>
      <c r="H5" s="135"/>
      <c r="I5" s="135"/>
      <c r="J5" s="135"/>
      <c r="K5" s="135"/>
      <c r="L5" s="135">
        <v>1</v>
      </c>
      <c r="M5" s="135"/>
      <c r="N5" s="135"/>
      <c r="O5" s="135"/>
      <c r="P5" s="135"/>
      <c r="Q5" s="135"/>
      <c r="R5" s="135"/>
      <c r="S5" s="222"/>
      <c r="T5" s="222"/>
    </row>
    <row r="6" ht="15" customHeight="1" spans="1:20">
      <c r="A6" s="128"/>
      <c r="B6" s="130"/>
      <c r="C6" s="260">
        <v>5</v>
      </c>
      <c r="D6" s="290"/>
      <c r="E6" s="134"/>
      <c r="F6" s="291" t="s">
        <v>29</v>
      </c>
      <c r="G6" s="135"/>
      <c r="H6" s="135"/>
      <c r="I6" s="135"/>
      <c r="J6" s="135"/>
      <c r="K6" s="135"/>
      <c r="L6" s="135">
        <v>1</v>
      </c>
      <c r="M6" s="135"/>
      <c r="N6" s="135"/>
      <c r="O6" s="135"/>
      <c r="P6" s="135"/>
      <c r="Q6" s="135"/>
      <c r="R6" s="135"/>
      <c r="S6" s="222"/>
      <c r="T6" s="222"/>
    </row>
    <row r="7" ht="15" customHeight="1" spans="1:20">
      <c r="A7" s="128"/>
      <c r="B7" s="130"/>
      <c r="C7" s="162">
        <v>6</v>
      </c>
      <c r="D7" s="292"/>
      <c r="E7" s="185"/>
      <c r="F7" s="293" t="s">
        <v>30</v>
      </c>
      <c r="G7" s="186"/>
      <c r="H7" s="186"/>
      <c r="I7" s="186"/>
      <c r="J7" s="186"/>
      <c r="K7" s="186"/>
      <c r="L7" s="186">
        <v>1</v>
      </c>
      <c r="M7" s="186"/>
      <c r="N7" s="186"/>
      <c r="O7" s="186"/>
      <c r="P7" s="186"/>
      <c r="Q7" s="186"/>
      <c r="R7" s="186"/>
      <c r="S7" s="222"/>
      <c r="T7" s="222"/>
    </row>
    <row r="8" ht="15" customHeight="1" spans="1:20">
      <c r="A8" s="128"/>
      <c r="B8" s="130"/>
      <c r="C8" s="165">
        <v>7</v>
      </c>
      <c r="D8" s="294" t="s">
        <v>31</v>
      </c>
      <c r="E8" s="155" t="s">
        <v>32</v>
      </c>
      <c r="F8" s="166"/>
      <c r="G8" s="156"/>
      <c r="H8" s="156" t="s">
        <v>33</v>
      </c>
      <c r="I8" s="156" t="s">
        <v>25</v>
      </c>
      <c r="J8" s="187" t="s">
        <v>26</v>
      </c>
      <c r="K8" s="156"/>
      <c r="L8" s="156">
        <v>1</v>
      </c>
      <c r="M8" s="156"/>
      <c r="N8" s="156"/>
      <c r="O8" s="156"/>
      <c r="P8" s="156"/>
      <c r="Q8" s="156"/>
      <c r="R8" s="156"/>
      <c r="S8" s="222"/>
      <c r="T8" s="222"/>
    </row>
    <row r="9" ht="15" customHeight="1" spans="1:20">
      <c r="A9" s="128"/>
      <c r="B9" s="130"/>
      <c r="C9" s="128">
        <v>8</v>
      </c>
      <c r="D9" s="295"/>
      <c r="E9" s="158" t="s">
        <v>34</v>
      </c>
      <c r="F9" s="158"/>
      <c r="G9" s="159"/>
      <c r="H9" s="159"/>
      <c r="I9" s="159" t="s">
        <v>25</v>
      </c>
      <c r="J9" s="196" t="s">
        <v>35</v>
      </c>
      <c r="K9" s="159"/>
      <c r="L9" s="159">
        <v>1</v>
      </c>
      <c r="M9" s="159"/>
      <c r="N9" s="159"/>
      <c r="O9" s="159"/>
      <c r="P9" s="159"/>
      <c r="Q9" s="159"/>
      <c r="R9" s="159"/>
      <c r="S9" s="222"/>
      <c r="T9" s="222"/>
    </row>
    <row r="10" ht="15" customHeight="1" spans="1:20">
      <c r="A10" s="128"/>
      <c r="B10" s="130"/>
      <c r="C10" s="256">
        <v>9</v>
      </c>
      <c r="D10" s="296"/>
      <c r="E10" s="160"/>
      <c r="F10" s="297" t="s">
        <v>36</v>
      </c>
      <c r="G10" s="150"/>
      <c r="H10" s="160"/>
      <c r="I10" s="160"/>
      <c r="J10" s="199"/>
      <c r="K10" s="150"/>
      <c r="L10" s="150">
        <v>1</v>
      </c>
      <c r="M10" s="150"/>
      <c r="N10" s="150"/>
      <c r="O10" s="150"/>
      <c r="P10" s="150"/>
      <c r="Q10" s="150"/>
      <c r="R10" s="150"/>
      <c r="S10" s="222"/>
      <c r="T10" s="222"/>
    </row>
    <row r="11" ht="15" customHeight="1" spans="1:20">
      <c r="A11" s="128"/>
      <c r="B11" s="130"/>
      <c r="C11" s="161">
        <v>10</v>
      </c>
      <c r="D11" s="298" t="s">
        <v>37</v>
      </c>
      <c r="E11" s="152" t="s">
        <v>38</v>
      </c>
      <c r="F11" s="193"/>
      <c r="G11" s="193"/>
      <c r="H11" s="193" t="s">
        <v>39</v>
      </c>
      <c r="I11" s="153" t="s">
        <v>40</v>
      </c>
      <c r="J11" s="314" t="s">
        <v>41</v>
      </c>
      <c r="K11" s="153"/>
      <c r="L11" s="270">
        <v>1</v>
      </c>
      <c r="M11" s="153"/>
      <c r="N11" s="270"/>
      <c r="O11" s="270"/>
      <c r="P11" s="270"/>
      <c r="Q11" s="270"/>
      <c r="R11" s="270"/>
      <c r="S11" s="222"/>
      <c r="T11" s="222"/>
    </row>
    <row r="12" ht="15" customHeight="1" spans="1:20">
      <c r="A12" s="128"/>
      <c r="B12" s="130"/>
      <c r="C12" s="260">
        <v>11</v>
      </c>
      <c r="D12" s="299"/>
      <c r="E12" s="134" t="s">
        <v>42</v>
      </c>
      <c r="F12" s="134"/>
      <c r="G12" s="135"/>
      <c r="H12" s="135"/>
      <c r="I12" s="135" t="s">
        <v>25</v>
      </c>
      <c r="J12" s="198" t="s">
        <v>26</v>
      </c>
      <c r="K12" s="135"/>
      <c r="L12" s="210">
        <v>1</v>
      </c>
      <c r="M12" s="135"/>
      <c r="N12" s="210"/>
      <c r="O12" s="210"/>
      <c r="P12" s="210"/>
      <c r="Q12" s="210"/>
      <c r="R12" s="210"/>
      <c r="S12" s="222"/>
      <c r="T12" s="222"/>
    </row>
    <row r="13" ht="15" customHeight="1" spans="1:18">
      <c r="A13" s="128"/>
      <c r="B13" s="130"/>
      <c r="C13" s="260">
        <v>12</v>
      </c>
      <c r="D13" s="299"/>
      <c r="E13" s="136" t="s">
        <v>43</v>
      </c>
      <c r="F13" s="134"/>
      <c r="G13" s="135"/>
      <c r="H13" s="135"/>
      <c r="I13" s="136" t="s">
        <v>44</v>
      </c>
      <c r="J13" s="198" t="s">
        <v>26</v>
      </c>
      <c r="K13" s="135"/>
      <c r="L13" s="210">
        <v>1</v>
      </c>
      <c r="M13" s="135"/>
      <c r="N13" s="210"/>
      <c r="O13" s="210"/>
      <c r="P13" s="210"/>
      <c r="Q13" s="210"/>
      <c r="R13" s="210"/>
    </row>
    <row r="14" ht="15" customHeight="1" spans="1:18">
      <c r="A14" s="128"/>
      <c r="B14" s="130"/>
      <c r="C14" s="260">
        <v>13</v>
      </c>
      <c r="D14" s="299"/>
      <c r="E14" s="134" t="s">
        <v>45</v>
      </c>
      <c r="F14" s="136"/>
      <c r="G14" s="136"/>
      <c r="H14" s="135" t="s">
        <v>46</v>
      </c>
      <c r="I14" s="135" t="s">
        <v>25</v>
      </c>
      <c r="J14" s="198" t="s">
        <v>26</v>
      </c>
      <c r="K14" s="135"/>
      <c r="L14" s="210">
        <v>1</v>
      </c>
      <c r="M14" s="135"/>
      <c r="N14" s="210"/>
      <c r="O14" s="210"/>
      <c r="P14" s="210"/>
      <c r="Q14" s="210"/>
      <c r="R14" s="210"/>
    </row>
    <row r="15" ht="15" customHeight="1" spans="1:18">
      <c r="A15" s="128"/>
      <c r="B15" s="130"/>
      <c r="C15" s="162">
        <v>14</v>
      </c>
      <c r="D15" s="300"/>
      <c r="E15" s="163"/>
      <c r="F15" s="163" t="s">
        <v>47</v>
      </c>
      <c r="G15" s="186"/>
      <c r="H15" s="163"/>
      <c r="I15" s="186"/>
      <c r="J15" s="275"/>
      <c r="K15" s="186">
        <v>1</v>
      </c>
      <c r="L15" s="273">
        <v>1</v>
      </c>
      <c r="M15" s="186"/>
      <c r="N15" s="273"/>
      <c r="O15" s="273"/>
      <c r="P15" s="273"/>
      <c r="Q15" s="273"/>
      <c r="R15" s="273"/>
    </row>
    <row r="16" ht="15" customHeight="1" spans="1:18">
      <c r="A16" s="142" t="s">
        <v>48</v>
      </c>
      <c r="B16" s="301"/>
      <c r="C16" s="165">
        <v>1</v>
      </c>
      <c r="D16" s="302" t="s">
        <v>49</v>
      </c>
      <c r="E16" s="166" t="s">
        <v>50</v>
      </c>
      <c r="F16" s="166"/>
      <c r="G16" s="166" t="s">
        <v>51</v>
      </c>
      <c r="H16" s="166" t="s">
        <v>52</v>
      </c>
      <c r="I16" s="166" t="s">
        <v>14</v>
      </c>
      <c r="J16" s="156" t="s">
        <v>53</v>
      </c>
      <c r="K16" s="156"/>
      <c r="L16" s="156"/>
      <c r="M16" s="156">
        <v>1</v>
      </c>
      <c r="N16" s="156"/>
      <c r="O16" s="156">
        <v>1</v>
      </c>
      <c r="P16" s="156"/>
      <c r="Q16" s="156"/>
      <c r="R16" s="156"/>
    </row>
    <row r="17" ht="15" customHeight="1" spans="1:18">
      <c r="A17" s="142"/>
      <c r="B17" s="301"/>
      <c r="C17" s="128">
        <v>2</v>
      </c>
      <c r="D17" s="303"/>
      <c r="E17" s="158" t="s">
        <v>54</v>
      </c>
      <c r="F17" s="158"/>
      <c r="G17" s="159" t="s">
        <v>51</v>
      </c>
      <c r="H17" s="159" t="s">
        <v>55</v>
      </c>
      <c r="I17" s="159" t="s">
        <v>56</v>
      </c>
      <c r="J17" s="159"/>
      <c r="K17" s="159"/>
      <c r="L17" s="159"/>
      <c r="M17" s="159">
        <v>1</v>
      </c>
      <c r="N17" s="159"/>
      <c r="O17" s="159"/>
      <c r="P17" s="159"/>
      <c r="Q17" s="159"/>
      <c r="R17" s="159"/>
    </row>
    <row r="18" ht="15" customHeight="1" spans="1:18">
      <c r="A18" s="142"/>
      <c r="B18" s="301"/>
      <c r="C18" s="128">
        <v>3</v>
      </c>
      <c r="D18" s="303"/>
      <c r="E18" s="158" t="s">
        <v>43</v>
      </c>
      <c r="F18" s="158"/>
      <c r="G18" s="159"/>
      <c r="H18" s="159" t="s">
        <v>44</v>
      </c>
      <c r="I18" s="129" t="s">
        <v>25</v>
      </c>
      <c r="J18" s="159"/>
      <c r="K18" s="159"/>
      <c r="L18" s="159"/>
      <c r="M18" s="159">
        <v>1</v>
      </c>
      <c r="N18" s="159"/>
      <c r="O18" s="159"/>
      <c r="P18" s="159"/>
      <c r="Q18" s="159"/>
      <c r="R18" s="159"/>
    </row>
    <row r="19" ht="15" customHeight="1" spans="1:18">
      <c r="A19" s="142"/>
      <c r="B19" s="301"/>
      <c r="C19" s="128">
        <v>4</v>
      </c>
      <c r="D19" s="303"/>
      <c r="E19" s="158"/>
      <c r="F19" s="304" t="s">
        <v>57</v>
      </c>
      <c r="G19" s="159"/>
      <c r="H19" s="159"/>
      <c r="I19" s="129"/>
      <c r="J19" s="159"/>
      <c r="K19" s="159"/>
      <c r="L19" s="159"/>
      <c r="M19" s="159">
        <v>1</v>
      </c>
      <c r="N19" s="159"/>
      <c r="O19" s="159"/>
      <c r="P19" s="159"/>
      <c r="Q19" s="159"/>
      <c r="R19" s="159"/>
    </row>
    <row r="20" ht="15" customHeight="1" spans="1:18">
      <c r="A20" s="142"/>
      <c r="B20" s="301"/>
      <c r="C20" s="256">
        <v>5</v>
      </c>
      <c r="D20" s="305"/>
      <c r="E20" s="160"/>
      <c r="F20" s="297" t="s">
        <v>58</v>
      </c>
      <c r="G20" s="160"/>
      <c r="H20" s="160"/>
      <c r="I20" s="150"/>
      <c r="J20" s="150"/>
      <c r="K20" s="150"/>
      <c r="L20" s="150"/>
      <c r="M20" s="150">
        <v>1</v>
      </c>
      <c r="N20" s="150"/>
      <c r="O20" s="150"/>
      <c r="P20" s="150"/>
      <c r="Q20" s="150"/>
      <c r="R20" s="150"/>
    </row>
    <row r="21" ht="15" customHeight="1" spans="1:18">
      <c r="A21" s="142"/>
      <c r="B21" s="301"/>
      <c r="C21" s="161">
        <v>6</v>
      </c>
      <c r="D21" s="298" t="s">
        <v>59</v>
      </c>
      <c r="E21" s="152" t="s">
        <v>60</v>
      </c>
      <c r="F21" s="152"/>
      <c r="G21" s="153"/>
      <c r="H21" s="153" t="s">
        <v>61</v>
      </c>
      <c r="I21" s="153" t="s">
        <v>62</v>
      </c>
      <c r="J21" s="153" t="s">
        <v>23</v>
      </c>
      <c r="K21" s="153"/>
      <c r="L21" s="153"/>
      <c r="M21" s="153">
        <v>1</v>
      </c>
      <c r="N21" s="153"/>
      <c r="O21" s="153"/>
      <c r="P21" s="153"/>
      <c r="Q21" s="153">
        <v>1</v>
      </c>
      <c r="R21" s="153"/>
    </row>
    <row r="22" ht="15" customHeight="1" spans="1:18">
      <c r="A22" s="142"/>
      <c r="B22" s="301"/>
      <c r="C22" s="260">
        <v>7</v>
      </c>
      <c r="D22" s="299"/>
      <c r="E22" s="136" t="s">
        <v>63</v>
      </c>
      <c r="F22" s="136"/>
      <c r="G22" s="136"/>
      <c r="H22" s="136" t="s">
        <v>61</v>
      </c>
      <c r="I22" s="136" t="s">
        <v>25</v>
      </c>
      <c r="J22" s="153" t="s">
        <v>23</v>
      </c>
      <c r="K22" s="135"/>
      <c r="L22" s="135"/>
      <c r="M22" s="135">
        <v>1</v>
      </c>
      <c r="N22" s="135"/>
      <c r="O22" s="135"/>
      <c r="P22" s="135"/>
      <c r="Q22" s="135">
        <v>1</v>
      </c>
      <c r="R22" s="135"/>
    </row>
    <row r="23" ht="15" customHeight="1" spans="1:18">
      <c r="A23" s="142"/>
      <c r="B23" s="301"/>
      <c r="C23" s="260">
        <v>8</v>
      </c>
      <c r="D23" s="299"/>
      <c r="E23" s="136" t="s">
        <v>54</v>
      </c>
      <c r="F23" s="136"/>
      <c r="G23" s="136"/>
      <c r="H23" s="136" t="s">
        <v>64</v>
      </c>
      <c r="I23" s="136" t="s">
        <v>25</v>
      </c>
      <c r="J23" s="153" t="s">
        <v>23</v>
      </c>
      <c r="K23" s="135"/>
      <c r="L23" s="135"/>
      <c r="M23" s="135">
        <v>1</v>
      </c>
      <c r="N23" s="135"/>
      <c r="O23" s="135"/>
      <c r="P23" s="135"/>
      <c r="Q23" s="135">
        <v>1</v>
      </c>
      <c r="R23" s="135"/>
    </row>
    <row r="24" ht="15" customHeight="1" spans="1:20">
      <c r="A24" s="142"/>
      <c r="B24" s="301"/>
      <c r="C24" s="260">
        <v>9</v>
      </c>
      <c r="D24" s="299"/>
      <c r="E24" s="136" t="s">
        <v>65</v>
      </c>
      <c r="F24" s="136"/>
      <c r="G24" s="136"/>
      <c r="H24" s="136" t="s">
        <v>66</v>
      </c>
      <c r="I24" s="136" t="s">
        <v>67</v>
      </c>
      <c r="J24" s="135" t="s">
        <v>26</v>
      </c>
      <c r="K24" s="135"/>
      <c r="L24" s="135"/>
      <c r="M24" s="135">
        <v>1</v>
      </c>
      <c r="N24" s="135"/>
      <c r="O24" s="135"/>
      <c r="P24" s="135"/>
      <c r="Q24" s="135"/>
      <c r="R24" s="135"/>
      <c r="S24" s="222"/>
      <c r="T24" s="222"/>
    </row>
    <row r="25" ht="15" customHeight="1" spans="1:20">
      <c r="A25" s="142"/>
      <c r="B25" s="301"/>
      <c r="C25" s="260">
        <v>10</v>
      </c>
      <c r="D25" s="299"/>
      <c r="E25" s="136"/>
      <c r="F25" s="306" t="s">
        <v>68</v>
      </c>
      <c r="G25" s="136"/>
      <c r="H25" s="136"/>
      <c r="I25" s="136"/>
      <c r="J25" s="135"/>
      <c r="K25" s="135"/>
      <c r="L25" s="135"/>
      <c r="M25" s="135">
        <v>1</v>
      </c>
      <c r="N25" s="135"/>
      <c r="O25" s="135"/>
      <c r="P25" s="135"/>
      <c r="Q25" s="135"/>
      <c r="R25" s="135"/>
      <c r="S25" s="222"/>
      <c r="T25" s="222"/>
    </row>
    <row r="26" ht="15" customHeight="1" spans="1:20">
      <c r="A26" s="142"/>
      <c r="B26" s="301"/>
      <c r="C26" s="162">
        <v>11</v>
      </c>
      <c r="D26" s="300"/>
      <c r="E26" s="163"/>
      <c r="F26" s="163" t="s">
        <v>69</v>
      </c>
      <c r="G26" s="163"/>
      <c r="H26" s="163"/>
      <c r="I26" s="163"/>
      <c r="J26" s="186"/>
      <c r="K26" s="186">
        <v>1</v>
      </c>
      <c r="L26" s="186"/>
      <c r="M26" s="186">
        <v>1</v>
      </c>
      <c r="N26" s="186"/>
      <c r="O26" s="186"/>
      <c r="P26" s="186"/>
      <c r="Q26" s="186"/>
      <c r="R26" s="186"/>
      <c r="S26" s="222"/>
      <c r="T26" s="222"/>
    </row>
    <row r="27" ht="15" customHeight="1" spans="1:20">
      <c r="A27" s="142"/>
      <c r="B27" s="301"/>
      <c r="C27" s="165">
        <v>12</v>
      </c>
      <c r="D27" s="302" t="s">
        <v>70</v>
      </c>
      <c r="E27" s="155" t="s">
        <v>71</v>
      </c>
      <c r="F27" s="155"/>
      <c r="G27" s="156"/>
      <c r="H27" s="156" t="s">
        <v>33</v>
      </c>
      <c r="I27" s="156" t="s">
        <v>25</v>
      </c>
      <c r="J27" s="156" t="s">
        <v>72</v>
      </c>
      <c r="K27" s="156"/>
      <c r="L27" s="156"/>
      <c r="M27" s="156">
        <v>1</v>
      </c>
      <c r="N27" s="156"/>
      <c r="O27" s="156"/>
      <c r="P27" s="156"/>
      <c r="Q27" s="156"/>
      <c r="R27" s="156"/>
      <c r="S27" s="222"/>
      <c r="T27" s="222"/>
    </row>
    <row r="28" ht="15" customHeight="1" spans="1:20">
      <c r="A28" s="142"/>
      <c r="B28" s="301"/>
      <c r="C28" s="128">
        <v>13</v>
      </c>
      <c r="D28" s="303"/>
      <c r="E28" s="129" t="s">
        <v>73</v>
      </c>
      <c r="F28" s="129"/>
      <c r="G28" s="129"/>
      <c r="H28" s="129" t="s">
        <v>74</v>
      </c>
      <c r="I28" s="129" t="s">
        <v>75</v>
      </c>
      <c r="J28" s="159" t="s">
        <v>23</v>
      </c>
      <c r="K28" s="159"/>
      <c r="L28" s="159"/>
      <c r="M28" s="159">
        <v>1</v>
      </c>
      <c r="N28" s="159"/>
      <c r="O28" s="159"/>
      <c r="P28" s="159"/>
      <c r="Q28" s="159">
        <v>1</v>
      </c>
      <c r="R28" s="159"/>
      <c r="S28" s="222"/>
      <c r="T28" s="222"/>
    </row>
    <row r="29" ht="15" customHeight="1" spans="1:20">
      <c r="A29" s="142"/>
      <c r="B29" s="301"/>
      <c r="C29" s="128">
        <v>14</v>
      </c>
      <c r="D29" s="303"/>
      <c r="E29" s="129" t="s">
        <v>76</v>
      </c>
      <c r="F29" s="129"/>
      <c r="G29" s="129"/>
      <c r="H29" s="129" t="s">
        <v>77</v>
      </c>
      <c r="I29" s="129" t="s">
        <v>15</v>
      </c>
      <c r="J29" s="156" t="s">
        <v>78</v>
      </c>
      <c r="K29" s="159"/>
      <c r="L29" s="159"/>
      <c r="M29" s="159">
        <v>1</v>
      </c>
      <c r="N29" s="159"/>
      <c r="O29" s="159"/>
      <c r="P29" s="159">
        <v>1</v>
      </c>
      <c r="Q29" s="159"/>
      <c r="R29" s="159"/>
      <c r="S29" s="222"/>
      <c r="T29" s="222"/>
    </row>
    <row r="30" ht="15" customHeight="1" spans="1:20">
      <c r="A30" s="142"/>
      <c r="B30" s="301"/>
      <c r="C30" s="128">
        <v>15</v>
      </c>
      <c r="D30" s="303"/>
      <c r="E30" s="129" t="s">
        <v>79</v>
      </c>
      <c r="F30" s="129"/>
      <c r="G30" s="129"/>
      <c r="H30" s="129" t="s">
        <v>80</v>
      </c>
      <c r="I30" s="129" t="s">
        <v>15</v>
      </c>
      <c r="J30" s="156" t="s">
        <v>78</v>
      </c>
      <c r="K30" s="159"/>
      <c r="L30" s="159"/>
      <c r="M30" s="159">
        <v>1</v>
      </c>
      <c r="N30" s="159"/>
      <c r="O30" s="159"/>
      <c r="P30" s="159">
        <v>1</v>
      </c>
      <c r="Q30" s="159"/>
      <c r="R30" s="159"/>
      <c r="S30" s="222"/>
      <c r="T30" s="222"/>
    </row>
    <row r="31" ht="15" customHeight="1" spans="1:20">
      <c r="A31" s="142"/>
      <c r="B31" s="301"/>
      <c r="C31" s="128">
        <v>16</v>
      </c>
      <c r="D31" s="303"/>
      <c r="E31" s="158" t="s">
        <v>81</v>
      </c>
      <c r="F31" s="158"/>
      <c r="G31" s="159"/>
      <c r="H31" s="159" t="s">
        <v>82</v>
      </c>
      <c r="I31" s="129" t="s">
        <v>15</v>
      </c>
      <c r="J31" s="156" t="s">
        <v>78</v>
      </c>
      <c r="K31" s="159"/>
      <c r="L31" s="159"/>
      <c r="M31" s="159">
        <v>1</v>
      </c>
      <c r="N31" s="159"/>
      <c r="O31" s="159"/>
      <c r="P31" s="159">
        <v>1</v>
      </c>
      <c r="Q31" s="159"/>
      <c r="R31" s="159"/>
      <c r="S31" s="222"/>
      <c r="T31" s="222"/>
    </row>
    <row r="32" ht="15" customHeight="1" spans="1:20">
      <c r="A32" s="142"/>
      <c r="B32" s="301"/>
      <c r="C32" s="128">
        <v>17</v>
      </c>
      <c r="D32" s="303"/>
      <c r="E32" s="129" t="s">
        <v>83</v>
      </c>
      <c r="F32" s="129"/>
      <c r="G32" s="129"/>
      <c r="H32" s="129" t="s">
        <v>84</v>
      </c>
      <c r="I32" s="129" t="s">
        <v>15</v>
      </c>
      <c r="J32" s="156" t="s">
        <v>78</v>
      </c>
      <c r="K32" s="159"/>
      <c r="L32" s="159"/>
      <c r="M32" s="159">
        <v>1</v>
      </c>
      <c r="N32" s="159"/>
      <c r="O32" s="159"/>
      <c r="P32" s="159">
        <v>1</v>
      </c>
      <c r="Q32" s="159"/>
      <c r="R32" s="159"/>
      <c r="S32" s="222"/>
      <c r="T32" s="222"/>
    </row>
    <row r="33" ht="15" customHeight="1" spans="1:20">
      <c r="A33" s="142"/>
      <c r="B33" s="301"/>
      <c r="C33" s="128">
        <v>18</v>
      </c>
      <c r="D33" s="303"/>
      <c r="E33" s="158" t="s">
        <v>85</v>
      </c>
      <c r="F33" s="158"/>
      <c r="G33" s="159"/>
      <c r="H33" s="129" t="s">
        <v>84</v>
      </c>
      <c r="I33" s="129" t="s">
        <v>15</v>
      </c>
      <c r="J33" s="156" t="s">
        <v>78</v>
      </c>
      <c r="K33" s="159"/>
      <c r="L33" s="159"/>
      <c r="M33" s="159">
        <v>1</v>
      </c>
      <c r="N33" s="159"/>
      <c r="O33" s="159"/>
      <c r="P33" s="159">
        <v>1</v>
      </c>
      <c r="Q33" s="159"/>
      <c r="R33" s="159"/>
      <c r="S33" s="222"/>
      <c r="T33" s="222"/>
    </row>
    <row r="34" ht="15" customHeight="1" spans="1:20">
      <c r="A34" s="142"/>
      <c r="B34" s="301"/>
      <c r="C34" s="128">
        <v>19</v>
      </c>
      <c r="D34" s="303"/>
      <c r="E34" s="158"/>
      <c r="F34" s="158" t="s">
        <v>86</v>
      </c>
      <c r="G34" s="159"/>
      <c r="H34" s="159"/>
      <c r="I34" s="159"/>
      <c r="J34" s="159"/>
      <c r="K34" s="159">
        <v>1</v>
      </c>
      <c r="L34" s="159"/>
      <c r="M34" s="159">
        <v>1</v>
      </c>
      <c r="N34" s="159"/>
      <c r="O34" s="159"/>
      <c r="Q34" s="159"/>
      <c r="R34" s="159"/>
      <c r="S34" s="222"/>
      <c r="T34" s="222"/>
    </row>
    <row r="35" ht="15" customHeight="1" spans="1:20">
      <c r="A35" s="142"/>
      <c r="B35" s="301"/>
      <c r="C35" s="256">
        <v>20</v>
      </c>
      <c r="D35" s="305"/>
      <c r="E35" s="149"/>
      <c r="F35" s="297" t="s">
        <v>87</v>
      </c>
      <c r="G35" s="150"/>
      <c r="H35" s="150"/>
      <c r="I35" s="150"/>
      <c r="J35" s="150"/>
      <c r="K35" s="150"/>
      <c r="L35" s="150"/>
      <c r="M35" s="150">
        <v>1</v>
      </c>
      <c r="N35" s="150"/>
      <c r="O35" s="150"/>
      <c r="P35" s="150"/>
      <c r="Q35" s="150"/>
      <c r="R35" s="150"/>
      <c r="S35" s="222"/>
      <c r="T35" s="222"/>
    </row>
    <row r="36" ht="15" customHeight="1" spans="1:20">
      <c r="A36" s="142"/>
      <c r="B36" s="301"/>
      <c r="C36" s="161">
        <v>21</v>
      </c>
      <c r="D36" s="307" t="s">
        <v>88</v>
      </c>
      <c r="E36" s="153" t="s">
        <v>89</v>
      </c>
      <c r="F36" s="152"/>
      <c r="G36" s="153"/>
      <c r="H36" s="153" t="s">
        <v>90</v>
      </c>
      <c r="I36" s="135" t="s">
        <v>25</v>
      </c>
      <c r="J36" s="193" t="s">
        <v>26</v>
      </c>
      <c r="K36" s="153"/>
      <c r="L36" s="193"/>
      <c r="M36" s="193">
        <v>1</v>
      </c>
      <c r="N36" s="153"/>
      <c r="O36" s="153"/>
      <c r="P36" s="153"/>
      <c r="Q36" s="153"/>
      <c r="R36" s="153"/>
      <c r="S36" s="222"/>
      <c r="T36" s="222"/>
    </row>
    <row r="37" ht="15" customHeight="1" spans="1:20">
      <c r="A37" s="142"/>
      <c r="B37" s="301"/>
      <c r="C37" s="260">
        <v>22</v>
      </c>
      <c r="D37" s="308"/>
      <c r="E37" s="134" t="s">
        <v>91</v>
      </c>
      <c r="F37" s="134"/>
      <c r="G37" s="135"/>
      <c r="H37" s="135"/>
      <c r="I37" s="135" t="s">
        <v>25</v>
      </c>
      <c r="J37" s="135" t="s">
        <v>26</v>
      </c>
      <c r="K37" s="135"/>
      <c r="L37" s="136"/>
      <c r="M37" s="136">
        <v>1</v>
      </c>
      <c r="N37" s="135"/>
      <c r="O37" s="135"/>
      <c r="P37" s="135"/>
      <c r="Q37" s="135"/>
      <c r="R37" s="135"/>
      <c r="S37" s="222"/>
      <c r="T37" s="222"/>
    </row>
    <row r="38" ht="15" customHeight="1" spans="1:20">
      <c r="A38" s="142"/>
      <c r="B38" s="301"/>
      <c r="C38" s="260">
        <v>23</v>
      </c>
      <c r="D38" s="308"/>
      <c r="E38" s="136" t="s">
        <v>92</v>
      </c>
      <c r="F38" s="136"/>
      <c r="G38" s="136"/>
      <c r="H38" s="136"/>
      <c r="I38" s="136" t="s">
        <v>25</v>
      </c>
      <c r="J38" s="135" t="s">
        <v>26</v>
      </c>
      <c r="K38" s="135"/>
      <c r="L38" s="136"/>
      <c r="M38" s="136">
        <v>1</v>
      </c>
      <c r="N38" s="135"/>
      <c r="O38" s="135"/>
      <c r="P38" s="135"/>
      <c r="Q38" s="135"/>
      <c r="R38" s="135"/>
      <c r="S38" s="222"/>
      <c r="T38" s="222"/>
    </row>
    <row r="39" ht="15" customHeight="1" spans="1:20">
      <c r="A39" s="142"/>
      <c r="B39" s="301"/>
      <c r="C39" s="162">
        <v>24</v>
      </c>
      <c r="D39" s="309"/>
      <c r="E39" s="163"/>
      <c r="F39" s="163" t="s">
        <v>93</v>
      </c>
      <c r="G39" s="163"/>
      <c r="H39" s="163"/>
      <c r="I39" s="163"/>
      <c r="J39" s="186"/>
      <c r="K39" s="186">
        <v>1</v>
      </c>
      <c r="L39" s="163"/>
      <c r="M39" s="163">
        <v>1</v>
      </c>
      <c r="N39" s="186"/>
      <c r="O39" s="186"/>
      <c r="P39" s="186"/>
      <c r="Q39" s="186"/>
      <c r="R39" s="186"/>
      <c r="S39" s="222"/>
      <c r="T39" s="222"/>
    </row>
    <row r="40" ht="15" customHeight="1" spans="1:20">
      <c r="A40" s="142"/>
      <c r="B40" s="301"/>
      <c r="C40" s="165">
        <v>25</v>
      </c>
      <c r="D40" s="310" t="s">
        <v>94</v>
      </c>
      <c r="E40" s="166" t="s">
        <v>95</v>
      </c>
      <c r="F40" s="129"/>
      <c r="G40" s="166"/>
      <c r="H40" s="166"/>
      <c r="I40" s="166" t="s">
        <v>96</v>
      </c>
      <c r="J40" s="129" t="s">
        <v>25</v>
      </c>
      <c r="K40" s="166"/>
      <c r="L40" s="166"/>
      <c r="M40" s="166">
        <v>1</v>
      </c>
      <c r="N40" s="156"/>
      <c r="O40" s="156"/>
      <c r="P40" s="156">
        <v>1</v>
      </c>
      <c r="Q40" s="156"/>
      <c r="R40" s="156"/>
      <c r="S40" s="203"/>
      <c r="T40" s="203"/>
    </row>
    <row r="41" ht="15" customHeight="1" spans="1:20">
      <c r="A41" s="142"/>
      <c r="B41" s="301"/>
      <c r="C41" s="311">
        <v>26</v>
      </c>
      <c r="D41" s="195"/>
      <c r="E41" s="259" t="s">
        <v>97</v>
      </c>
      <c r="F41" s="129"/>
      <c r="G41" s="259"/>
      <c r="H41" s="259"/>
      <c r="I41" s="259" t="s">
        <v>98</v>
      </c>
      <c r="J41" s="129" t="s">
        <v>25</v>
      </c>
      <c r="K41" s="259"/>
      <c r="L41" s="259"/>
      <c r="M41" s="259"/>
      <c r="N41" s="274"/>
      <c r="O41" s="274"/>
      <c r="P41" s="274"/>
      <c r="Q41" s="274"/>
      <c r="R41" s="274"/>
      <c r="S41" s="203"/>
      <c r="T41" s="203"/>
    </row>
    <row r="42" ht="15" customHeight="1" spans="1:20">
      <c r="A42" s="142"/>
      <c r="B42" s="301"/>
      <c r="C42" s="311">
        <v>27</v>
      </c>
      <c r="D42" s="195"/>
      <c r="E42" s="259" t="s">
        <v>99</v>
      </c>
      <c r="F42" s="129"/>
      <c r="G42" s="259"/>
      <c r="H42" s="259"/>
      <c r="I42" s="259" t="s">
        <v>100</v>
      </c>
      <c r="J42" s="129" t="s">
        <v>25</v>
      </c>
      <c r="K42" s="259"/>
      <c r="L42" s="259"/>
      <c r="M42" s="259"/>
      <c r="N42" s="274"/>
      <c r="O42" s="274"/>
      <c r="P42" s="274"/>
      <c r="Q42" s="274"/>
      <c r="R42" s="274"/>
      <c r="S42" s="203"/>
      <c r="T42" s="203"/>
    </row>
    <row r="43" ht="15" customHeight="1" spans="1:20">
      <c r="A43" s="142"/>
      <c r="B43" s="301"/>
      <c r="C43" s="311">
        <v>28</v>
      </c>
      <c r="D43" s="195"/>
      <c r="E43" s="259" t="s">
        <v>101</v>
      </c>
      <c r="F43" s="129"/>
      <c r="G43" s="259"/>
      <c r="H43" s="259"/>
      <c r="I43" s="259" t="s">
        <v>102</v>
      </c>
      <c r="J43" s="129" t="s">
        <v>25</v>
      </c>
      <c r="K43" s="259"/>
      <c r="L43" s="259"/>
      <c r="M43" s="259"/>
      <c r="N43" s="274"/>
      <c r="O43" s="274"/>
      <c r="P43" s="274"/>
      <c r="Q43" s="274"/>
      <c r="R43" s="274"/>
      <c r="S43" s="203"/>
      <c r="T43" s="203"/>
    </row>
    <row r="44" ht="15" customHeight="1" spans="1:20">
      <c r="A44" s="142"/>
      <c r="B44" s="301"/>
      <c r="C44" s="128">
        <v>29</v>
      </c>
      <c r="D44" s="195"/>
      <c r="E44" s="129" t="s">
        <v>103</v>
      </c>
      <c r="F44" s="129"/>
      <c r="G44" s="129" t="s">
        <v>104</v>
      </c>
      <c r="H44" s="129" t="s">
        <v>105</v>
      </c>
      <c r="I44" s="129" t="s">
        <v>105</v>
      </c>
      <c r="J44" s="129" t="s">
        <v>26</v>
      </c>
      <c r="K44" s="129"/>
      <c r="L44" s="129"/>
      <c r="M44" s="129">
        <v>1</v>
      </c>
      <c r="N44" s="159"/>
      <c r="O44" s="159"/>
      <c r="P44" s="159"/>
      <c r="Q44" s="159"/>
      <c r="R44" s="159"/>
      <c r="S44" s="203"/>
      <c r="T44" s="203"/>
    </row>
    <row r="45" ht="15" customHeight="1" spans="1:20">
      <c r="A45" s="142"/>
      <c r="B45" s="301"/>
      <c r="C45" s="128">
        <v>30</v>
      </c>
      <c r="D45" s="195"/>
      <c r="E45" s="158" t="s">
        <v>106</v>
      </c>
      <c r="F45" s="158"/>
      <c r="G45" s="159"/>
      <c r="H45" s="159"/>
      <c r="I45" s="159"/>
      <c r="J45" s="166" t="s">
        <v>107</v>
      </c>
      <c r="K45" s="129"/>
      <c r="L45" s="129"/>
      <c r="M45" s="129">
        <v>1</v>
      </c>
      <c r="N45" s="159"/>
      <c r="O45" s="159"/>
      <c r="P45" s="159">
        <v>1</v>
      </c>
      <c r="Q45" s="159"/>
      <c r="R45" s="159"/>
      <c r="S45" s="203"/>
      <c r="T45" s="222"/>
    </row>
    <row r="46" ht="15" customHeight="1" spans="1:20">
      <c r="A46" s="142"/>
      <c r="B46" s="301"/>
      <c r="C46" s="128">
        <v>31</v>
      </c>
      <c r="D46" s="195"/>
      <c r="E46" s="129"/>
      <c r="F46" s="312" t="s">
        <v>108</v>
      </c>
      <c r="G46" s="129"/>
      <c r="H46" s="129"/>
      <c r="I46" s="129"/>
      <c r="J46" s="129"/>
      <c r="K46" s="129"/>
      <c r="L46" s="129"/>
      <c r="M46" s="129">
        <v>1</v>
      </c>
      <c r="N46" s="159"/>
      <c r="O46" s="159"/>
      <c r="P46" s="159"/>
      <c r="Q46" s="159"/>
      <c r="R46" s="159"/>
      <c r="S46" s="203"/>
      <c r="T46" s="222"/>
    </row>
    <row r="47" ht="15" customHeight="1" spans="1:20">
      <c r="A47" s="142"/>
      <c r="B47" s="301"/>
      <c r="C47" s="256">
        <v>32</v>
      </c>
      <c r="D47" s="313"/>
      <c r="E47" s="160"/>
      <c r="F47" s="160" t="s">
        <v>109</v>
      </c>
      <c r="G47" s="160"/>
      <c r="H47" s="160"/>
      <c r="I47" s="160"/>
      <c r="J47" s="160"/>
      <c r="K47" s="160">
        <v>1</v>
      </c>
      <c r="L47" s="160"/>
      <c r="M47" s="160">
        <v>1</v>
      </c>
      <c r="N47" s="150"/>
      <c r="O47" s="150"/>
      <c r="P47" s="150"/>
      <c r="Q47" s="150"/>
      <c r="R47" s="150"/>
      <c r="S47" s="203"/>
      <c r="T47" s="222"/>
    </row>
    <row r="48" ht="15" customHeight="1" spans="1:20">
      <c r="A48" s="142" t="s">
        <v>48</v>
      </c>
      <c r="B48" s="301" t="s">
        <v>110</v>
      </c>
      <c r="C48" s="161">
        <v>1</v>
      </c>
      <c r="D48" s="298" t="s">
        <v>111</v>
      </c>
      <c r="E48" s="152" t="s">
        <v>112</v>
      </c>
      <c r="F48" s="152"/>
      <c r="G48" s="153"/>
      <c r="H48" s="153" t="s">
        <v>90</v>
      </c>
      <c r="I48" s="135" t="s">
        <v>25</v>
      </c>
      <c r="J48" s="153" t="s">
        <v>113</v>
      </c>
      <c r="K48" s="153"/>
      <c r="L48" s="153"/>
      <c r="M48" s="153"/>
      <c r="N48" s="153">
        <v>1</v>
      </c>
      <c r="O48" s="153"/>
      <c r="P48" s="153"/>
      <c r="Q48" s="153"/>
      <c r="R48" s="153"/>
      <c r="S48" s="222"/>
      <c r="T48" s="222"/>
    </row>
    <row r="49" ht="15" customHeight="1" spans="1:20">
      <c r="A49" s="142"/>
      <c r="B49" s="301"/>
      <c r="C49" s="260">
        <v>2</v>
      </c>
      <c r="D49" s="299"/>
      <c r="E49" s="134" t="s">
        <v>43</v>
      </c>
      <c r="F49" s="134"/>
      <c r="G49" s="135" t="s">
        <v>114</v>
      </c>
      <c r="H49" s="135" t="s">
        <v>44</v>
      </c>
      <c r="I49" s="135" t="s">
        <v>25</v>
      </c>
      <c r="J49" s="135" t="s">
        <v>26</v>
      </c>
      <c r="K49" s="135"/>
      <c r="L49" s="135"/>
      <c r="M49" s="135"/>
      <c r="N49" s="135">
        <v>1</v>
      </c>
      <c r="O49" s="135"/>
      <c r="P49" s="135"/>
      <c r="Q49" s="135"/>
      <c r="R49" s="135"/>
      <c r="S49" s="203"/>
      <c r="T49" s="222"/>
    </row>
    <row r="50" ht="15" customHeight="1" spans="1:20">
      <c r="A50" s="142"/>
      <c r="B50" s="301"/>
      <c r="C50" s="260">
        <v>3</v>
      </c>
      <c r="D50" s="299"/>
      <c r="E50" s="134"/>
      <c r="F50" s="291" t="s">
        <v>115</v>
      </c>
      <c r="G50" s="135"/>
      <c r="H50" s="135"/>
      <c r="I50" s="135"/>
      <c r="J50" s="135"/>
      <c r="K50" s="135"/>
      <c r="L50" s="135"/>
      <c r="M50" s="135"/>
      <c r="N50" s="135">
        <v>1</v>
      </c>
      <c r="O50" s="135"/>
      <c r="P50" s="135"/>
      <c r="Q50" s="135"/>
      <c r="R50" s="135"/>
      <c r="S50" s="203"/>
      <c r="T50" s="222"/>
    </row>
    <row r="51" ht="15" customHeight="1" spans="1:19">
      <c r="A51" s="142"/>
      <c r="B51" s="301"/>
      <c r="C51" s="260">
        <v>4</v>
      </c>
      <c r="D51" s="299"/>
      <c r="E51" s="134"/>
      <c r="F51" s="291" t="s">
        <v>116</v>
      </c>
      <c r="G51" s="135"/>
      <c r="H51" s="135"/>
      <c r="I51" s="135"/>
      <c r="J51" s="135"/>
      <c r="K51" s="135"/>
      <c r="L51" s="135"/>
      <c r="M51" s="135"/>
      <c r="N51" s="135">
        <v>1</v>
      </c>
      <c r="O51" s="135"/>
      <c r="P51" s="135"/>
      <c r="Q51" s="135"/>
      <c r="R51" s="135"/>
      <c r="S51" s="203"/>
    </row>
    <row r="52" ht="15" customHeight="1" spans="1:19">
      <c r="A52" s="142"/>
      <c r="B52" s="301"/>
      <c r="C52" s="260">
        <v>5</v>
      </c>
      <c r="D52" s="299"/>
      <c r="E52" s="134"/>
      <c r="F52" s="291" t="s">
        <v>117</v>
      </c>
      <c r="G52" s="135"/>
      <c r="H52" s="135"/>
      <c r="I52" s="135"/>
      <c r="J52" s="135"/>
      <c r="K52" s="135"/>
      <c r="L52" s="135"/>
      <c r="M52" s="135"/>
      <c r="N52" s="135">
        <v>1</v>
      </c>
      <c r="O52" s="135"/>
      <c r="P52" s="135"/>
      <c r="Q52" s="135"/>
      <c r="R52" s="135"/>
      <c r="S52" s="203"/>
    </row>
    <row r="53" ht="15" customHeight="1" spans="1:18">
      <c r="A53" s="142"/>
      <c r="B53" s="301"/>
      <c r="C53" s="162">
        <v>6</v>
      </c>
      <c r="D53" s="300"/>
      <c r="E53" s="185"/>
      <c r="F53" s="293" t="s">
        <v>118</v>
      </c>
      <c r="G53" s="186"/>
      <c r="H53" s="186"/>
      <c r="I53" s="186"/>
      <c r="J53" s="186"/>
      <c r="K53" s="163"/>
      <c r="L53" s="186"/>
      <c r="M53" s="186"/>
      <c r="N53" s="186">
        <v>1</v>
      </c>
      <c r="O53" s="186"/>
      <c r="P53" s="186"/>
      <c r="Q53" s="186"/>
      <c r="R53" s="186"/>
    </row>
    <row r="54" ht="15" customHeight="1" spans="1:18">
      <c r="A54" s="142"/>
      <c r="B54" s="301"/>
      <c r="C54" s="165">
        <v>7</v>
      </c>
      <c r="D54" s="302" t="s">
        <v>119</v>
      </c>
      <c r="E54" s="187" t="s">
        <v>120</v>
      </c>
      <c r="F54" s="155"/>
      <c r="G54" s="156"/>
      <c r="H54" s="156" t="s">
        <v>90</v>
      </c>
      <c r="I54" s="156" t="s">
        <v>25</v>
      </c>
      <c r="J54" s="166" t="s">
        <v>113</v>
      </c>
      <c r="K54" s="156"/>
      <c r="L54" s="156"/>
      <c r="M54" s="156"/>
      <c r="N54" s="156">
        <v>1</v>
      </c>
      <c r="O54" s="156"/>
      <c r="P54" s="156"/>
      <c r="Q54" s="156"/>
      <c r="R54" s="156"/>
    </row>
    <row r="55" ht="15" customHeight="1" spans="1:18">
      <c r="A55" s="142"/>
      <c r="B55" s="301"/>
      <c r="C55" s="128">
        <v>8</v>
      </c>
      <c r="D55" s="303"/>
      <c r="E55" s="158" t="s">
        <v>103</v>
      </c>
      <c r="F55" s="158"/>
      <c r="G55" s="159"/>
      <c r="H55" s="159" t="s">
        <v>121</v>
      </c>
      <c r="I55" s="159" t="s">
        <v>25</v>
      </c>
      <c r="J55" s="196"/>
      <c r="K55" s="159"/>
      <c r="L55" s="159"/>
      <c r="M55" s="159"/>
      <c r="N55" s="159">
        <v>1</v>
      </c>
      <c r="O55" s="159"/>
      <c r="P55" s="159"/>
      <c r="Q55" s="159"/>
      <c r="R55" s="159"/>
    </row>
    <row r="56" ht="15" customHeight="1" spans="1:18">
      <c r="A56" s="142"/>
      <c r="B56" s="301"/>
      <c r="C56" s="128">
        <v>9</v>
      </c>
      <c r="D56" s="303"/>
      <c r="E56" s="158" t="s">
        <v>122</v>
      </c>
      <c r="F56" s="158"/>
      <c r="G56" s="159" t="s">
        <v>123</v>
      </c>
      <c r="H56" s="159" t="s">
        <v>46</v>
      </c>
      <c r="I56" s="159" t="s">
        <v>124</v>
      </c>
      <c r="J56" s="196"/>
      <c r="K56" s="159"/>
      <c r="L56" s="159"/>
      <c r="M56" s="159"/>
      <c r="N56" s="159">
        <v>1</v>
      </c>
      <c r="O56" s="159"/>
      <c r="P56" s="159"/>
      <c r="Q56" s="159"/>
      <c r="R56" s="159"/>
    </row>
    <row r="57" ht="15" customHeight="1" spans="1:18">
      <c r="A57" s="142"/>
      <c r="B57" s="301"/>
      <c r="C57" s="128">
        <v>10</v>
      </c>
      <c r="D57" s="303"/>
      <c r="E57" s="129"/>
      <c r="F57" s="304" t="s">
        <v>125</v>
      </c>
      <c r="G57" s="129"/>
      <c r="H57" s="129"/>
      <c r="I57" s="129"/>
      <c r="J57" s="196"/>
      <c r="K57" s="159"/>
      <c r="L57" s="159"/>
      <c r="M57" s="159"/>
      <c r="N57" s="159">
        <v>1</v>
      </c>
      <c r="O57" s="159"/>
      <c r="P57" s="159"/>
      <c r="Q57" s="159"/>
      <c r="R57" s="159"/>
    </row>
    <row r="58" ht="15" customHeight="1" spans="1:20">
      <c r="A58" s="142"/>
      <c r="B58" s="301"/>
      <c r="C58" s="256">
        <v>11</v>
      </c>
      <c r="D58" s="305"/>
      <c r="E58" s="149"/>
      <c r="F58" s="149" t="s">
        <v>126</v>
      </c>
      <c r="G58" s="150"/>
      <c r="H58" s="150"/>
      <c r="I58" s="150"/>
      <c r="J58" s="199"/>
      <c r="K58" s="150">
        <v>1</v>
      </c>
      <c r="L58" s="150"/>
      <c r="M58" s="150"/>
      <c r="N58" s="150">
        <v>1</v>
      </c>
      <c r="O58" s="150"/>
      <c r="P58" s="150"/>
      <c r="Q58" s="150"/>
      <c r="R58" s="150"/>
      <c r="S58" s="222"/>
      <c r="T58" s="222"/>
    </row>
    <row r="59" ht="15" customHeight="1" spans="1:20">
      <c r="A59" s="142"/>
      <c r="B59" s="301"/>
      <c r="C59" s="161">
        <v>12</v>
      </c>
      <c r="D59" s="298" t="s">
        <v>127</v>
      </c>
      <c r="E59" s="152" t="s">
        <v>128</v>
      </c>
      <c r="F59" s="152"/>
      <c r="G59" s="153" t="s">
        <v>129</v>
      </c>
      <c r="H59" s="153" t="s">
        <v>130</v>
      </c>
      <c r="I59" s="153" t="s">
        <v>14</v>
      </c>
      <c r="J59" s="197" t="s">
        <v>131</v>
      </c>
      <c r="K59" s="153"/>
      <c r="L59" s="153"/>
      <c r="M59" s="153"/>
      <c r="N59" s="153">
        <v>1</v>
      </c>
      <c r="O59" s="153">
        <v>1</v>
      </c>
      <c r="P59" s="153"/>
      <c r="Q59" s="153"/>
      <c r="R59" s="153"/>
      <c r="S59" s="222"/>
      <c r="T59" s="222"/>
    </row>
    <row r="60" ht="15" customHeight="1" spans="1:20">
      <c r="A60" s="142"/>
      <c r="B60" s="301"/>
      <c r="C60" s="260">
        <v>13</v>
      </c>
      <c r="D60" s="299"/>
      <c r="E60" s="134" t="s">
        <v>132</v>
      </c>
      <c r="F60" s="134"/>
      <c r="G60" s="135"/>
      <c r="H60" s="135"/>
      <c r="I60" s="135" t="s">
        <v>133</v>
      </c>
      <c r="J60" s="198" t="s">
        <v>113</v>
      </c>
      <c r="K60" s="135"/>
      <c r="L60" s="135"/>
      <c r="M60" s="135"/>
      <c r="N60" s="135">
        <v>1</v>
      </c>
      <c r="O60" s="135"/>
      <c r="P60" s="135"/>
      <c r="Q60" s="135"/>
      <c r="R60" s="135"/>
      <c r="S60" s="222"/>
      <c r="T60" s="222"/>
    </row>
    <row r="61" ht="15" customHeight="1" spans="1:20">
      <c r="A61" s="142"/>
      <c r="B61" s="301"/>
      <c r="C61" s="260">
        <v>14</v>
      </c>
      <c r="D61" s="299"/>
      <c r="E61" s="134" t="s">
        <v>103</v>
      </c>
      <c r="F61" s="134"/>
      <c r="G61" s="135" t="s">
        <v>134</v>
      </c>
      <c r="H61" s="135" t="s">
        <v>135</v>
      </c>
      <c r="I61" s="135" t="s">
        <v>136</v>
      </c>
      <c r="J61" s="198" t="s">
        <v>113</v>
      </c>
      <c r="K61" s="135"/>
      <c r="L61" s="135"/>
      <c r="M61" s="135"/>
      <c r="N61" s="135">
        <v>1</v>
      </c>
      <c r="O61" s="135"/>
      <c r="P61" s="135"/>
      <c r="Q61" s="135"/>
      <c r="R61" s="135"/>
      <c r="S61" s="222"/>
      <c r="T61" s="222"/>
    </row>
    <row r="62" ht="15" customHeight="1" spans="1:20">
      <c r="A62" s="142"/>
      <c r="B62" s="301"/>
      <c r="C62" s="260">
        <v>15</v>
      </c>
      <c r="D62" s="299"/>
      <c r="E62" s="134" t="s">
        <v>137</v>
      </c>
      <c r="F62" s="134"/>
      <c r="G62" s="135"/>
      <c r="H62" s="135" t="s">
        <v>138</v>
      </c>
      <c r="I62" s="135" t="s">
        <v>15</v>
      </c>
      <c r="J62" s="197" t="s">
        <v>139</v>
      </c>
      <c r="K62" s="135"/>
      <c r="L62" s="135"/>
      <c r="M62" s="135"/>
      <c r="N62" s="135">
        <v>1</v>
      </c>
      <c r="O62" s="135"/>
      <c r="P62" s="135">
        <v>1</v>
      </c>
      <c r="Q62" s="135"/>
      <c r="R62" s="135"/>
      <c r="S62" s="222"/>
      <c r="T62" s="222"/>
    </row>
    <row r="63" ht="15" customHeight="1" spans="1:20">
      <c r="A63" s="142"/>
      <c r="B63" s="301"/>
      <c r="C63" s="162">
        <v>16</v>
      </c>
      <c r="D63" s="300"/>
      <c r="E63" s="163"/>
      <c r="F63" s="163" t="s">
        <v>140</v>
      </c>
      <c r="G63" s="163"/>
      <c r="H63" s="163"/>
      <c r="I63" s="186"/>
      <c r="J63" s="275"/>
      <c r="K63" s="186">
        <v>1</v>
      </c>
      <c r="L63" s="186"/>
      <c r="M63" s="186"/>
      <c r="N63" s="186">
        <v>1</v>
      </c>
      <c r="O63" s="186"/>
      <c r="P63" s="186"/>
      <c r="Q63" s="186"/>
      <c r="R63" s="186"/>
      <c r="S63" s="222"/>
      <c r="T63" s="222"/>
    </row>
    <row r="64" ht="15" customHeight="1" spans="1:20">
      <c r="A64" s="142"/>
      <c r="B64" s="301"/>
      <c r="C64" s="165">
        <v>17</v>
      </c>
      <c r="D64" s="302" t="s">
        <v>141</v>
      </c>
      <c r="E64" s="155" t="s">
        <v>142</v>
      </c>
      <c r="F64" s="155"/>
      <c r="G64" s="156" t="s">
        <v>143</v>
      </c>
      <c r="H64" s="156" t="s">
        <v>144</v>
      </c>
      <c r="I64" s="156" t="s">
        <v>14</v>
      </c>
      <c r="J64" s="187" t="s">
        <v>131</v>
      </c>
      <c r="K64" s="156"/>
      <c r="L64" s="156"/>
      <c r="M64" s="156"/>
      <c r="N64" s="156">
        <v>1</v>
      </c>
      <c r="O64" s="156">
        <v>1</v>
      </c>
      <c r="P64" s="156"/>
      <c r="Q64" s="156"/>
      <c r="R64" s="156"/>
      <c r="S64" s="222"/>
      <c r="T64" s="222"/>
    </row>
    <row r="65" ht="15" customHeight="1" spans="1:20">
      <c r="A65" s="142"/>
      <c r="B65" s="301"/>
      <c r="C65" s="128">
        <v>18</v>
      </c>
      <c r="D65" s="303"/>
      <c r="E65" s="158" t="s">
        <v>103</v>
      </c>
      <c r="F65" s="158"/>
      <c r="G65" s="159" t="s">
        <v>104</v>
      </c>
      <c r="H65" s="159" t="s">
        <v>136</v>
      </c>
      <c r="I65" s="159" t="s">
        <v>136</v>
      </c>
      <c r="J65" s="196" t="s">
        <v>113</v>
      </c>
      <c r="K65" s="159"/>
      <c r="L65" s="159"/>
      <c r="M65" s="159"/>
      <c r="N65" s="159">
        <v>1</v>
      </c>
      <c r="O65" s="159"/>
      <c r="P65" s="159"/>
      <c r="Q65" s="159"/>
      <c r="R65" s="159"/>
      <c r="S65" s="222"/>
      <c r="T65" s="222"/>
    </row>
    <row r="66" ht="15" customHeight="1" spans="1:18">
      <c r="A66" s="142"/>
      <c r="B66" s="301"/>
      <c r="C66" s="128">
        <v>19</v>
      </c>
      <c r="D66" s="303"/>
      <c r="E66" s="158" t="s">
        <v>132</v>
      </c>
      <c r="F66" s="158"/>
      <c r="G66" s="159"/>
      <c r="H66" s="159"/>
      <c r="I66" s="159" t="s">
        <v>145</v>
      </c>
      <c r="J66" s="196" t="s">
        <v>113</v>
      </c>
      <c r="K66" s="159"/>
      <c r="L66" s="159"/>
      <c r="M66" s="159"/>
      <c r="N66" s="159">
        <v>1</v>
      </c>
      <c r="O66" s="159"/>
      <c r="P66" s="159"/>
      <c r="Q66" s="159"/>
      <c r="R66" s="159"/>
    </row>
    <row r="67" ht="15" customHeight="1" spans="1:18">
      <c r="A67" s="142"/>
      <c r="B67" s="301"/>
      <c r="C67" s="256">
        <v>20</v>
      </c>
      <c r="D67" s="305"/>
      <c r="E67" s="149"/>
      <c r="F67" s="160" t="s">
        <v>146</v>
      </c>
      <c r="G67" s="150"/>
      <c r="H67" s="150"/>
      <c r="I67" s="150"/>
      <c r="J67" s="199"/>
      <c r="K67" s="150">
        <v>1</v>
      </c>
      <c r="L67" s="150"/>
      <c r="M67" s="150"/>
      <c r="N67" s="150">
        <v>1</v>
      </c>
      <c r="O67" s="150"/>
      <c r="P67" s="150"/>
      <c r="Q67" s="150"/>
      <c r="R67" s="150"/>
    </row>
    <row r="68" ht="15" customHeight="1" spans="1:18">
      <c r="A68" s="142"/>
      <c r="B68" s="301"/>
      <c r="C68" s="161">
        <v>21</v>
      </c>
      <c r="D68" s="298" t="s">
        <v>147</v>
      </c>
      <c r="E68" s="193" t="s">
        <v>148</v>
      </c>
      <c r="F68" s="193"/>
      <c r="G68" s="193"/>
      <c r="H68" s="193"/>
      <c r="I68" s="193" t="s">
        <v>25</v>
      </c>
      <c r="J68" s="197" t="s">
        <v>113</v>
      </c>
      <c r="K68" s="153"/>
      <c r="L68" s="153"/>
      <c r="M68" s="153"/>
      <c r="N68" s="153">
        <v>1</v>
      </c>
      <c r="O68" s="153"/>
      <c r="P68" s="153"/>
      <c r="Q68" s="153"/>
      <c r="R68" s="153"/>
    </row>
    <row r="69" ht="15" customHeight="1" spans="1:18">
      <c r="A69" s="142"/>
      <c r="B69" s="301"/>
      <c r="C69" s="260">
        <v>22</v>
      </c>
      <c r="D69" s="299"/>
      <c r="E69" s="136"/>
      <c r="F69" s="306" t="s">
        <v>149</v>
      </c>
      <c r="G69" s="136"/>
      <c r="H69" s="136"/>
      <c r="I69" s="136"/>
      <c r="J69" s="198"/>
      <c r="K69" s="135"/>
      <c r="L69" s="135"/>
      <c r="M69" s="135"/>
      <c r="N69" s="135">
        <v>1</v>
      </c>
      <c r="O69" s="135"/>
      <c r="P69" s="135"/>
      <c r="Q69" s="135"/>
      <c r="R69" s="135"/>
    </row>
    <row r="70" ht="15" customHeight="1" spans="1:18">
      <c r="A70" s="142"/>
      <c r="B70" s="301"/>
      <c r="C70" s="162">
        <v>23</v>
      </c>
      <c r="D70" s="300"/>
      <c r="E70" s="185"/>
      <c r="F70" s="163" t="s">
        <v>150</v>
      </c>
      <c r="G70" s="186"/>
      <c r="H70" s="186"/>
      <c r="I70" s="186"/>
      <c r="J70" s="275"/>
      <c r="K70" s="186">
        <v>1</v>
      </c>
      <c r="L70" s="186"/>
      <c r="M70" s="186"/>
      <c r="N70" s="186">
        <v>1</v>
      </c>
      <c r="O70" s="186"/>
      <c r="P70" s="186"/>
      <c r="Q70" s="186"/>
      <c r="R70" s="186"/>
    </row>
    <row r="71" ht="15" customHeight="1" spans="1:18">
      <c r="A71" s="142"/>
      <c r="B71" s="301"/>
      <c r="C71" s="165">
        <v>24</v>
      </c>
      <c r="D71" s="302" t="s">
        <v>151</v>
      </c>
      <c r="E71" s="155" t="s">
        <v>152</v>
      </c>
      <c r="F71" s="166"/>
      <c r="G71" s="156"/>
      <c r="H71" s="156"/>
      <c r="I71" s="156"/>
      <c r="J71" s="187"/>
      <c r="K71" s="156"/>
      <c r="L71" s="156"/>
      <c r="M71" s="156"/>
      <c r="N71" s="156">
        <v>1</v>
      </c>
      <c r="O71" s="156"/>
      <c r="P71" s="156"/>
      <c r="Q71" s="156"/>
      <c r="R71" s="156"/>
    </row>
    <row r="72" ht="15" customHeight="1" spans="1:18">
      <c r="A72" s="142"/>
      <c r="B72" s="301"/>
      <c r="C72" s="128">
        <v>25</v>
      </c>
      <c r="D72" s="303"/>
      <c r="E72" s="129" t="s">
        <v>153</v>
      </c>
      <c r="F72" s="129"/>
      <c r="G72" s="129"/>
      <c r="H72" s="129"/>
      <c r="I72" s="129"/>
      <c r="J72" s="196"/>
      <c r="K72" s="159"/>
      <c r="L72" s="159"/>
      <c r="M72" s="159"/>
      <c r="N72" s="159">
        <v>1</v>
      </c>
      <c r="O72" s="159"/>
      <c r="P72" s="159"/>
      <c r="Q72" s="159"/>
      <c r="R72" s="159"/>
    </row>
    <row r="73" ht="15" customHeight="1" spans="1:18">
      <c r="A73" s="142"/>
      <c r="B73" s="301"/>
      <c r="C73" s="128">
        <v>26</v>
      </c>
      <c r="D73" s="303"/>
      <c r="E73" s="129" t="s">
        <v>154</v>
      </c>
      <c r="F73" s="129"/>
      <c r="G73" s="129"/>
      <c r="H73" s="129"/>
      <c r="I73" s="159"/>
      <c r="J73" s="196"/>
      <c r="K73" s="159"/>
      <c r="L73" s="159"/>
      <c r="M73" s="159"/>
      <c r="N73" s="159">
        <v>1</v>
      </c>
      <c r="O73" s="159"/>
      <c r="P73" s="159"/>
      <c r="Q73" s="159"/>
      <c r="R73" s="159"/>
    </row>
    <row r="74" ht="15" customHeight="1" spans="1:18">
      <c r="A74" s="142"/>
      <c r="B74" s="301"/>
      <c r="C74" s="128">
        <v>27</v>
      </c>
      <c r="D74" s="303"/>
      <c r="E74" s="129" t="s">
        <v>155</v>
      </c>
      <c r="F74" s="129"/>
      <c r="G74" s="129"/>
      <c r="H74" s="129"/>
      <c r="I74" s="159"/>
      <c r="J74" s="196"/>
      <c r="K74" s="159"/>
      <c r="L74" s="159"/>
      <c r="M74" s="159"/>
      <c r="N74" s="159">
        <v>1</v>
      </c>
      <c r="O74" s="159"/>
      <c r="P74" s="159"/>
      <c r="Q74" s="159"/>
      <c r="R74" s="159"/>
    </row>
    <row r="75" ht="15" customHeight="1" spans="1:18">
      <c r="A75" s="142"/>
      <c r="B75" s="301"/>
      <c r="C75" s="128">
        <v>28</v>
      </c>
      <c r="D75" s="303"/>
      <c r="E75" s="129" t="s">
        <v>156</v>
      </c>
      <c r="F75" s="129"/>
      <c r="G75" s="129"/>
      <c r="H75" s="129"/>
      <c r="I75" s="159"/>
      <c r="J75" s="196"/>
      <c r="K75" s="159"/>
      <c r="L75" s="159"/>
      <c r="M75" s="159"/>
      <c r="N75" s="159">
        <v>1</v>
      </c>
      <c r="O75" s="159"/>
      <c r="P75" s="159"/>
      <c r="Q75" s="159"/>
      <c r="R75" s="159"/>
    </row>
    <row r="76" ht="15" customHeight="1" spans="1:18">
      <c r="A76" s="142"/>
      <c r="B76" s="301"/>
      <c r="C76" s="256">
        <v>29</v>
      </c>
      <c r="D76" s="305"/>
      <c r="E76" s="160"/>
      <c r="F76" s="160" t="s">
        <v>157</v>
      </c>
      <c r="G76" s="160"/>
      <c r="H76" s="160"/>
      <c r="I76" s="160"/>
      <c r="J76" s="199"/>
      <c r="K76" s="150">
        <v>1</v>
      </c>
      <c r="L76" s="150"/>
      <c r="M76" s="150"/>
      <c r="N76" s="150">
        <v>1</v>
      </c>
      <c r="O76" s="150"/>
      <c r="P76" s="150"/>
      <c r="Q76" s="150"/>
      <c r="R76" s="150"/>
    </row>
    <row r="77" ht="15" customHeight="1" spans="1:18">
      <c r="A77" s="202"/>
      <c r="D77" s="203"/>
      <c r="J77" s="221"/>
      <c r="K77" s="222"/>
      <c r="L77" s="222"/>
      <c r="M77" s="222"/>
      <c r="N77" s="222"/>
      <c r="O77" s="222"/>
      <c r="P77" s="222"/>
      <c r="Q77" s="222"/>
      <c r="R77" s="222"/>
    </row>
    <row r="78" spans="1:18">
      <c r="A78" s="202"/>
      <c r="D78" s="203"/>
      <c r="E78" s="201" t="s">
        <v>158</v>
      </c>
      <c r="F78" s="201">
        <v>1</v>
      </c>
      <c r="H78" s="201" t="s">
        <v>159</v>
      </c>
      <c r="I78" s="201">
        <f>SUM(O2:O76)</f>
        <v>3</v>
      </c>
      <c r="L78" s="222"/>
      <c r="M78" s="222"/>
      <c r="N78" s="222"/>
      <c r="O78" s="222"/>
      <c r="P78" s="222"/>
      <c r="Q78" s="222"/>
      <c r="R78" s="222"/>
    </row>
    <row r="79" spans="1:18">
      <c r="A79" s="202"/>
      <c r="D79" s="203"/>
      <c r="E79" s="201" t="s">
        <v>160</v>
      </c>
      <c r="F79" s="201">
        <f>SUM(K2:K77)</f>
        <v>10</v>
      </c>
      <c r="H79" s="201" t="s">
        <v>161</v>
      </c>
      <c r="I79" s="201">
        <f>SUM(P2:P76)</f>
        <v>8</v>
      </c>
      <c r="L79" s="222"/>
      <c r="M79" s="222"/>
      <c r="N79" s="222"/>
      <c r="O79" s="222"/>
      <c r="P79" s="222"/>
      <c r="Q79" s="222"/>
      <c r="R79" s="222"/>
    </row>
    <row r="80" spans="1:20">
      <c r="A80" s="202"/>
      <c r="D80" s="315"/>
      <c r="E80" s="201" t="s">
        <v>162</v>
      </c>
      <c r="F80" s="201">
        <f>SUM(M1:M75)</f>
        <v>29</v>
      </c>
      <c r="G80" s="201" t="s">
        <v>163</v>
      </c>
      <c r="H80" s="201" t="s">
        <v>164</v>
      </c>
      <c r="I80" s="201">
        <f>SUM(Q2:Q76)</f>
        <v>5</v>
      </c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</row>
    <row r="81" spans="1:20">
      <c r="A81" s="202"/>
      <c r="D81" s="315"/>
      <c r="E81" s="201" t="s">
        <v>165</v>
      </c>
      <c r="F81" s="201">
        <f>SUM(L1:L75)</f>
        <v>14</v>
      </c>
      <c r="J81" s="221"/>
      <c r="K81" s="222"/>
      <c r="L81" s="222"/>
      <c r="M81" s="222"/>
      <c r="N81" s="222"/>
      <c r="O81" s="222"/>
      <c r="P81" s="222"/>
      <c r="Q81" s="222"/>
      <c r="R81" s="222"/>
      <c r="S81" s="222"/>
      <c r="T81" s="222"/>
    </row>
    <row r="82" spans="1:20">
      <c r="A82" s="202"/>
      <c r="D82" s="203"/>
      <c r="E82" s="201" t="s">
        <v>166</v>
      </c>
      <c r="F82" s="201">
        <f>SUM(N1:N76)</f>
        <v>29</v>
      </c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</row>
    <row r="83" ht="12.75" spans="1:20">
      <c r="A83" s="316"/>
      <c r="B83" s="208"/>
      <c r="C83" s="208"/>
      <c r="D83" s="317"/>
      <c r="E83" s="208" t="s">
        <v>167</v>
      </c>
      <c r="F83" s="208">
        <f>SUM(F80:F82)</f>
        <v>72</v>
      </c>
      <c r="G83" s="208"/>
      <c r="J83" s="318"/>
      <c r="K83" s="318"/>
      <c r="L83" s="318"/>
      <c r="M83" s="318"/>
      <c r="N83" s="318"/>
      <c r="O83" s="318"/>
      <c r="P83" s="318"/>
      <c r="Q83" s="318"/>
      <c r="R83" s="318"/>
      <c r="S83" s="222"/>
      <c r="T83" s="222"/>
    </row>
    <row r="84" ht="16" customHeight="1" spans="4:20">
      <c r="D84" s="203"/>
      <c r="J84" s="222"/>
      <c r="K84" s="222"/>
      <c r="L84" s="222"/>
      <c r="M84" s="222"/>
      <c r="N84" s="222"/>
      <c r="O84" s="222"/>
      <c r="P84" s="226"/>
      <c r="Q84" s="222"/>
      <c r="R84" s="222"/>
      <c r="S84" s="222"/>
      <c r="T84" s="222"/>
    </row>
    <row r="85" spans="14:20">
      <c r="N85" s="222"/>
      <c r="O85" s="203"/>
      <c r="P85" s="226"/>
      <c r="Q85" s="203"/>
      <c r="R85" s="203"/>
      <c r="S85" s="203"/>
      <c r="T85" s="222"/>
    </row>
    <row r="86" spans="14:20">
      <c r="N86" s="222"/>
      <c r="O86" s="222"/>
      <c r="P86" s="226"/>
      <c r="Q86" s="222"/>
      <c r="R86" s="222"/>
      <c r="S86" s="222"/>
      <c r="T86" s="222"/>
    </row>
    <row r="87" ht="15" customHeight="1" spans="4:20">
      <c r="D87" s="203"/>
      <c r="J87" s="222"/>
      <c r="K87" s="222"/>
      <c r="L87" s="222"/>
      <c r="M87" s="222"/>
      <c r="N87" s="222"/>
      <c r="O87" s="222"/>
      <c r="P87" s="226"/>
      <c r="Q87" s="222"/>
      <c r="R87" s="222"/>
      <c r="S87" s="222"/>
      <c r="T87" s="222"/>
    </row>
    <row r="88" ht="14.5" customHeight="1" spans="4:20">
      <c r="D88" s="203"/>
      <c r="J88" s="221"/>
      <c r="K88" s="222"/>
      <c r="L88" s="222"/>
      <c r="M88" s="222"/>
      <c r="N88" s="222"/>
      <c r="O88" s="222"/>
      <c r="P88" s="222"/>
      <c r="Q88" s="222"/>
      <c r="R88" s="222"/>
      <c r="S88" s="222"/>
      <c r="T88" s="222"/>
    </row>
    <row r="89" ht="14.5" customHeight="1" spans="4:20">
      <c r="D89" s="203"/>
      <c r="J89" s="221"/>
      <c r="K89" s="222"/>
      <c r="L89" s="222"/>
      <c r="M89" s="222"/>
      <c r="N89" s="222"/>
      <c r="O89" s="222"/>
      <c r="P89" s="222"/>
      <c r="Q89" s="222"/>
      <c r="R89" s="222"/>
      <c r="S89" s="222"/>
      <c r="T89" s="222"/>
    </row>
    <row r="90" spans="4:14">
      <c r="D90" s="203"/>
      <c r="J90" s="221"/>
      <c r="K90" s="222"/>
      <c r="L90" s="222"/>
      <c r="M90" s="222"/>
      <c r="N90" s="222"/>
    </row>
    <row r="91" spans="4:14">
      <c r="D91" s="203"/>
      <c r="J91" s="221"/>
      <c r="K91" s="222"/>
      <c r="L91" s="222"/>
      <c r="M91" s="222"/>
      <c r="N91" s="222"/>
    </row>
    <row r="101" ht="29.15" customHeight="1"/>
  </sheetData>
  <mergeCells count="18">
    <mergeCell ref="A48:A76"/>
    <mergeCell ref="B48:B76"/>
    <mergeCell ref="D2:D7"/>
    <mergeCell ref="D8:D10"/>
    <mergeCell ref="D11:D15"/>
    <mergeCell ref="D16:D20"/>
    <mergeCell ref="D21:D26"/>
    <mergeCell ref="D27:D35"/>
    <mergeCell ref="D36:D39"/>
    <mergeCell ref="D40:D47"/>
    <mergeCell ref="D48:D53"/>
    <mergeCell ref="D54:D58"/>
    <mergeCell ref="D59:D63"/>
    <mergeCell ref="D64:D67"/>
    <mergeCell ref="D68:D70"/>
    <mergeCell ref="D71:D76"/>
    <mergeCell ref="A2:B15"/>
    <mergeCell ref="A16:B47"/>
  </mergeCells>
  <pageMargins left="0.7" right="0.7" top="0.75" bottom="0.75" header="0.3" footer="0.3"/>
  <pageSetup paperSize="8" scale="5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98"/>
  <sheetViews>
    <sheetView zoomScale="60" zoomScaleNormal="60" topLeftCell="A18" workbookViewId="0">
      <selection activeCell="E62" sqref="E62"/>
    </sheetView>
  </sheetViews>
  <sheetFormatPr defaultColWidth="10.8190476190476" defaultRowHeight="12"/>
  <cols>
    <col min="1" max="1" width="10.8190476190476" style="201"/>
    <col min="2" max="2" width="11.7238095238095" style="201" customWidth="1"/>
    <col min="3" max="3" width="13.6285714285714" style="201" customWidth="1"/>
    <col min="4" max="4" width="36" style="201" customWidth="1"/>
    <col min="5" max="5" width="42.9047619047619" style="201" customWidth="1"/>
    <col min="6" max="6" width="35.4571428571429" style="201" customWidth="1"/>
    <col min="7" max="7" width="14.1809523809524" style="201" customWidth="1"/>
    <col min="8" max="8" width="38.7238095238095" style="201" customWidth="1"/>
    <col min="9" max="9" width="36.3619047619048" style="201" customWidth="1"/>
    <col min="10" max="10" width="35.4571428571429" style="201" customWidth="1"/>
    <col min="11" max="11" width="3.26666666666667" style="201" customWidth="1"/>
    <col min="12" max="12" width="3.08571428571429" style="201" customWidth="1"/>
    <col min="13" max="13" width="3" style="201" customWidth="1"/>
    <col min="14" max="14" width="3.54285714285714" style="201" customWidth="1"/>
    <col min="15" max="15" width="2.36190476190476" style="201" customWidth="1"/>
    <col min="16" max="16" width="2.54285714285714" style="201" customWidth="1"/>
    <col min="17" max="17" width="2.26666666666667" style="201" customWidth="1"/>
    <col min="18" max="18" width="2.9047619047619" style="201" customWidth="1"/>
    <col min="19" max="19" width="17.2666666666667" style="201" customWidth="1"/>
    <col min="20" max="16384" width="10.8190476190476" style="201"/>
  </cols>
  <sheetData>
    <row r="1" ht="36.75" spans="1:20">
      <c r="A1" s="124" t="s">
        <v>0</v>
      </c>
      <c r="B1" s="124" t="s">
        <v>1</v>
      </c>
      <c r="C1" s="125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7" t="s">
        <v>7</v>
      </c>
      <c r="I1" s="127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15</v>
      </c>
      <c r="Q1" s="126" t="s">
        <v>16</v>
      </c>
      <c r="R1" s="126"/>
      <c r="S1" s="227"/>
      <c r="T1" s="222"/>
    </row>
    <row r="2" ht="14.5" customHeight="1" spans="1:20">
      <c r="A2" s="165" t="s">
        <v>17</v>
      </c>
      <c r="B2" s="166"/>
      <c r="C2" s="177">
        <v>1</v>
      </c>
      <c r="D2" s="245" t="s">
        <v>168</v>
      </c>
      <c r="E2" s="246"/>
      <c r="F2" s="246"/>
      <c r="G2" s="246"/>
      <c r="H2" s="246"/>
      <c r="I2" s="246"/>
      <c r="J2" s="246"/>
      <c r="K2" s="264"/>
      <c r="L2" s="156">
        <v>1</v>
      </c>
      <c r="M2" s="264"/>
      <c r="N2" s="264"/>
      <c r="O2" s="264"/>
      <c r="P2" s="264"/>
      <c r="Q2" s="264"/>
      <c r="R2" s="276"/>
      <c r="S2" s="227"/>
      <c r="T2" s="222"/>
    </row>
    <row r="3" spans="1:20">
      <c r="A3" s="128"/>
      <c r="B3" s="129"/>
      <c r="C3" s="130">
        <v>2</v>
      </c>
      <c r="D3" s="247" t="s">
        <v>168</v>
      </c>
      <c r="E3" s="248"/>
      <c r="F3" s="248"/>
      <c r="G3" s="248"/>
      <c r="H3" s="248"/>
      <c r="I3" s="248"/>
      <c r="J3" s="248"/>
      <c r="K3" s="265"/>
      <c r="L3" s="159">
        <v>1</v>
      </c>
      <c r="M3" s="265"/>
      <c r="N3" s="265"/>
      <c r="O3" s="265"/>
      <c r="P3" s="265"/>
      <c r="Q3" s="265"/>
      <c r="R3" s="277"/>
      <c r="S3" s="227"/>
      <c r="T3" s="222"/>
    </row>
    <row r="4" ht="12.75" spans="1:20">
      <c r="A4" s="128"/>
      <c r="B4" s="129"/>
      <c r="C4" s="130">
        <v>3</v>
      </c>
      <c r="D4" s="249" t="s">
        <v>168</v>
      </c>
      <c r="E4" s="250"/>
      <c r="F4" s="250"/>
      <c r="G4" s="250"/>
      <c r="H4" s="250"/>
      <c r="I4" s="250"/>
      <c r="J4" s="250"/>
      <c r="K4" s="266"/>
      <c r="L4" s="150">
        <v>1</v>
      </c>
      <c r="M4" s="266"/>
      <c r="N4" s="266"/>
      <c r="O4" s="266"/>
      <c r="P4" s="266"/>
      <c r="Q4" s="266"/>
      <c r="R4" s="278"/>
      <c r="S4" s="227"/>
      <c r="T4" s="222"/>
    </row>
    <row r="5" ht="15" customHeight="1" spans="1:20">
      <c r="A5" s="128"/>
      <c r="B5" s="129"/>
      <c r="C5" s="130">
        <v>4</v>
      </c>
      <c r="D5" s="251" t="s">
        <v>18</v>
      </c>
      <c r="E5" s="152" t="s">
        <v>19</v>
      </c>
      <c r="F5" s="152"/>
      <c r="G5" s="153" t="s">
        <v>20</v>
      </c>
      <c r="H5" s="153" t="s">
        <v>21</v>
      </c>
      <c r="I5" s="153" t="s">
        <v>22</v>
      </c>
      <c r="J5" s="153" t="s">
        <v>23</v>
      </c>
      <c r="K5" s="153"/>
      <c r="L5" s="153">
        <v>1</v>
      </c>
      <c r="M5" s="153"/>
      <c r="N5" s="153"/>
      <c r="O5" s="153"/>
      <c r="P5" s="153"/>
      <c r="Q5" s="153">
        <v>1</v>
      </c>
      <c r="R5" s="233"/>
      <c r="S5" s="222"/>
      <c r="T5" s="222"/>
    </row>
    <row r="6" ht="15" customHeight="1" spans="1:20">
      <c r="A6" s="128"/>
      <c r="B6" s="129"/>
      <c r="C6" s="130">
        <v>5</v>
      </c>
      <c r="D6" s="252"/>
      <c r="E6" s="134" t="s">
        <v>24</v>
      </c>
      <c r="F6" s="134"/>
      <c r="G6" s="135"/>
      <c r="H6" s="135"/>
      <c r="I6" s="135" t="s">
        <v>25</v>
      </c>
      <c r="J6" s="135" t="s">
        <v>26</v>
      </c>
      <c r="K6" s="135"/>
      <c r="L6" s="135">
        <v>1</v>
      </c>
      <c r="M6" s="135"/>
      <c r="N6" s="135"/>
      <c r="O6" s="135"/>
      <c r="P6" s="135"/>
      <c r="Q6" s="135"/>
      <c r="R6" s="234"/>
      <c r="S6" s="222"/>
      <c r="T6" s="222"/>
    </row>
    <row r="7" ht="15" customHeight="1" spans="1:20">
      <c r="A7" s="128"/>
      <c r="B7" s="129"/>
      <c r="C7" s="130">
        <v>6</v>
      </c>
      <c r="D7" s="252"/>
      <c r="E7" s="134" t="s">
        <v>27</v>
      </c>
      <c r="F7" s="134"/>
      <c r="G7" s="135"/>
      <c r="H7" s="135"/>
      <c r="I7" s="135" t="s">
        <v>25</v>
      </c>
      <c r="J7" s="135" t="s">
        <v>26</v>
      </c>
      <c r="K7" s="135"/>
      <c r="L7" s="135">
        <v>1</v>
      </c>
      <c r="M7" s="135"/>
      <c r="N7" s="135"/>
      <c r="O7" s="135"/>
      <c r="P7" s="135"/>
      <c r="Q7" s="135"/>
      <c r="R7" s="234"/>
      <c r="S7" s="222"/>
      <c r="T7" s="222"/>
    </row>
    <row r="8" ht="15" customHeight="1" spans="1:20">
      <c r="A8" s="128"/>
      <c r="B8" s="129"/>
      <c r="C8" s="130">
        <v>7</v>
      </c>
      <c r="D8" s="253" t="s">
        <v>31</v>
      </c>
      <c r="E8" s="155" t="s">
        <v>32</v>
      </c>
      <c r="F8" s="166"/>
      <c r="G8" s="156"/>
      <c r="H8" s="156" t="s">
        <v>33</v>
      </c>
      <c r="I8" s="156" t="s">
        <v>25</v>
      </c>
      <c r="J8" s="187" t="s">
        <v>26</v>
      </c>
      <c r="K8" s="156"/>
      <c r="L8" s="156">
        <v>1</v>
      </c>
      <c r="M8" s="156"/>
      <c r="N8" s="156"/>
      <c r="O8" s="156"/>
      <c r="P8" s="156"/>
      <c r="Q8" s="156"/>
      <c r="R8" s="235"/>
      <c r="S8" s="222"/>
      <c r="T8" s="222"/>
    </row>
    <row r="9" ht="15" customHeight="1" spans="1:20">
      <c r="A9" s="128"/>
      <c r="B9" s="129"/>
      <c r="C9" s="129">
        <v>8</v>
      </c>
      <c r="D9" s="254"/>
      <c r="E9" s="173" t="s">
        <v>34</v>
      </c>
      <c r="F9" s="195"/>
      <c r="G9" s="255"/>
      <c r="H9" s="255"/>
      <c r="I9" s="174" t="s">
        <v>25</v>
      </c>
      <c r="J9" s="267" t="s">
        <v>35</v>
      </c>
      <c r="K9" s="255"/>
      <c r="L9" s="255">
        <v>1</v>
      </c>
      <c r="M9" s="255"/>
      <c r="N9" s="255"/>
      <c r="O9" s="255"/>
      <c r="P9" s="255"/>
      <c r="Q9" s="255"/>
      <c r="R9" s="279"/>
      <c r="S9" s="222"/>
      <c r="T9" s="222"/>
    </row>
    <row r="10" ht="15" customHeight="1" spans="1:20">
      <c r="A10" s="128"/>
      <c r="B10" s="129"/>
      <c r="C10" s="130">
        <v>9</v>
      </c>
      <c r="D10" s="131" t="s">
        <v>169</v>
      </c>
      <c r="E10" s="132"/>
      <c r="F10" s="132"/>
      <c r="G10" s="132"/>
      <c r="H10" s="132"/>
      <c r="I10" s="132"/>
      <c r="J10" s="190"/>
      <c r="L10" s="201">
        <v>1</v>
      </c>
      <c r="R10" s="224"/>
      <c r="S10" s="201" t="s">
        <v>170</v>
      </c>
      <c r="T10" s="222"/>
    </row>
    <row r="11" ht="15" customHeight="1" spans="1:20">
      <c r="A11" s="128"/>
      <c r="B11" s="129"/>
      <c r="C11" s="130">
        <v>10</v>
      </c>
      <c r="D11" s="151" t="s">
        <v>37</v>
      </c>
      <c r="E11" s="152" t="s">
        <v>38</v>
      </c>
      <c r="F11" s="193"/>
      <c r="G11" s="193"/>
      <c r="H11" s="193" t="s">
        <v>39</v>
      </c>
      <c r="I11" s="153" t="s">
        <v>40</v>
      </c>
      <c r="J11" s="268" t="s">
        <v>41</v>
      </c>
      <c r="K11" s="269"/>
      <c r="L11" s="270">
        <v>1</v>
      </c>
      <c r="M11" s="153"/>
      <c r="N11" s="270"/>
      <c r="O11" s="270"/>
      <c r="P11" s="270"/>
      <c r="Q11" s="270"/>
      <c r="R11" s="280"/>
      <c r="S11" s="222"/>
      <c r="T11" s="222"/>
    </row>
    <row r="12" ht="15" customHeight="1" spans="1:20">
      <c r="A12" s="128"/>
      <c r="B12" s="129"/>
      <c r="C12" s="130">
        <v>11</v>
      </c>
      <c r="D12" s="133"/>
      <c r="E12" s="134" t="s">
        <v>42</v>
      </c>
      <c r="F12" s="134"/>
      <c r="G12" s="135"/>
      <c r="H12" s="135"/>
      <c r="I12" s="135" t="s">
        <v>25</v>
      </c>
      <c r="J12" s="191" t="s">
        <v>26</v>
      </c>
      <c r="K12" s="209"/>
      <c r="L12" s="210">
        <v>1</v>
      </c>
      <c r="M12" s="135"/>
      <c r="N12" s="210"/>
      <c r="O12" s="210"/>
      <c r="P12" s="210"/>
      <c r="Q12" s="210"/>
      <c r="R12" s="228"/>
      <c r="S12" s="222"/>
      <c r="T12" s="222"/>
    </row>
    <row r="13" ht="15" customHeight="1" spans="1:18">
      <c r="A13" s="128"/>
      <c r="B13" s="129"/>
      <c r="C13" s="130">
        <v>12</v>
      </c>
      <c r="D13" s="133"/>
      <c r="E13" s="136" t="s">
        <v>43</v>
      </c>
      <c r="F13" s="134"/>
      <c r="G13" s="135"/>
      <c r="H13" s="135"/>
      <c r="I13" s="136" t="s">
        <v>44</v>
      </c>
      <c r="J13" s="191" t="s">
        <v>26</v>
      </c>
      <c r="K13" s="209"/>
      <c r="L13" s="210">
        <v>1</v>
      </c>
      <c r="M13" s="135"/>
      <c r="N13" s="210"/>
      <c r="O13" s="210"/>
      <c r="P13" s="210"/>
      <c r="Q13" s="210"/>
      <c r="R13" s="228"/>
    </row>
    <row r="14" ht="15" customHeight="1" spans="1:18">
      <c r="A14" s="256"/>
      <c r="B14" s="160"/>
      <c r="C14" s="130">
        <v>13</v>
      </c>
      <c r="D14" s="257"/>
      <c r="E14" s="185" t="s">
        <v>45</v>
      </c>
      <c r="F14" s="163"/>
      <c r="G14" s="163"/>
      <c r="H14" s="186" t="s">
        <v>46</v>
      </c>
      <c r="I14" s="186" t="s">
        <v>25</v>
      </c>
      <c r="J14" s="271" t="s">
        <v>26</v>
      </c>
      <c r="K14" s="272"/>
      <c r="L14" s="273">
        <v>1</v>
      </c>
      <c r="M14" s="186"/>
      <c r="N14" s="273"/>
      <c r="O14" s="273"/>
      <c r="P14" s="273"/>
      <c r="Q14" s="273"/>
      <c r="R14" s="281"/>
    </row>
    <row r="15" ht="15" customHeight="1" spans="1:18">
      <c r="A15" s="137" t="s">
        <v>171</v>
      </c>
      <c r="B15" s="138"/>
      <c r="C15" s="139">
        <v>1</v>
      </c>
      <c r="D15" s="140" t="s">
        <v>172</v>
      </c>
      <c r="E15" s="141"/>
      <c r="F15" s="141"/>
      <c r="G15" s="141"/>
      <c r="H15" s="141"/>
      <c r="I15" s="141"/>
      <c r="J15" s="192"/>
      <c r="K15" s="211"/>
      <c r="L15" s="211"/>
      <c r="M15" s="212">
        <v>1</v>
      </c>
      <c r="N15" s="211"/>
      <c r="O15" s="211"/>
      <c r="P15" s="211"/>
      <c r="Q15" s="211"/>
      <c r="R15" s="229"/>
    </row>
    <row r="16" ht="15" customHeight="1" spans="1:18">
      <c r="A16" s="142"/>
      <c r="B16" s="143"/>
      <c r="C16" s="130">
        <v>2</v>
      </c>
      <c r="D16" s="144" t="s">
        <v>173</v>
      </c>
      <c r="E16" s="145"/>
      <c r="F16" s="145"/>
      <c r="G16" s="145"/>
      <c r="H16" s="145"/>
      <c r="I16" s="145"/>
      <c r="J16" s="145"/>
      <c r="K16" s="213"/>
      <c r="L16" s="213"/>
      <c r="M16" s="214">
        <v>1</v>
      </c>
      <c r="N16" s="213"/>
      <c r="O16" s="213"/>
      <c r="P16" s="213"/>
      <c r="Q16" s="213"/>
      <c r="R16" s="230"/>
    </row>
    <row r="17" ht="15" customHeight="1" spans="1:18">
      <c r="A17" s="142"/>
      <c r="B17" s="143"/>
      <c r="C17" s="130">
        <v>3</v>
      </c>
      <c r="D17" s="144" t="s">
        <v>174</v>
      </c>
      <c r="E17" s="145"/>
      <c r="F17" s="145"/>
      <c r="G17" s="145"/>
      <c r="H17" s="145"/>
      <c r="I17" s="145"/>
      <c r="J17" s="145"/>
      <c r="K17" s="213"/>
      <c r="L17" s="213"/>
      <c r="M17" s="214">
        <v>1</v>
      </c>
      <c r="N17" s="213"/>
      <c r="O17" s="213"/>
      <c r="P17" s="213"/>
      <c r="Q17" s="213"/>
      <c r="R17" s="230"/>
    </row>
    <row r="18" ht="15" customHeight="1" spans="1:18">
      <c r="A18" s="142"/>
      <c r="B18" s="143"/>
      <c r="C18" s="130">
        <v>4</v>
      </c>
      <c r="D18" s="144" t="s">
        <v>175</v>
      </c>
      <c r="E18" s="145"/>
      <c r="F18" s="145"/>
      <c r="G18" s="145"/>
      <c r="H18" s="145"/>
      <c r="I18" s="145"/>
      <c r="J18" s="145"/>
      <c r="K18" s="213"/>
      <c r="L18" s="213"/>
      <c r="M18" s="214">
        <v>1</v>
      </c>
      <c r="N18" s="213"/>
      <c r="O18" s="213"/>
      <c r="P18" s="213"/>
      <c r="Q18" s="213"/>
      <c r="R18" s="230"/>
    </row>
    <row r="19" ht="15" customHeight="1" spans="1:18">
      <c r="A19" s="142"/>
      <c r="B19" s="143"/>
      <c r="C19" s="130">
        <v>5</v>
      </c>
      <c r="D19" s="144" t="s">
        <v>176</v>
      </c>
      <c r="E19" s="145"/>
      <c r="F19" s="145"/>
      <c r="G19" s="145"/>
      <c r="H19" s="145"/>
      <c r="I19" s="145"/>
      <c r="J19" s="145"/>
      <c r="K19" s="213"/>
      <c r="L19" s="213"/>
      <c r="M19" s="214">
        <v>1</v>
      </c>
      <c r="N19" s="213"/>
      <c r="O19" s="213"/>
      <c r="P19" s="213"/>
      <c r="Q19" s="213"/>
      <c r="R19" s="230"/>
    </row>
    <row r="20" ht="15" customHeight="1" spans="1:18">
      <c r="A20" s="142"/>
      <c r="B20" s="143"/>
      <c r="C20" s="130">
        <v>6</v>
      </c>
      <c r="D20" s="146" t="s">
        <v>177</v>
      </c>
      <c r="E20" s="147"/>
      <c r="F20" s="147"/>
      <c r="G20" s="147"/>
      <c r="H20" s="147"/>
      <c r="I20" s="147"/>
      <c r="J20" s="147"/>
      <c r="K20" s="215"/>
      <c r="L20" s="215"/>
      <c r="M20" s="216">
        <v>1</v>
      </c>
      <c r="N20" s="215"/>
      <c r="O20" s="215"/>
      <c r="P20" s="215"/>
      <c r="Q20" s="215"/>
      <c r="R20" s="231"/>
    </row>
    <row r="21" ht="15" customHeight="1" spans="1:18">
      <c r="A21" s="142"/>
      <c r="B21" s="143"/>
      <c r="C21" s="130">
        <v>7</v>
      </c>
      <c r="D21" s="258" t="s">
        <v>49</v>
      </c>
      <c r="E21" s="259" t="s">
        <v>50</v>
      </c>
      <c r="F21" s="259"/>
      <c r="G21" s="259" t="s">
        <v>51</v>
      </c>
      <c r="H21" s="259" t="s">
        <v>52</v>
      </c>
      <c r="I21" s="259" t="s">
        <v>14</v>
      </c>
      <c r="J21" s="274" t="s">
        <v>53</v>
      </c>
      <c r="K21" s="274"/>
      <c r="L21" s="274"/>
      <c r="M21" s="274">
        <v>1</v>
      </c>
      <c r="N21" s="274"/>
      <c r="O21" s="274">
        <v>1</v>
      </c>
      <c r="P21" s="274"/>
      <c r="Q21" s="274"/>
      <c r="R21" s="282"/>
    </row>
    <row r="22" ht="15" customHeight="1" spans="1:18">
      <c r="A22" s="142"/>
      <c r="B22" s="143"/>
      <c r="C22" s="130">
        <v>8</v>
      </c>
      <c r="D22" s="157"/>
      <c r="E22" s="158" t="s">
        <v>54</v>
      </c>
      <c r="F22" s="158"/>
      <c r="G22" s="159" t="s">
        <v>51</v>
      </c>
      <c r="H22" s="159" t="s">
        <v>55</v>
      </c>
      <c r="I22" s="159" t="s">
        <v>56</v>
      </c>
      <c r="J22" s="159"/>
      <c r="K22" s="159"/>
      <c r="L22" s="159"/>
      <c r="M22" s="159">
        <v>1</v>
      </c>
      <c r="N22" s="159"/>
      <c r="O22" s="159"/>
      <c r="P22" s="159"/>
      <c r="Q22" s="159"/>
      <c r="R22" s="236"/>
    </row>
    <row r="23" ht="15" customHeight="1" spans="1:18">
      <c r="A23" s="142"/>
      <c r="B23" s="143"/>
      <c r="C23" s="130">
        <v>9</v>
      </c>
      <c r="D23" s="148"/>
      <c r="E23" s="149" t="s">
        <v>43</v>
      </c>
      <c r="F23" s="149"/>
      <c r="G23" s="150"/>
      <c r="H23" s="150" t="s">
        <v>44</v>
      </c>
      <c r="I23" s="160" t="s">
        <v>25</v>
      </c>
      <c r="J23" s="150"/>
      <c r="K23" s="150"/>
      <c r="L23" s="150"/>
      <c r="M23" s="150">
        <v>1</v>
      </c>
      <c r="N23" s="150"/>
      <c r="O23" s="150"/>
      <c r="P23" s="150"/>
      <c r="Q23" s="150"/>
      <c r="R23" s="232"/>
    </row>
    <row r="24" ht="15" customHeight="1" spans="1:18">
      <c r="A24" s="142"/>
      <c r="B24" s="143"/>
      <c r="C24" s="130">
        <v>10</v>
      </c>
      <c r="D24" s="151" t="s">
        <v>59</v>
      </c>
      <c r="E24" s="152" t="s">
        <v>60</v>
      </c>
      <c r="F24" s="152"/>
      <c r="G24" s="153"/>
      <c r="H24" s="153" t="s">
        <v>61</v>
      </c>
      <c r="I24" s="153" t="s">
        <v>62</v>
      </c>
      <c r="J24" s="153" t="s">
        <v>23</v>
      </c>
      <c r="K24" s="153"/>
      <c r="L24" s="153"/>
      <c r="M24" s="153">
        <v>1</v>
      </c>
      <c r="N24" s="153"/>
      <c r="O24" s="153"/>
      <c r="P24" s="153"/>
      <c r="Q24" s="153">
        <v>1</v>
      </c>
      <c r="R24" s="233"/>
    </row>
    <row r="25" ht="15" customHeight="1" spans="1:18">
      <c r="A25" s="142"/>
      <c r="B25" s="143"/>
      <c r="C25" s="130">
        <v>11</v>
      </c>
      <c r="D25" s="133"/>
      <c r="E25" s="136" t="s">
        <v>63</v>
      </c>
      <c r="F25" s="136"/>
      <c r="G25" s="136"/>
      <c r="H25" s="136" t="s">
        <v>61</v>
      </c>
      <c r="I25" s="136" t="s">
        <v>25</v>
      </c>
      <c r="J25" s="135" t="s">
        <v>23</v>
      </c>
      <c r="K25" s="135"/>
      <c r="L25" s="135"/>
      <c r="M25" s="135">
        <v>1</v>
      </c>
      <c r="N25" s="135"/>
      <c r="O25" s="135"/>
      <c r="P25" s="135"/>
      <c r="Q25" s="135">
        <v>1</v>
      </c>
      <c r="R25" s="234"/>
    </row>
    <row r="26" ht="15" customHeight="1" spans="1:18">
      <c r="A26" s="142"/>
      <c r="B26" s="143"/>
      <c r="C26" s="130">
        <v>12</v>
      </c>
      <c r="D26" s="133"/>
      <c r="E26" s="136" t="s">
        <v>54</v>
      </c>
      <c r="F26" s="136"/>
      <c r="G26" s="136"/>
      <c r="H26" s="136" t="s">
        <v>64</v>
      </c>
      <c r="I26" s="136" t="s">
        <v>25</v>
      </c>
      <c r="J26" s="135" t="s">
        <v>23</v>
      </c>
      <c r="K26" s="135"/>
      <c r="L26" s="135"/>
      <c r="M26" s="135">
        <v>1</v>
      </c>
      <c r="N26" s="135"/>
      <c r="O26" s="135"/>
      <c r="P26" s="135"/>
      <c r="Q26" s="135">
        <v>1</v>
      </c>
      <c r="R26" s="234"/>
    </row>
    <row r="27" ht="15" customHeight="1" spans="1:20">
      <c r="A27" s="142"/>
      <c r="B27" s="143"/>
      <c r="C27" s="130">
        <v>13</v>
      </c>
      <c r="D27" s="257"/>
      <c r="E27" s="163" t="s">
        <v>65</v>
      </c>
      <c r="F27" s="163"/>
      <c r="G27" s="163"/>
      <c r="H27" s="163" t="s">
        <v>66</v>
      </c>
      <c r="I27" s="163" t="s">
        <v>67</v>
      </c>
      <c r="J27" s="186" t="s">
        <v>26</v>
      </c>
      <c r="K27" s="186"/>
      <c r="L27" s="186"/>
      <c r="M27" s="186">
        <v>1</v>
      </c>
      <c r="N27" s="186"/>
      <c r="O27" s="186"/>
      <c r="P27" s="186"/>
      <c r="Q27" s="186"/>
      <c r="R27" s="237"/>
      <c r="S27" s="222"/>
      <c r="T27" s="222"/>
    </row>
    <row r="28" ht="15" customHeight="1" spans="1:20">
      <c r="A28" s="142"/>
      <c r="B28" s="143"/>
      <c r="C28" s="130">
        <v>14</v>
      </c>
      <c r="D28" s="154" t="s">
        <v>70</v>
      </c>
      <c r="E28" s="155" t="s">
        <v>71</v>
      </c>
      <c r="F28" s="155"/>
      <c r="G28" s="156"/>
      <c r="H28" s="156" t="s">
        <v>33</v>
      </c>
      <c r="I28" s="156" t="s">
        <v>25</v>
      </c>
      <c r="J28" s="156" t="s">
        <v>72</v>
      </c>
      <c r="K28" s="156"/>
      <c r="L28" s="156"/>
      <c r="M28" s="156">
        <v>1</v>
      </c>
      <c r="N28" s="156"/>
      <c r="O28" s="156"/>
      <c r="P28" s="156"/>
      <c r="Q28" s="156"/>
      <c r="R28" s="235"/>
      <c r="S28" s="222"/>
      <c r="T28" s="222"/>
    </row>
    <row r="29" ht="15" customHeight="1" spans="1:20">
      <c r="A29" s="142"/>
      <c r="B29" s="143"/>
      <c r="C29" s="130">
        <v>15</v>
      </c>
      <c r="D29" s="157"/>
      <c r="E29" s="129" t="s">
        <v>73</v>
      </c>
      <c r="F29" s="129"/>
      <c r="G29" s="129"/>
      <c r="H29" s="129" t="s">
        <v>74</v>
      </c>
      <c r="I29" s="129" t="s">
        <v>75</v>
      </c>
      <c r="J29" s="159" t="s">
        <v>23</v>
      </c>
      <c r="K29" s="159"/>
      <c r="L29" s="159"/>
      <c r="M29" s="159">
        <v>1</v>
      </c>
      <c r="N29" s="159"/>
      <c r="O29" s="159"/>
      <c r="P29" s="159"/>
      <c r="Q29" s="159">
        <v>1</v>
      </c>
      <c r="R29" s="236"/>
      <c r="S29" s="222"/>
      <c r="T29" s="222"/>
    </row>
    <row r="30" ht="15" customHeight="1" spans="1:20">
      <c r="A30" s="142"/>
      <c r="B30" s="143"/>
      <c r="C30" s="130">
        <v>16</v>
      </c>
      <c r="D30" s="157"/>
      <c r="E30" s="129" t="s">
        <v>76</v>
      </c>
      <c r="F30" s="129"/>
      <c r="G30" s="129"/>
      <c r="H30" s="129" t="s">
        <v>77</v>
      </c>
      <c r="I30" s="129" t="s">
        <v>15</v>
      </c>
      <c r="J30" s="159" t="s">
        <v>78</v>
      </c>
      <c r="K30" s="159"/>
      <c r="L30" s="159"/>
      <c r="M30" s="159">
        <v>1</v>
      </c>
      <c r="N30" s="159"/>
      <c r="O30" s="159"/>
      <c r="P30" s="159">
        <v>1</v>
      </c>
      <c r="Q30" s="159"/>
      <c r="R30" s="236"/>
      <c r="S30" s="222"/>
      <c r="T30" s="222"/>
    </row>
    <row r="31" ht="15" customHeight="1" spans="1:20">
      <c r="A31" s="142"/>
      <c r="B31" s="143"/>
      <c r="C31" s="130">
        <v>17</v>
      </c>
      <c r="D31" s="157"/>
      <c r="E31" s="129" t="s">
        <v>79</v>
      </c>
      <c r="F31" s="129"/>
      <c r="G31" s="129"/>
      <c r="H31" s="129" t="s">
        <v>80</v>
      </c>
      <c r="I31" s="129" t="s">
        <v>15</v>
      </c>
      <c r="J31" s="159" t="s">
        <v>78</v>
      </c>
      <c r="K31" s="159"/>
      <c r="L31" s="159"/>
      <c r="M31" s="159">
        <v>1</v>
      </c>
      <c r="N31" s="159"/>
      <c r="O31" s="159"/>
      <c r="P31" s="159">
        <v>1</v>
      </c>
      <c r="Q31" s="159"/>
      <c r="R31" s="236"/>
      <c r="S31" s="222"/>
      <c r="T31" s="222"/>
    </row>
    <row r="32" ht="15" customHeight="1" spans="1:20">
      <c r="A32" s="142"/>
      <c r="B32" s="143"/>
      <c r="C32" s="130">
        <v>18</v>
      </c>
      <c r="D32" s="157"/>
      <c r="E32" s="158" t="s">
        <v>81</v>
      </c>
      <c r="F32" s="158"/>
      <c r="G32" s="159"/>
      <c r="H32" s="159" t="s">
        <v>82</v>
      </c>
      <c r="I32" s="129" t="s">
        <v>15</v>
      </c>
      <c r="J32" s="159" t="s">
        <v>78</v>
      </c>
      <c r="K32" s="159"/>
      <c r="L32" s="159"/>
      <c r="M32" s="159">
        <v>1</v>
      </c>
      <c r="N32" s="159"/>
      <c r="O32" s="159"/>
      <c r="P32" s="159">
        <v>1</v>
      </c>
      <c r="Q32" s="159"/>
      <c r="R32" s="236"/>
      <c r="S32" s="222"/>
      <c r="T32" s="222"/>
    </row>
    <row r="33" ht="15" customHeight="1" spans="1:20">
      <c r="A33" s="142"/>
      <c r="B33" s="143"/>
      <c r="C33" s="130">
        <v>19</v>
      </c>
      <c r="D33" s="157"/>
      <c r="E33" s="129" t="s">
        <v>83</v>
      </c>
      <c r="F33" s="129"/>
      <c r="G33" s="129"/>
      <c r="H33" s="129" t="s">
        <v>84</v>
      </c>
      <c r="I33" s="129" t="s">
        <v>15</v>
      </c>
      <c r="J33" s="159" t="s">
        <v>78</v>
      </c>
      <c r="K33" s="159"/>
      <c r="L33" s="159"/>
      <c r="M33" s="159">
        <v>1</v>
      </c>
      <c r="N33" s="159"/>
      <c r="O33" s="159"/>
      <c r="P33" s="159">
        <v>1</v>
      </c>
      <c r="Q33" s="159"/>
      <c r="R33" s="236"/>
      <c r="S33" s="222"/>
      <c r="T33" s="222"/>
    </row>
    <row r="34" ht="15" customHeight="1" spans="1:20">
      <c r="A34" s="142"/>
      <c r="B34" s="143"/>
      <c r="C34" s="130">
        <v>20</v>
      </c>
      <c r="D34" s="148"/>
      <c r="E34" s="149" t="s">
        <v>85</v>
      </c>
      <c r="F34" s="149"/>
      <c r="G34" s="150"/>
      <c r="H34" s="160" t="s">
        <v>84</v>
      </c>
      <c r="I34" s="160" t="s">
        <v>15</v>
      </c>
      <c r="J34" s="150" t="s">
        <v>78</v>
      </c>
      <c r="K34" s="150"/>
      <c r="L34" s="150"/>
      <c r="M34" s="150">
        <v>1</v>
      </c>
      <c r="N34" s="150"/>
      <c r="O34" s="150"/>
      <c r="P34" s="150">
        <v>1</v>
      </c>
      <c r="Q34" s="150"/>
      <c r="R34" s="232"/>
      <c r="S34" s="222"/>
      <c r="T34" s="222"/>
    </row>
    <row r="35" ht="15" customHeight="1" spans="1:20">
      <c r="A35" s="142"/>
      <c r="B35" s="143"/>
      <c r="C35" s="130">
        <v>21</v>
      </c>
      <c r="D35" s="161" t="s">
        <v>88</v>
      </c>
      <c r="E35" s="153" t="s">
        <v>89</v>
      </c>
      <c r="F35" s="152"/>
      <c r="G35" s="153"/>
      <c r="H35" s="153" t="s">
        <v>90</v>
      </c>
      <c r="I35" s="153" t="s">
        <v>25</v>
      </c>
      <c r="J35" s="193" t="s">
        <v>26</v>
      </c>
      <c r="K35" s="153"/>
      <c r="L35" s="193"/>
      <c r="M35" s="193">
        <v>1</v>
      </c>
      <c r="N35" s="153"/>
      <c r="O35" s="153"/>
      <c r="P35" s="153"/>
      <c r="Q35" s="153"/>
      <c r="R35" s="233"/>
      <c r="S35" s="222"/>
      <c r="T35" s="222"/>
    </row>
    <row r="36" ht="15" customHeight="1" spans="1:20">
      <c r="A36" s="142"/>
      <c r="B36" s="143"/>
      <c r="C36" s="130">
        <v>22</v>
      </c>
      <c r="D36" s="260"/>
      <c r="E36" s="134" t="s">
        <v>91</v>
      </c>
      <c r="F36" s="134"/>
      <c r="G36" s="135"/>
      <c r="H36" s="135"/>
      <c r="I36" s="135" t="s">
        <v>25</v>
      </c>
      <c r="J36" s="135" t="s">
        <v>26</v>
      </c>
      <c r="K36" s="135"/>
      <c r="L36" s="136"/>
      <c r="M36" s="136">
        <v>1</v>
      </c>
      <c r="N36" s="135"/>
      <c r="O36" s="135"/>
      <c r="P36" s="135"/>
      <c r="Q36" s="135"/>
      <c r="R36" s="234"/>
      <c r="S36" s="222"/>
      <c r="T36" s="222"/>
    </row>
    <row r="37" ht="15" customHeight="1" spans="1:20">
      <c r="A37" s="142"/>
      <c r="B37" s="143"/>
      <c r="C37" s="130">
        <v>23</v>
      </c>
      <c r="D37" s="162"/>
      <c r="E37" s="163" t="s">
        <v>92</v>
      </c>
      <c r="F37" s="163"/>
      <c r="G37" s="163"/>
      <c r="H37" s="163"/>
      <c r="I37" s="163" t="s">
        <v>25</v>
      </c>
      <c r="J37" s="186" t="s">
        <v>26</v>
      </c>
      <c r="K37" s="186"/>
      <c r="L37" s="163"/>
      <c r="M37" s="163">
        <v>1</v>
      </c>
      <c r="N37" s="186"/>
      <c r="O37" s="186"/>
      <c r="P37" s="186"/>
      <c r="Q37" s="186"/>
      <c r="R37" s="237"/>
      <c r="S37" s="222"/>
      <c r="T37" s="222"/>
    </row>
    <row r="38" ht="15" customHeight="1" spans="1:20">
      <c r="A38" s="142"/>
      <c r="B38" s="143"/>
      <c r="C38" s="130">
        <v>24</v>
      </c>
      <c r="D38" s="165" t="s">
        <v>94</v>
      </c>
      <c r="E38" s="166" t="s">
        <v>95</v>
      </c>
      <c r="F38" s="166"/>
      <c r="G38" s="166"/>
      <c r="H38" s="166"/>
      <c r="I38" s="166" t="s">
        <v>96</v>
      </c>
      <c r="J38" s="166" t="s">
        <v>25</v>
      </c>
      <c r="K38" s="166"/>
      <c r="L38" s="166"/>
      <c r="M38" s="166">
        <v>1</v>
      </c>
      <c r="N38" s="156"/>
      <c r="O38" s="156"/>
      <c r="P38" s="156">
        <v>1</v>
      </c>
      <c r="Q38" s="156"/>
      <c r="R38" s="235"/>
      <c r="S38" s="203"/>
      <c r="T38" s="203"/>
    </row>
    <row r="39" ht="15" customHeight="1" spans="1:20">
      <c r="A39" s="142"/>
      <c r="B39" s="143"/>
      <c r="C39" s="130">
        <v>25</v>
      </c>
      <c r="D39" s="128"/>
      <c r="E39" s="129" t="s">
        <v>97</v>
      </c>
      <c r="F39" s="129"/>
      <c r="G39" s="129"/>
      <c r="H39" s="129"/>
      <c r="I39" s="129" t="s">
        <v>98</v>
      </c>
      <c r="J39" s="129" t="s">
        <v>25</v>
      </c>
      <c r="K39" s="129"/>
      <c r="L39" s="129"/>
      <c r="M39" s="129">
        <v>1</v>
      </c>
      <c r="N39" s="159"/>
      <c r="O39" s="159"/>
      <c r="P39" s="159"/>
      <c r="Q39" s="159"/>
      <c r="R39" s="236"/>
      <c r="S39" s="203"/>
      <c r="T39" s="203"/>
    </row>
    <row r="40" ht="15" customHeight="1" spans="1:20">
      <c r="A40" s="142"/>
      <c r="B40" s="143"/>
      <c r="C40" s="130">
        <v>26</v>
      </c>
      <c r="D40" s="128"/>
      <c r="E40" s="129" t="s">
        <v>99</v>
      </c>
      <c r="F40" s="129"/>
      <c r="G40" s="129"/>
      <c r="H40" s="129"/>
      <c r="I40" s="129" t="s">
        <v>100</v>
      </c>
      <c r="J40" s="129" t="s">
        <v>25</v>
      </c>
      <c r="K40" s="129"/>
      <c r="L40" s="129"/>
      <c r="M40" s="129">
        <v>1</v>
      </c>
      <c r="N40" s="159"/>
      <c r="O40" s="159"/>
      <c r="P40" s="159"/>
      <c r="Q40" s="159"/>
      <c r="R40" s="236"/>
      <c r="S40" s="203"/>
      <c r="T40" s="203"/>
    </row>
    <row r="41" ht="15" customHeight="1" spans="1:20">
      <c r="A41" s="142"/>
      <c r="B41" s="143"/>
      <c r="C41" s="130">
        <v>27</v>
      </c>
      <c r="D41" s="128"/>
      <c r="E41" s="129" t="s">
        <v>101</v>
      </c>
      <c r="F41" s="129"/>
      <c r="G41" s="129"/>
      <c r="H41" s="129"/>
      <c r="I41" s="129" t="s">
        <v>102</v>
      </c>
      <c r="J41" s="129" t="s">
        <v>25</v>
      </c>
      <c r="K41" s="129"/>
      <c r="L41" s="129"/>
      <c r="M41" s="129">
        <v>1</v>
      </c>
      <c r="N41" s="159"/>
      <c r="O41" s="159"/>
      <c r="P41" s="159"/>
      <c r="Q41" s="159"/>
      <c r="R41" s="236"/>
      <c r="S41" s="203"/>
      <c r="T41" s="203"/>
    </row>
    <row r="42" ht="15" customHeight="1" spans="1:20">
      <c r="A42" s="142"/>
      <c r="B42" s="143"/>
      <c r="C42" s="130">
        <v>28</v>
      </c>
      <c r="D42" s="128"/>
      <c r="E42" s="129" t="s">
        <v>103</v>
      </c>
      <c r="F42" s="129"/>
      <c r="G42" s="129" t="s">
        <v>104</v>
      </c>
      <c r="H42" s="129" t="s">
        <v>105</v>
      </c>
      <c r="I42" s="129" t="s">
        <v>105</v>
      </c>
      <c r="J42" s="129" t="s">
        <v>26</v>
      </c>
      <c r="K42" s="129"/>
      <c r="L42" s="129"/>
      <c r="M42" s="129">
        <v>1</v>
      </c>
      <c r="N42" s="159"/>
      <c r="O42" s="159"/>
      <c r="P42" s="159"/>
      <c r="Q42" s="159"/>
      <c r="R42" s="236"/>
      <c r="S42" s="203"/>
      <c r="T42" s="203"/>
    </row>
    <row r="43" ht="15" customHeight="1" spans="1:20">
      <c r="A43" s="169"/>
      <c r="B43" s="170"/>
      <c r="C43" s="171">
        <v>29</v>
      </c>
      <c r="D43" s="172"/>
      <c r="E43" s="173" t="s">
        <v>106</v>
      </c>
      <c r="F43" s="173"/>
      <c r="G43" s="174"/>
      <c r="H43" s="174"/>
      <c r="I43" s="174"/>
      <c r="J43" s="194" t="s">
        <v>107</v>
      </c>
      <c r="K43" s="194"/>
      <c r="L43" s="194"/>
      <c r="M43" s="194">
        <v>1</v>
      </c>
      <c r="N43" s="174"/>
      <c r="O43" s="174"/>
      <c r="P43" s="174">
        <v>1</v>
      </c>
      <c r="Q43" s="174"/>
      <c r="R43" s="238"/>
      <c r="S43" s="203"/>
      <c r="T43" s="222"/>
    </row>
    <row r="44" ht="15" customHeight="1" spans="1:20">
      <c r="A44" s="175" t="s">
        <v>48</v>
      </c>
      <c r="B44" s="176" t="s">
        <v>178</v>
      </c>
      <c r="C44" s="177">
        <v>1</v>
      </c>
      <c r="D44" s="178" t="s">
        <v>179</v>
      </c>
      <c r="E44" s="179"/>
      <c r="F44" s="179"/>
      <c r="G44" s="179"/>
      <c r="H44" s="179"/>
      <c r="I44" s="179"/>
      <c r="J44" s="179"/>
      <c r="K44" s="217"/>
      <c r="L44" s="217"/>
      <c r="M44" s="217"/>
      <c r="N44" s="166">
        <v>1</v>
      </c>
      <c r="O44" s="217"/>
      <c r="P44" s="217"/>
      <c r="Q44" s="217"/>
      <c r="R44" s="239"/>
      <c r="S44" s="203"/>
      <c r="T44" s="222"/>
    </row>
    <row r="45" ht="15" customHeight="1" spans="1:20">
      <c r="A45" s="142"/>
      <c r="B45" s="143"/>
      <c r="C45" s="130">
        <v>2</v>
      </c>
      <c r="D45" s="180" t="s">
        <v>180</v>
      </c>
      <c r="E45" s="181"/>
      <c r="F45" s="181"/>
      <c r="G45" s="181"/>
      <c r="H45" s="181"/>
      <c r="I45" s="181"/>
      <c r="J45" s="181"/>
      <c r="K45" s="218"/>
      <c r="L45" s="218"/>
      <c r="M45" s="218"/>
      <c r="N45" s="129">
        <v>1</v>
      </c>
      <c r="O45" s="218"/>
      <c r="P45" s="218"/>
      <c r="Q45" s="218"/>
      <c r="R45" s="240"/>
      <c r="S45" s="203"/>
      <c r="T45" s="222"/>
    </row>
    <row r="46" ht="15" customHeight="1" spans="1:20">
      <c r="A46" s="142"/>
      <c r="B46" s="143"/>
      <c r="C46" s="130">
        <v>3</v>
      </c>
      <c r="D46" s="180" t="s">
        <v>181</v>
      </c>
      <c r="E46" s="181"/>
      <c r="F46" s="181"/>
      <c r="G46" s="181"/>
      <c r="H46" s="181"/>
      <c r="I46" s="181"/>
      <c r="J46" s="181"/>
      <c r="K46" s="218"/>
      <c r="L46" s="218"/>
      <c r="M46" s="218"/>
      <c r="N46" s="129">
        <v>1</v>
      </c>
      <c r="O46" s="218"/>
      <c r="P46" s="218"/>
      <c r="Q46" s="218"/>
      <c r="R46" s="240"/>
      <c r="S46" s="203"/>
      <c r="T46" s="222"/>
    </row>
    <row r="47" ht="15" customHeight="1" spans="1:20">
      <c r="A47" s="142"/>
      <c r="B47" s="143"/>
      <c r="C47" s="130">
        <v>4</v>
      </c>
      <c r="D47" s="180" t="s">
        <v>182</v>
      </c>
      <c r="E47" s="181"/>
      <c r="F47" s="181"/>
      <c r="G47" s="181"/>
      <c r="H47" s="181"/>
      <c r="I47" s="181"/>
      <c r="J47" s="181"/>
      <c r="K47" s="218"/>
      <c r="L47" s="218"/>
      <c r="M47" s="218"/>
      <c r="N47" s="129">
        <v>1</v>
      </c>
      <c r="O47" s="218"/>
      <c r="P47" s="218"/>
      <c r="Q47" s="218"/>
      <c r="R47" s="240"/>
      <c r="S47" s="203"/>
      <c r="T47" s="222"/>
    </row>
    <row r="48" ht="15" customHeight="1" spans="1:20">
      <c r="A48" s="142"/>
      <c r="B48" s="143"/>
      <c r="C48" s="130">
        <v>5</v>
      </c>
      <c r="D48" s="180" t="s">
        <v>183</v>
      </c>
      <c r="E48" s="181"/>
      <c r="F48" s="181"/>
      <c r="G48" s="181"/>
      <c r="H48" s="181"/>
      <c r="I48" s="181"/>
      <c r="J48" s="181"/>
      <c r="K48" s="218"/>
      <c r="L48" s="218"/>
      <c r="M48" s="218"/>
      <c r="N48" s="129">
        <v>1</v>
      </c>
      <c r="O48" s="218"/>
      <c r="P48" s="218"/>
      <c r="Q48" s="218"/>
      <c r="R48" s="240"/>
      <c r="S48" s="203"/>
      <c r="T48" s="222"/>
    </row>
    <row r="49" ht="15" customHeight="1" spans="1:20">
      <c r="A49" s="142"/>
      <c r="B49" s="143"/>
      <c r="C49" s="130">
        <v>6</v>
      </c>
      <c r="D49" s="180" t="s">
        <v>184</v>
      </c>
      <c r="E49" s="181"/>
      <c r="F49" s="181"/>
      <c r="G49" s="181"/>
      <c r="H49" s="181"/>
      <c r="I49" s="181"/>
      <c r="J49" s="181"/>
      <c r="K49" s="218"/>
      <c r="L49" s="218"/>
      <c r="M49" s="218"/>
      <c r="N49" s="129">
        <v>1</v>
      </c>
      <c r="O49" s="218"/>
      <c r="P49" s="218"/>
      <c r="Q49" s="218"/>
      <c r="R49" s="240"/>
      <c r="S49" s="203"/>
      <c r="T49" s="222"/>
    </row>
    <row r="50" ht="15" customHeight="1" spans="1:20">
      <c r="A50" s="142"/>
      <c r="B50" s="143"/>
      <c r="C50" s="130">
        <v>7</v>
      </c>
      <c r="D50" s="180" t="s">
        <v>185</v>
      </c>
      <c r="E50" s="181"/>
      <c r="F50" s="181"/>
      <c r="G50" s="181"/>
      <c r="H50" s="181"/>
      <c r="I50" s="181"/>
      <c r="J50" s="181"/>
      <c r="K50" s="218"/>
      <c r="L50" s="218"/>
      <c r="M50" s="218"/>
      <c r="N50" s="129">
        <v>1</v>
      </c>
      <c r="O50" s="218"/>
      <c r="P50" s="218"/>
      <c r="Q50" s="218"/>
      <c r="R50" s="240"/>
      <c r="S50" s="203"/>
      <c r="T50" s="222"/>
    </row>
    <row r="51" ht="15" customHeight="1" spans="1:20">
      <c r="A51" s="142"/>
      <c r="B51" s="143"/>
      <c r="C51" s="130">
        <v>8</v>
      </c>
      <c r="D51" s="180" t="s">
        <v>186</v>
      </c>
      <c r="E51" s="181"/>
      <c r="F51" s="181"/>
      <c r="G51" s="181"/>
      <c r="H51" s="181"/>
      <c r="I51" s="181"/>
      <c r="J51" s="181"/>
      <c r="K51" s="218"/>
      <c r="L51" s="218"/>
      <c r="M51" s="218"/>
      <c r="N51" s="129">
        <v>1</v>
      </c>
      <c r="O51" s="218"/>
      <c r="P51" s="218"/>
      <c r="Q51" s="218"/>
      <c r="R51" s="240"/>
      <c r="S51" s="203"/>
      <c r="T51" s="222"/>
    </row>
    <row r="52" ht="15" customHeight="1" spans="1:20">
      <c r="A52" s="142"/>
      <c r="B52" s="143"/>
      <c r="C52" s="130">
        <v>9</v>
      </c>
      <c r="D52" s="180" t="s">
        <v>187</v>
      </c>
      <c r="E52" s="181"/>
      <c r="F52" s="181"/>
      <c r="G52" s="181"/>
      <c r="H52" s="181"/>
      <c r="I52" s="181"/>
      <c r="J52" s="181"/>
      <c r="K52" s="218"/>
      <c r="L52" s="218"/>
      <c r="M52" s="218"/>
      <c r="N52" s="129">
        <v>1</v>
      </c>
      <c r="O52" s="218"/>
      <c r="P52" s="218"/>
      <c r="Q52" s="218"/>
      <c r="R52" s="240"/>
      <c r="S52" s="203"/>
      <c r="T52" s="222"/>
    </row>
    <row r="53" ht="15" customHeight="1" spans="1:20">
      <c r="A53" s="142"/>
      <c r="B53" s="143"/>
      <c r="C53" s="130">
        <v>10</v>
      </c>
      <c r="D53" s="182" t="s">
        <v>188</v>
      </c>
      <c r="E53" s="183"/>
      <c r="F53" s="183"/>
      <c r="G53" s="183"/>
      <c r="H53" s="183"/>
      <c r="I53" s="183"/>
      <c r="J53" s="183"/>
      <c r="K53" s="219"/>
      <c r="L53" s="219"/>
      <c r="M53" s="219"/>
      <c r="N53" s="160">
        <v>1</v>
      </c>
      <c r="O53" s="219"/>
      <c r="P53" s="219"/>
      <c r="Q53" s="219"/>
      <c r="R53" s="241"/>
      <c r="S53" s="203"/>
      <c r="T53" s="222"/>
    </row>
    <row r="54" ht="15" customHeight="1" spans="1:20">
      <c r="A54" s="142"/>
      <c r="B54" s="143"/>
      <c r="C54" s="130">
        <v>11</v>
      </c>
      <c r="D54" s="261" t="s">
        <v>111</v>
      </c>
      <c r="E54" s="262" t="s">
        <v>112</v>
      </c>
      <c r="F54" s="262"/>
      <c r="G54" s="263"/>
      <c r="H54" s="263" t="s">
        <v>90</v>
      </c>
      <c r="I54" s="263" t="s">
        <v>25</v>
      </c>
      <c r="J54" s="263" t="s">
        <v>113</v>
      </c>
      <c r="K54" s="263"/>
      <c r="L54" s="263"/>
      <c r="M54" s="263"/>
      <c r="N54" s="263">
        <v>1</v>
      </c>
      <c r="O54" s="263"/>
      <c r="P54" s="263"/>
      <c r="Q54" s="263"/>
      <c r="R54" s="283"/>
      <c r="S54" s="222"/>
      <c r="T54" s="222"/>
    </row>
    <row r="55" ht="15" customHeight="1" spans="1:20">
      <c r="A55" s="142"/>
      <c r="B55" s="143"/>
      <c r="C55" s="130">
        <v>12</v>
      </c>
      <c r="D55" s="257"/>
      <c r="E55" s="185" t="s">
        <v>43</v>
      </c>
      <c r="F55" s="185"/>
      <c r="G55" s="186" t="s">
        <v>114</v>
      </c>
      <c r="H55" s="186" t="s">
        <v>44</v>
      </c>
      <c r="I55" s="186" t="s">
        <v>25</v>
      </c>
      <c r="J55" s="186" t="s">
        <v>26</v>
      </c>
      <c r="K55" s="186"/>
      <c r="L55" s="186"/>
      <c r="M55" s="186"/>
      <c r="N55" s="186">
        <v>1</v>
      </c>
      <c r="O55" s="186"/>
      <c r="P55" s="186"/>
      <c r="Q55" s="186"/>
      <c r="R55" s="237"/>
      <c r="S55" s="203"/>
      <c r="T55" s="222"/>
    </row>
    <row r="56" ht="15" customHeight="1" spans="1:18">
      <c r="A56" s="142"/>
      <c r="B56" s="143"/>
      <c r="C56" s="130">
        <v>13</v>
      </c>
      <c r="D56" s="154" t="s">
        <v>119</v>
      </c>
      <c r="E56" s="187" t="s">
        <v>120</v>
      </c>
      <c r="F56" s="155"/>
      <c r="G56" s="156"/>
      <c r="H56" s="156" t="s">
        <v>90</v>
      </c>
      <c r="I56" s="156" t="s">
        <v>25</v>
      </c>
      <c r="J56" s="166" t="s">
        <v>113</v>
      </c>
      <c r="K56" s="156"/>
      <c r="L56" s="156"/>
      <c r="M56" s="156"/>
      <c r="N56" s="156">
        <v>1</v>
      </c>
      <c r="O56" s="156"/>
      <c r="P56" s="156"/>
      <c r="Q56" s="156"/>
      <c r="R56" s="235"/>
    </row>
    <row r="57" ht="15" customHeight="1" spans="1:18">
      <c r="A57" s="142"/>
      <c r="B57" s="143"/>
      <c r="C57" s="130">
        <v>14</v>
      </c>
      <c r="D57" s="157"/>
      <c r="E57" s="158" t="s">
        <v>103</v>
      </c>
      <c r="F57" s="158"/>
      <c r="G57" s="159"/>
      <c r="H57" s="159" t="s">
        <v>121</v>
      </c>
      <c r="I57" s="159" t="s">
        <v>25</v>
      </c>
      <c r="J57" s="196"/>
      <c r="K57" s="159"/>
      <c r="L57" s="159"/>
      <c r="M57" s="159"/>
      <c r="N57" s="159">
        <v>1</v>
      </c>
      <c r="O57" s="159"/>
      <c r="P57" s="159"/>
      <c r="Q57" s="159"/>
      <c r="R57" s="236"/>
    </row>
    <row r="58" ht="15" customHeight="1" spans="1:18">
      <c r="A58" s="142"/>
      <c r="B58" s="143"/>
      <c r="C58" s="130">
        <v>15</v>
      </c>
      <c r="D58" s="148"/>
      <c r="E58" s="149" t="s">
        <v>122</v>
      </c>
      <c r="F58" s="149"/>
      <c r="G58" s="150" t="s">
        <v>123</v>
      </c>
      <c r="H58" s="150" t="s">
        <v>46</v>
      </c>
      <c r="I58" s="150" t="s">
        <v>124</v>
      </c>
      <c r="J58" s="199"/>
      <c r="K58" s="150"/>
      <c r="L58" s="150"/>
      <c r="M58" s="150"/>
      <c r="N58" s="150">
        <v>1</v>
      </c>
      <c r="O58" s="150"/>
      <c r="P58" s="150"/>
      <c r="Q58" s="150"/>
      <c r="R58" s="232"/>
    </row>
    <row r="59" ht="15" customHeight="1" spans="1:20">
      <c r="A59" s="142"/>
      <c r="B59" s="143"/>
      <c r="C59" s="130">
        <v>16</v>
      </c>
      <c r="D59" s="151" t="s">
        <v>127</v>
      </c>
      <c r="E59" s="152" t="s">
        <v>128</v>
      </c>
      <c r="F59" s="152"/>
      <c r="G59" s="153" t="s">
        <v>129</v>
      </c>
      <c r="H59" s="153" t="s">
        <v>130</v>
      </c>
      <c r="I59" s="153" t="s">
        <v>14</v>
      </c>
      <c r="J59" s="197" t="s">
        <v>131</v>
      </c>
      <c r="K59" s="153"/>
      <c r="L59" s="153"/>
      <c r="M59" s="153"/>
      <c r="N59" s="153">
        <v>1</v>
      </c>
      <c r="O59" s="153">
        <v>1</v>
      </c>
      <c r="P59" s="153"/>
      <c r="Q59" s="153"/>
      <c r="R59" s="233"/>
      <c r="S59" s="222"/>
      <c r="T59" s="222"/>
    </row>
    <row r="60" ht="15" customHeight="1" spans="1:20">
      <c r="A60" s="142"/>
      <c r="B60" s="143"/>
      <c r="C60" s="130">
        <v>17</v>
      </c>
      <c r="D60" s="133"/>
      <c r="E60" s="134" t="s">
        <v>132</v>
      </c>
      <c r="F60" s="134"/>
      <c r="G60" s="135"/>
      <c r="H60" s="135"/>
      <c r="I60" s="135" t="s">
        <v>133</v>
      </c>
      <c r="J60" s="198" t="s">
        <v>113</v>
      </c>
      <c r="K60" s="135"/>
      <c r="L60" s="135"/>
      <c r="M60" s="135"/>
      <c r="N60" s="135">
        <v>1</v>
      </c>
      <c r="O60" s="135"/>
      <c r="P60" s="135"/>
      <c r="Q60" s="135"/>
      <c r="R60" s="234"/>
      <c r="S60" s="222"/>
      <c r="T60" s="222"/>
    </row>
    <row r="61" ht="15" customHeight="1" spans="1:20">
      <c r="A61" s="142"/>
      <c r="B61" s="143"/>
      <c r="C61" s="130">
        <v>18</v>
      </c>
      <c r="D61" s="133"/>
      <c r="E61" s="134" t="s">
        <v>103</v>
      </c>
      <c r="F61" s="134"/>
      <c r="G61" s="135" t="s">
        <v>134</v>
      </c>
      <c r="H61" s="135" t="s">
        <v>135</v>
      </c>
      <c r="I61" s="135" t="s">
        <v>136</v>
      </c>
      <c r="J61" s="198" t="s">
        <v>113</v>
      </c>
      <c r="K61" s="135"/>
      <c r="L61" s="135"/>
      <c r="M61" s="135"/>
      <c r="N61" s="135">
        <v>1</v>
      </c>
      <c r="O61" s="135"/>
      <c r="P61" s="135"/>
      <c r="Q61" s="135"/>
      <c r="R61" s="234"/>
      <c r="S61" s="222"/>
      <c r="T61" s="222"/>
    </row>
    <row r="62" ht="15" customHeight="1" spans="1:20">
      <c r="A62" s="142"/>
      <c r="B62" s="143"/>
      <c r="C62" s="130">
        <v>19</v>
      </c>
      <c r="D62" s="257"/>
      <c r="E62" s="185" t="s">
        <v>137</v>
      </c>
      <c r="F62" s="185"/>
      <c r="G62" s="186"/>
      <c r="H62" s="186" t="s">
        <v>138</v>
      </c>
      <c r="I62" s="186" t="s">
        <v>15</v>
      </c>
      <c r="J62" s="275" t="s">
        <v>139</v>
      </c>
      <c r="K62" s="186"/>
      <c r="L62" s="186"/>
      <c r="M62" s="186"/>
      <c r="N62" s="186">
        <v>1</v>
      </c>
      <c r="O62" s="186"/>
      <c r="P62" s="186">
        <v>1</v>
      </c>
      <c r="Q62" s="186"/>
      <c r="R62" s="237"/>
      <c r="S62" s="222"/>
      <c r="T62" s="222"/>
    </row>
    <row r="63" ht="15" customHeight="1" spans="1:20">
      <c r="A63" s="142"/>
      <c r="B63" s="143"/>
      <c r="C63" s="130">
        <v>20</v>
      </c>
      <c r="D63" s="154" t="s">
        <v>141</v>
      </c>
      <c r="E63" s="155" t="s">
        <v>142</v>
      </c>
      <c r="F63" s="155"/>
      <c r="G63" s="156" t="s">
        <v>143</v>
      </c>
      <c r="H63" s="156" t="s">
        <v>144</v>
      </c>
      <c r="I63" s="156" t="s">
        <v>14</v>
      </c>
      <c r="J63" s="187" t="s">
        <v>131</v>
      </c>
      <c r="K63" s="156"/>
      <c r="L63" s="156"/>
      <c r="M63" s="156"/>
      <c r="N63" s="156">
        <v>1</v>
      </c>
      <c r="O63" s="156">
        <v>1</v>
      </c>
      <c r="P63" s="156"/>
      <c r="Q63" s="156"/>
      <c r="R63" s="235"/>
      <c r="S63" s="222"/>
      <c r="T63" s="222"/>
    </row>
    <row r="64" ht="15" customHeight="1" spans="1:20">
      <c r="A64" s="142"/>
      <c r="B64" s="143"/>
      <c r="C64" s="130">
        <v>21</v>
      </c>
      <c r="D64" s="157"/>
      <c r="E64" s="158" t="s">
        <v>103</v>
      </c>
      <c r="F64" s="158"/>
      <c r="G64" s="159" t="s">
        <v>104</v>
      </c>
      <c r="H64" s="159" t="s">
        <v>136</v>
      </c>
      <c r="I64" s="159" t="s">
        <v>136</v>
      </c>
      <c r="J64" s="196" t="s">
        <v>113</v>
      </c>
      <c r="K64" s="159"/>
      <c r="L64" s="159"/>
      <c r="M64" s="159"/>
      <c r="N64" s="159">
        <v>1</v>
      </c>
      <c r="O64" s="159"/>
      <c r="P64" s="159"/>
      <c r="Q64" s="159"/>
      <c r="R64" s="236"/>
      <c r="S64" s="222"/>
      <c r="T64" s="222"/>
    </row>
    <row r="65" ht="15" customHeight="1" spans="1:18">
      <c r="A65" s="142"/>
      <c r="B65" s="143"/>
      <c r="C65" s="130">
        <v>22</v>
      </c>
      <c r="D65" s="148"/>
      <c r="E65" s="149" t="s">
        <v>132</v>
      </c>
      <c r="F65" s="149"/>
      <c r="G65" s="150"/>
      <c r="H65" s="150"/>
      <c r="I65" s="150" t="s">
        <v>145</v>
      </c>
      <c r="J65" s="199" t="s">
        <v>113</v>
      </c>
      <c r="K65" s="150"/>
      <c r="L65" s="150"/>
      <c r="M65" s="150"/>
      <c r="N65" s="150">
        <v>1</v>
      </c>
      <c r="O65" s="150"/>
      <c r="P65" s="150"/>
      <c r="Q65" s="150"/>
      <c r="R65" s="232"/>
    </row>
    <row r="66" ht="15" customHeight="1" spans="1:18">
      <c r="A66" s="142"/>
      <c r="B66" s="143"/>
      <c r="C66" s="130">
        <v>23</v>
      </c>
      <c r="D66" s="188" t="s">
        <v>147</v>
      </c>
      <c r="E66" s="189" t="s">
        <v>148</v>
      </c>
      <c r="F66" s="189"/>
      <c r="G66" s="189"/>
      <c r="H66" s="189"/>
      <c r="I66" s="189" t="s">
        <v>25</v>
      </c>
      <c r="J66" s="200" t="s">
        <v>113</v>
      </c>
      <c r="K66" s="220"/>
      <c r="L66" s="220"/>
      <c r="M66" s="220"/>
      <c r="N66" s="220">
        <v>1</v>
      </c>
      <c r="O66" s="220"/>
      <c r="P66" s="220"/>
      <c r="Q66" s="220"/>
      <c r="R66" s="242"/>
    </row>
    <row r="67" ht="15" customHeight="1" spans="1:18">
      <c r="A67" s="142"/>
      <c r="B67" s="143"/>
      <c r="C67" s="130">
        <v>24</v>
      </c>
      <c r="D67" s="154" t="s">
        <v>151</v>
      </c>
      <c r="E67" s="155" t="s">
        <v>152</v>
      </c>
      <c r="F67" s="166"/>
      <c r="G67" s="156"/>
      <c r="H67" s="156"/>
      <c r="I67" s="156"/>
      <c r="J67" s="187"/>
      <c r="K67" s="156"/>
      <c r="L67" s="156"/>
      <c r="M67" s="156"/>
      <c r="N67" s="156">
        <v>1</v>
      </c>
      <c r="O67" s="156"/>
      <c r="P67" s="156"/>
      <c r="Q67" s="156"/>
      <c r="R67" s="235"/>
    </row>
    <row r="68" ht="15" customHeight="1" spans="1:18">
      <c r="A68" s="142"/>
      <c r="B68" s="143"/>
      <c r="C68" s="130">
        <v>25</v>
      </c>
      <c r="D68" s="157"/>
      <c r="E68" s="129" t="s">
        <v>153</v>
      </c>
      <c r="F68" s="129"/>
      <c r="G68" s="129"/>
      <c r="H68" s="129"/>
      <c r="I68" s="129"/>
      <c r="J68" s="196"/>
      <c r="K68" s="159"/>
      <c r="L68" s="159"/>
      <c r="M68" s="159"/>
      <c r="N68" s="159">
        <v>1</v>
      </c>
      <c r="O68" s="159"/>
      <c r="P68" s="159"/>
      <c r="Q68" s="159"/>
      <c r="R68" s="236"/>
    </row>
    <row r="69" ht="15" customHeight="1" spans="1:18">
      <c r="A69" s="142"/>
      <c r="B69" s="143"/>
      <c r="C69" s="130">
        <v>26</v>
      </c>
      <c r="D69" s="157"/>
      <c r="E69" s="129" t="s">
        <v>154</v>
      </c>
      <c r="F69" s="129"/>
      <c r="G69" s="129"/>
      <c r="H69" s="129"/>
      <c r="I69" s="159"/>
      <c r="J69" s="196"/>
      <c r="K69" s="159"/>
      <c r="L69" s="159"/>
      <c r="M69" s="159"/>
      <c r="N69" s="159">
        <v>1</v>
      </c>
      <c r="O69" s="159"/>
      <c r="P69" s="159"/>
      <c r="Q69" s="159"/>
      <c r="R69" s="236"/>
    </row>
    <row r="70" ht="15" customHeight="1" spans="1:18">
      <c r="A70" s="142"/>
      <c r="B70" s="143"/>
      <c r="C70" s="130">
        <v>27</v>
      </c>
      <c r="D70" s="157"/>
      <c r="E70" s="129" t="s">
        <v>155</v>
      </c>
      <c r="F70" s="129"/>
      <c r="G70" s="129"/>
      <c r="H70" s="129"/>
      <c r="I70" s="159"/>
      <c r="J70" s="196"/>
      <c r="K70" s="159"/>
      <c r="L70" s="159"/>
      <c r="M70" s="159"/>
      <c r="N70" s="159">
        <v>1</v>
      </c>
      <c r="O70" s="159"/>
      <c r="P70" s="159"/>
      <c r="Q70" s="159"/>
      <c r="R70" s="236"/>
    </row>
    <row r="71" ht="15" customHeight="1" spans="1:18">
      <c r="A71" s="169"/>
      <c r="B71" s="170"/>
      <c r="C71" s="171">
        <v>28</v>
      </c>
      <c r="D71" s="148"/>
      <c r="E71" s="160" t="s">
        <v>156</v>
      </c>
      <c r="F71" s="160"/>
      <c r="G71" s="160"/>
      <c r="H71" s="160"/>
      <c r="I71" s="150"/>
      <c r="J71" s="199"/>
      <c r="K71" s="150"/>
      <c r="L71" s="150"/>
      <c r="M71" s="150"/>
      <c r="N71" s="150">
        <v>1</v>
      </c>
      <c r="O71" s="150"/>
      <c r="P71" s="150"/>
      <c r="Q71" s="150"/>
      <c r="R71" s="232"/>
    </row>
    <row r="72" ht="15" customHeight="1" spans="1:18">
      <c r="A72" s="202"/>
      <c r="D72" s="203"/>
      <c r="J72" s="221"/>
      <c r="K72" s="222"/>
      <c r="L72" s="222"/>
      <c r="M72" s="222"/>
      <c r="N72" s="222"/>
      <c r="O72" s="222"/>
      <c r="P72" s="222"/>
      <c r="Q72" s="222"/>
      <c r="R72" s="222"/>
    </row>
    <row r="73" spans="1:18">
      <c r="A73" s="202"/>
      <c r="D73" s="204" t="s">
        <v>189</v>
      </c>
      <c r="E73" s="205" t="s">
        <v>158</v>
      </c>
      <c r="F73" s="205">
        <v>4</v>
      </c>
      <c r="G73" s="205"/>
      <c r="H73" s="205" t="s">
        <v>159</v>
      </c>
      <c r="I73" s="223">
        <f>SUM(O5:O71)</f>
        <v>3</v>
      </c>
      <c r="L73" s="222"/>
      <c r="M73" s="222"/>
      <c r="N73" s="222"/>
      <c r="O73" s="222"/>
      <c r="P73" s="222"/>
      <c r="Q73" s="222"/>
      <c r="R73" s="222"/>
    </row>
    <row r="74" ht="14.5" customHeight="1" spans="1:18">
      <c r="A74" s="202"/>
      <c r="D74" s="206"/>
      <c r="E74" s="201" t="s">
        <v>160</v>
      </c>
      <c r="F74" s="201">
        <f>'solution 1 (tout cablé)'!F79</f>
        <v>10</v>
      </c>
      <c r="H74" s="201" t="s">
        <v>161</v>
      </c>
      <c r="I74" s="224">
        <f>SUM(P5:P71)</f>
        <v>8</v>
      </c>
      <c r="L74" s="222"/>
      <c r="M74" s="222"/>
      <c r="N74" s="222"/>
      <c r="O74" s="222"/>
      <c r="P74" s="222"/>
      <c r="Q74" s="222"/>
      <c r="R74" s="222"/>
    </row>
    <row r="75" ht="14.5" customHeight="1" spans="4:20">
      <c r="D75" s="206"/>
      <c r="E75" s="201" t="s">
        <v>162</v>
      </c>
      <c r="F75" s="201">
        <f>SUM(M1:M71)</f>
        <v>29</v>
      </c>
      <c r="H75" s="201" t="s">
        <v>164</v>
      </c>
      <c r="I75" s="224">
        <f>SUM(Q5:Q71)</f>
        <v>5</v>
      </c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</row>
    <row r="76" ht="14.5" customHeight="1" spans="4:20">
      <c r="D76" s="206"/>
      <c r="E76" s="201" t="s">
        <v>165</v>
      </c>
      <c r="F76" s="201">
        <f>SUM(L1:L71)</f>
        <v>13</v>
      </c>
      <c r="I76" s="224"/>
      <c r="J76" s="221"/>
      <c r="K76" s="222"/>
      <c r="L76" s="222"/>
      <c r="M76" s="222"/>
      <c r="N76" s="222"/>
      <c r="O76" s="222"/>
      <c r="P76" s="222"/>
      <c r="Q76" s="222"/>
      <c r="R76" s="222"/>
      <c r="S76" s="222"/>
      <c r="T76" s="222"/>
    </row>
    <row r="77" ht="14.5" customHeight="1" spans="4:20">
      <c r="D77" s="206"/>
      <c r="E77" s="201" t="s">
        <v>166</v>
      </c>
      <c r="F77" s="201">
        <f>SUM(N1:N71)</f>
        <v>28</v>
      </c>
      <c r="I77" s="224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</row>
    <row r="78" ht="14.5" customHeight="1" spans="4:20">
      <c r="D78" s="206"/>
      <c r="E78" s="201" t="s">
        <v>167</v>
      </c>
      <c r="F78" s="201">
        <f>SUM(F75:F77)</f>
        <v>70</v>
      </c>
      <c r="I78" s="224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</row>
    <row r="79" ht="16" customHeight="1" spans="4:20">
      <c r="D79" s="207"/>
      <c r="E79" s="208"/>
      <c r="F79" s="208"/>
      <c r="G79" s="208"/>
      <c r="H79" s="208"/>
      <c r="I79" s="225"/>
      <c r="J79" s="222"/>
      <c r="K79" s="222"/>
      <c r="L79" s="222"/>
      <c r="M79" s="222"/>
      <c r="N79" s="222"/>
      <c r="O79" s="222"/>
      <c r="P79" s="226"/>
      <c r="Q79" s="222"/>
      <c r="R79" s="222"/>
      <c r="S79" s="222"/>
      <c r="T79" s="222"/>
    </row>
    <row r="80" spans="14:20">
      <c r="N80" s="222"/>
      <c r="O80" s="203"/>
      <c r="P80" s="226"/>
      <c r="Q80" s="203"/>
      <c r="R80" s="203"/>
      <c r="S80" s="203"/>
      <c r="T80" s="222"/>
    </row>
    <row r="81" spans="14:20">
      <c r="N81" s="222"/>
      <c r="O81" s="222"/>
      <c r="P81" s="226"/>
      <c r="Q81" s="222"/>
      <c r="R81" s="222"/>
      <c r="S81" s="222"/>
      <c r="T81" s="222"/>
    </row>
    <row r="82" ht="15" customHeight="1" spans="4:20">
      <c r="D82" s="203"/>
      <c r="J82" s="222"/>
      <c r="K82" s="222"/>
      <c r="L82" s="222"/>
      <c r="M82" s="222"/>
      <c r="N82" s="222"/>
      <c r="O82" s="222"/>
      <c r="P82" s="226"/>
      <c r="Q82" s="222"/>
      <c r="R82" s="222"/>
      <c r="S82" s="222"/>
      <c r="T82" s="222"/>
    </row>
    <row r="83" ht="14.5" customHeight="1" spans="4:20">
      <c r="D83" s="243"/>
      <c r="J83" s="221"/>
      <c r="K83" s="222"/>
      <c r="L83" s="222"/>
      <c r="M83" s="222"/>
      <c r="N83" s="222"/>
      <c r="O83" s="222"/>
      <c r="P83" s="222"/>
      <c r="Q83" s="222"/>
      <c r="R83" s="222"/>
      <c r="S83" s="222"/>
      <c r="T83" s="222"/>
    </row>
    <row r="84" ht="14.5" customHeight="1" spans="4:20">
      <c r="D84" s="244"/>
      <c r="J84" s="221"/>
      <c r="K84" s="222"/>
      <c r="L84" s="222"/>
      <c r="M84" s="222"/>
      <c r="N84" s="222"/>
      <c r="O84" s="222"/>
      <c r="P84" s="222"/>
      <c r="Q84" s="222"/>
      <c r="R84" s="222"/>
      <c r="S84" s="222"/>
      <c r="T84" s="222"/>
    </row>
    <row r="85" spans="4:14">
      <c r="D85" s="244"/>
      <c r="J85" s="221"/>
      <c r="K85" s="222"/>
      <c r="L85" s="222"/>
      <c r="M85" s="222"/>
      <c r="N85" s="222"/>
    </row>
    <row r="86" spans="4:14">
      <c r="D86" s="244"/>
      <c r="J86" s="221"/>
      <c r="K86" s="222"/>
      <c r="L86" s="222"/>
      <c r="M86" s="222"/>
      <c r="N86" s="222"/>
    </row>
    <row r="87" spans="4:4">
      <c r="D87" s="244"/>
    </row>
    <row r="88" spans="4:4">
      <c r="D88" s="244"/>
    </row>
    <row r="89" spans="4:4">
      <c r="D89" s="244"/>
    </row>
    <row r="92" customHeight="1" spans="4:4">
      <c r="D92" s="243"/>
    </row>
    <row r="93" spans="4:4">
      <c r="D93" s="244"/>
    </row>
    <row r="94" spans="4:4">
      <c r="D94" s="244"/>
    </row>
    <row r="95" spans="4:4">
      <c r="D95" s="244"/>
    </row>
    <row r="96" spans="4:4">
      <c r="D96" s="244"/>
    </row>
    <row r="97" spans="4:4">
      <c r="D97" s="244"/>
    </row>
    <row r="98" spans="4:4">
      <c r="D98" s="244"/>
    </row>
  </sheetData>
  <mergeCells count="37">
    <mergeCell ref="D2:J2"/>
    <mergeCell ref="D3:J3"/>
    <mergeCell ref="D4:J4"/>
    <mergeCell ref="D10:J10"/>
    <mergeCell ref="D15:J15"/>
    <mergeCell ref="D16:J16"/>
    <mergeCell ref="D17:J17"/>
    <mergeCell ref="D18:J18"/>
    <mergeCell ref="D19:J19"/>
    <mergeCell ref="D20:J20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A44:A71"/>
    <mergeCell ref="B44:B71"/>
    <mergeCell ref="D5:D7"/>
    <mergeCell ref="D11:D14"/>
    <mergeCell ref="D21:D23"/>
    <mergeCell ref="D24:D27"/>
    <mergeCell ref="D28:D34"/>
    <mergeCell ref="D35:D37"/>
    <mergeCell ref="D38:D43"/>
    <mergeCell ref="D54:D55"/>
    <mergeCell ref="D56:D58"/>
    <mergeCell ref="D59:D62"/>
    <mergeCell ref="D63:D65"/>
    <mergeCell ref="D67:D71"/>
    <mergeCell ref="D73:D79"/>
    <mergeCell ref="A2:B14"/>
    <mergeCell ref="A15:B43"/>
  </mergeCells>
  <pageMargins left="0.7" right="0.7" top="0.75" bottom="0.75" header="0.3" footer="0.3"/>
  <pageSetup paperSize="8" scale="6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zoomScale="90" zoomScaleNormal="90" topLeftCell="A8" workbookViewId="0">
      <selection activeCell="D35" sqref="D35:J35"/>
    </sheetView>
  </sheetViews>
  <sheetFormatPr defaultColWidth="10.8190476190476" defaultRowHeight="12"/>
  <cols>
    <col min="1" max="1" width="9" style="201" customWidth="1"/>
    <col min="2" max="2" width="9.54285714285714" style="201" customWidth="1"/>
    <col min="3" max="3" width="13.6285714285714" style="201" customWidth="1"/>
    <col min="4" max="4" width="36" style="201" customWidth="1"/>
    <col min="5" max="5" width="42.9047619047619" style="201" customWidth="1"/>
    <col min="6" max="6" width="35.4571428571429" style="201" customWidth="1"/>
    <col min="7" max="7" width="14.1809523809524" style="201" customWidth="1"/>
    <col min="8" max="8" width="38.7238095238095" style="201" customWidth="1"/>
    <col min="9" max="9" width="36.3619047619048" style="201" customWidth="1"/>
    <col min="10" max="10" width="35.4571428571429" style="201" customWidth="1"/>
    <col min="11" max="11" width="3.26666666666667" style="201" customWidth="1"/>
    <col min="12" max="12" width="3.08571428571429" style="201" customWidth="1"/>
    <col min="13" max="13" width="6.26666666666667" style="201" customWidth="1"/>
    <col min="14" max="14" width="3.54285714285714" style="201" customWidth="1"/>
    <col min="15" max="15" width="2.36190476190476" style="201" customWidth="1"/>
    <col min="16" max="16" width="2.54285714285714" style="201" customWidth="1"/>
    <col min="17" max="17" width="2.26666666666667" style="201" customWidth="1"/>
    <col min="18" max="18" width="2.9047619047619" style="201" customWidth="1"/>
    <col min="19" max="19" width="17.2666666666667" style="201" customWidth="1"/>
    <col min="20" max="16384" width="10.8190476190476" style="201"/>
  </cols>
  <sheetData>
    <row r="1" ht="36.75" spans="1:20">
      <c r="A1" s="124" t="s">
        <v>0</v>
      </c>
      <c r="B1" s="124" t="s">
        <v>1</v>
      </c>
      <c r="C1" s="125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7" t="s">
        <v>7</v>
      </c>
      <c r="I1" s="127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15</v>
      </c>
      <c r="Q1" s="126" t="s">
        <v>16</v>
      </c>
      <c r="R1" s="126"/>
      <c r="S1" s="227"/>
      <c r="T1" s="222"/>
    </row>
    <row r="2" ht="15" customHeight="1" spans="1:20">
      <c r="A2" s="128" t="s">
        <v>17</v>
      </c>
      <c r="B2" s="129"/>
      <c r="C2" s="130">
        <v>1</v>
      </c>
      <c r="D2" s="131" t="s">
        <v>169</v>
      </c>
      <c r="E2" s="132"/>
      <c r="F2" s="132"/>
      <c r="G2" s="132"/>
      <c r="H2" s="132"/>
      <c r="I2" s="132"/>
      <c r="J2" s="190"/>
      <c r="L2" s="201">
        <v>1</v>
      </c>
      <c r="R2" s="224"/>
      <c r="S2" s="201" t="s">
        <v>170</v>
      </c>
      <c r="T2" s="222"/>
    </row>
    <row r="3" ht="15" customHeight="1" spans="1:20">
      <c r="A3" s="128"/>
      <c r="B3" s="129"/>
      <c r="C3" s="130">
        <v>2</v>
      </c>
      <c r="D3" s="133"/>
      <c r="E3" s="134" t="s">
        <v>42</v>
      </c>
      <c r="F3" s="134"/>
      <c r="G3" s="135"/>
      <c r="H3" s="135"/>
      <c r="I3" s="135" t="s">
        <v>25</v>
      </c>
      <c r="J3" s="191" t="s">
        <v>26</v>
      </c>
      <c r="K3" s="209"/>
      <c r="L3" s="210">
        <v>1</v>
      </c>
      <c r="M3" s="135"/>
      <c r="N3" s="210"/>
      <c r="O3" s="210"/>
      <c r="P3" s="210"/>
      <c r="Q3" s="210"/>
      <c r="R3" s="228"/>
      <c r="S3" s="222"/>
      <c r="T3" s="222"/>
    </row>
    <row r="4" ht="15" customHeight="1" spans="1:18">
      <c r="A4" s="128"/>
      <c r="B4" s="129"/>
      <c r="C4" s="130">
        <v>3</v>
      </c>
      <c r="D4" s="133"/>
      <c r="E4" s="136" t="s">
        <v>43</v>
      </c>
      <c r="F4" s="134"/>
      <c r="G4" s="135"/>
      <c r="H4" s="135"/>
      <c r="I4" s="136" t="s">
        <v>44</v>
      </c>
      <c r="J4" s="191" t="s">
        <v>26</v>
      </c>
      <c r="K4" s="209"/>
      <c r="L4" s="210">
        <v>1</v>
      </c>
      <c r="M4" s="135"/>
      <c r="N4" s="210"/>
      <c r="O4" s="210"/>
      <c r="P4" s="210"/>
      <c r="Q4" s="210"/>
      <c r="R4" s="228"/>
    </row>
    <row r="5" ht="15" customHeight="1" spans="1:18">
      <c r="A5" s="137" t="s">
        <v>171</v>
      </c>
      <c r="B5" s="138"/>
      <c r="C5" s="139">
        <v>1</v>
      </c>
      <c r="D5" s="140" t="s">
        <v>172</v>
      </c>
      <c r="E5" s="141"/>
      <c r="F5" s="141"/>
      <c r="G5" s="141"/>
      <c r="H5" s="141"/>
      <c r="I5" s="141"/>
      <c r="J5" s="192"/>
      <c r="K5" s="211"/>
      <c r="L5" s="211"/>
      <c r="M5" s="212">
        <v>1</v>
      </c>
      <c r="N5" s="211"/>
      <c r="O5" s="211"/>
      <c r="P5" s="211"/>
      <c r="Q5" s="211"/>
      <c r="R5" s="229"/>
    </row>
    <row r="6" ht="15" customHeight="1" spans="1:18">
      <c r="A6" s="142"/>
      <c r="B6" s="143"/>
      <c r="C6" s="130">
        <v>2</v>
      </c>
      <c r="D6" s="144" t="s">
        <v>173</v>
      </c>
      <c r="E6" s="145"/>
      <c r="F6" s="145"/>
      <c r="G6" s="145"/>
      <c r="H6" s="145"/>
      <c r="I6" s="145"/>
      <c r="J6" s="145"/>
      <c r="K6" s="213"/>
      <c r="L6" s="213"/>
      <c r="M6" s="214">
        <v>1</v>
      </c>
      <c r="N6" s="213"/>
      <c r="O6" s="213"/>
      <c r="P6" s="213"/>
      <c r="Q6" s="213"/>
      <c r="R6" s="230"/>
    </row>
    <row r="7" ht="15" customHeight="1" spans="1:18">
      <c r="A7" s="142"/>
      <c r="B7" s="143"/>
      <c r="C7" s="130">
        <v>3</v>
      </c>
      <c r="D7" s="144" t="s">
        <v>174</v>
      </c>
      <c r="E7" s="145"/>
      <c r="F7" s="145"/>
      <c r="G7" s="145"/>
      <c r="H7" s="145"/>
      <c r="I7" s="145"/>
      <c r="J7" s="145"/>
      <c r="K7" s="213"/>
      <c r="L7" s="213"/>
      <c r="M7" s="214">
        <v>1</v>
      </c>
      <c r="N7" s="213"/>
      <c r="O7" s="213"/>
      <c r="P7" s="213"/>
      <c r="Q7" s="213"/>
      <c r="R7" s="230"/>
    </row>
    <row r="8" ht="15" customHeight="1" spans="1:18">
      <c r="A8" s="142"/>
      <c r="B8" s="143"/>
      <c r="C8" s="139">
        <v>4</v>
      </c>
      <c r="D8" s="144" t="s">
        <v>175</v>
      </c>
      <c r="E8" s="145"/>
      <c r="F8" s="145"/>
      <c r="G8" s="145"/>
      <c r="H8" s="145"/>
      <c r="I8" s="145"/>
      <c r="J8" s="145"/>
      <c r="K8" s="213"/>
      <c r="L8" s="213"/>
      <c r="M8" s="214">
        <v>1</v>
      </c>
      <c r="N8" s="213"/>
      <c r="O8" s="213"/>
      <c r="P8" s="213"/>
      <c r="Q8" s="213"/>
      <c r="R8" s="230"/>
    </row>
    <row r="9" ht="15" customHeight="1" spans="1:18">
      <c r="A9" s="142"/>
      <c r="B9" s="143"/>
      <c r="C9" s="130">
        <v>5</v>
      </c>
      <c r="D9" s="144" t="s">
        <v>176</v>
      </c>
      <c r="E9" s="145"/>
      <c r="F9" s="145"/>
      <c r="G9" s="145"/>
      <c r="H9" s="145"/>
      <c r="I9" s="145"/>
      <c r="J9" s="145"/>
      <c r="K9" s="213"/>
      <c r="L9" s="213"/>
      <c r="M9" s="214">
        <v>1</v>
      </c>
      <c r="N9" s="213"/>
      <c r="O9" s="213"/>
      <c r="P9" s="213"/>
      <c r="Q9" s="213"/>
      <c r="R9" s="230"/>
    </row>
    <row r="10" ht="15" customHeight="1" spans="1:18">
      <c r="A10" s="142"/>
      <c r="B10" s="143"/>
      <c r="C10" s="130">
        <v>6</v>
      </c>
      <c r="D10" s="146" t="s">
        <v>177</v>
      </c>
      <c r="E10" s="147"/>
      <c r="F10" s="147"/>
      <c r="G10" s="147"/>
      <c r="H10" s="147"/>
      <c r="I10" s="147"/>
      <c r="J10" s="147"/>
      <c r="K10" s="215"/>
      <c r="L10" s="215"/>
      <c r="M10" s="216">
        <v>1</v>
      </c>
      <c r="N10" s="215"/>
      <c r="O10" s="215"/>
      <c r="P10" s="215"/>
      <c r="Q10" s="215"/>
      <c r="R10" s="231"/>
    </row>
    <row r="11" ht="15" customHeight="1" spans="1:18">
      <c r="A11" s="142"/>
      <c r="B11" s="143"/>
      <c r="C11" s="139">
        <v>7</v>
      </c>
      <c r="D11" s="148" t="s">
        <v>49</v>
      </c>
      <c r="E11" s="149" t="s">
        <v>43</v>
      </c>
      <c r="F11" s="149"/>
      <c r="G11" s="150"/>
      <c r="H11" s="150" t="s">
        <v>44</v>
      </c>
      <c r="I11" s="160" t="s">
        <v>25</v>
      </c>
      <c r="J11" s="150"/>
      <c r="K11" s="150"/>
      <c r="L11" s="150"/>
      <c r="M11" s="150">
        <v>1</v>
      </c>
      <c r="N11" s="150"/>
      <c r="O11" s="150"/>
      <c r="P11" s="150"/>
      <c r="Q11" s="150"/>
      <c r="R11" s="232"/>
    </row>
    <row r="12" ht="15" customHeight="1" spans="1:18">
      <c r="A12" s="142"/>
      <c r="B12" s="143"/>
      <c r="C12" s="130">
        <v>8</v>
      </c>
      <c r="D12" s="151" t="s">
        <v>59</v>
      </c>
      <c r="E12" s="152" t="s">
        <v>60</v>
      </c>
      <c r="F12" s="152"/>
      <c r="G12" s="153"/>
      <c r="H12" s="153" t="s">
        <v>61</v>
      </c>
      <c r="I12" s="153" t="s">
        <v>62</v>
      </c>
      <c r="J12" s="153" t="s">
        <v>23</v>
      </c>
      <c r="K12" s="153"/>
      <c r="L12" s="153"/>
      <c r="M12" s="153">
        <v>1</v>
      </c>
      <c r="N12" s="153"/>
      <c r="O12" s="153"/>
      <c r="P12" s="153"/>
      <c r="Q12" s="153">
        <v>1</v>
      </c>
      <c r="R12" s="233"/>
    </row>
    <row r="13" ht="15" customHeight="1" spans="1:18">
      <c r="A13" s="142"/>
      <c r="B13" s="143"/>
      <c r="C13" s="130">
        <v>9</v>
      </c>
      <c r="D13" s="133"/>
      <c r="E13" s="136" t="s">
        <v>63</v>
      </c>
      <c r="F13" s="136"/>
      <c r="G13" s="136"/>
      <c r="H13" s="136" t="s">
        <v>61</v>
      </c>
      <c r="I13" s="136" t="s">
        <v>25</v>
      </c>
      <c r="J13" s="135" t="s">
        <v>23</v>
      </c>
      <c r="K13" s="135"/>
      <c r="L13" s="135"/>
      <c r="M13" s="135">
        <v>1</v>
      </c>
      <c r="N13" s="135"/>
      <c r="O13" s="135"/>
      <c r="P13" s="135"/>
      <c r="Q13" s="135">
        <v>1</v>
      </c>
      <c r="R13" s="234"/>
    </row>
    <row r="14" ht="15" customHeight="1" spans="1:18">
      <c r="A14" s="142"/>
      <c r="B14" s="143"/>
      <c r="C14" s="139">
        <v>10</v>
      </c>
      <c r="D14" s="133"/>
      <c r="E14" s="136" t="s">
        <v>54</v>
      </c>
      <c r="F14" s="136"/>
      <c r="G14" s="136"/>
      <c r="H14" s="136" t="s">
        <v>64</v>
      </c>
      <c r="I14" s="136" t="s">
        <v>25</v>
      </c>
      <c r="J14" s="135" t="s">
        <v>23</v>
      </c>
      <c r="K14" s="135"/>
      <c r="L14" s="135"/>
      <c r="M14" s="135">
        <v>1</v>
      </c>
      <c r="N14" s="135"/>
      <c r="O14" s="135"/>
      <c r="P14" s="135"/>
      <c r="Q14" s="135">
        <v>1</v>
      </c>
      <c r="R14" s="234"/>
    </row>
    <row r="15" ht="15" customHeight="1" spans="1:20">
      <c r="A15" s="142"/>
      <c r="B15" s="143"/>
      <c r="C15" s="130">
        <v>11</v>
      </c>
      <c r="D15" s="154" t="s">
        <v>70</v>
      </c>
      <c r="E15" s="155" t="s">
        <v>71</v>
      </c>
      <c r="F15" s="155"/>
      <c r="G15" s="156"/>
      <c r="H15" s="156" t="s">
        <v>33</v>
      </c>
      <c r="I15" s="156" t="s">
        <v>25</v>
      </c>
      <c r="J15" s="156" t="s">
        <v>72</v>
      </c>
      <c r="K15" s="156"/>
      <c r="L15" s="156"/>
      <c r="M15" s="156">
        <v>1</v>
      </c>
      <c r="N15" s="156"/>
      <c r="O15" s="156"/>
      <c r="P15" s="156"/>
      <c r="Q15" s="156"/>
      <c r="R15" s="235"/>
      <c r="S15" s="222"/>
      <c r="T15" s="222"/>
    </row>
    <row r="16" ht="15" customHeight="1" spans="1:20">
      <c r="A16" s="142"/>
      <c r="B16" s="143"/>
      <c r="C16" s="130">
        <v>12</v>
      </c>
      <c r="D16" s="157"/>
      <c r="E16" s="129" t="s">
        <v>73</v>
      </c>
      <c r="F16" s="129"/>
      <c r="G16" s="129"/>
      <c r="H16" s="129" t="s">
        <v>74</v>
      </c>
      <c r="I16" s="129" t="s">
        <v>75</v>
      </c>
      <c r="J16" s="159" t="s">
        <v>23</v>
      </c>
      <c r="K16" s="159"/>
      <c r="L16" s="159"/>
      <c r="M16" s="159">
        <v>1</v>
      </c>
      <c r="N16" s="159"/>
      <c r="O16" s="159"/>
      <c r="P16" s="159"/>
      <c r="Q16" s="159">
        <v>1</v>
      </c>
      <c r="R16" s="236"/>
      <c r="S16" s="222"/>
      <c r="T16" s="222"/>
    </row>
    <row r="17" ht="15" customHeight="1" spans="1:20">
      <c r="A17" s="142"/>
      <c r="B17" s="143"/>
      <c r="C17" s="139">
        <v>13</v>
      </c>
      <c r="D17" s="157"/>
      <c r="E17" s="129" t="s">
        <v>76</v>
      </c>
      <c r="F17" s="129"/>
      <c r="G17" s="129"/>
      <c r="H17" s="129" t="s">
        <v>77</v>
      </c>
      <c r="I17" s="129" t="s">
        <v>15</v>
      </c>
      <c r="J17" s="159" t="s">
        <v>78</v>
      </c>
      <c r="K17" s="159"/>
      <c r="L17" s="159"/>
      <c r="M17" s="159">
        <v>1</v>
      </c>
      <c r="N17" s="159"/>
      <c r="O17" s="159"/>
      <c r="P17" s="159">
        <v>1</v>
      </c>
      <c r="Q17" s="159"/>
      <c r="R17" s="236"/>
      <c r="S17" s="222"/>
      <c r="T17" s="222"/>
    </row>
    <row r="18" ht="15" customHeight="1" spans="1:20">
      <c r="A18" s="142"/>
      <c r="B18" s="143"/>
      <c r="C18" s="130">
        <v>14</v>
      </c>
      <c r="D18" s="157"/>
      <c r="E18" s="129" t="s">
        <v>79</v>
      </c>
      <c r="F18" s="129"/>
      <c r="G18" s="129"/>
      <c r="H18" s="129" t="s">
        <v>80</v>
      </c>
      <c r="I18" s="129" t="s">
        <v>15</v>
      </c>
      <c r="J18" s="159" t="s">
        <v>78</v>
      </c>
      <c r="K18" s="159"/>
      <c r="L18" s="159"/>
      <c r="M18" s="159">
        <v>1</v>
      </c>
      <c r="N18" s="159"/>
      <c r="O18" s="159"/>
      <c r="P18" s="159">
        <v>1</v>
      </c>
      <c r="Q18" s="159"/>
      <c r="R18" s="236"/>
      <c r="S18" s="222"/>
      <c r="T18" s="222"/>
    </row>
    <row r="19" ht="15" customHeight="1" spans="1:20">
      <c r="A19" s="142"/>
      <c r="B19" s="143"/>
      <c r="C19" s="130">
        <v>15</v>
      </c>
      <c r="D19" s="157"/>
      <c r="E19" s="158" t="s">
        <v>81</v>
      </c>
      <c r="F19" s="158"/>
      <c r="G19" s="159"/>
      <c r="H19" s="159" t="s">
        <v>82</v>
      </c>
      <c r="I19" s="129" t="s">
        <v>15</v>
      </c>
      <c r="J19" s="159" t="s">
        <v>78</v>
      </c>
      <c r="K19" s="159"/>
      <c r="L19" s="159"/>
      <c r="M19" s="159">
        <v>1</v>
      </c>
      <c r="N19" s="159"/>
      <c r="O19" s="159"/>
      <c r="P19" s="159">
        <v>1</v>
      </c>
      <c r="Q19" s="159"/>
      <c r="R19" s="236"/>
      <c r="S19" s="222"/>
      <c r="T19" s="222"/>
    </row>
    <row r="20" ht="15" customHeight="1" spans="1:20">
      <c r="A20" s="142"/>
      <c r="B20" s="143"/>
      <c r="C20" s="139">
        <v>16</v>
      </c>
      <c r="D20" s="157"/>
      <c r="E20" s="129" t="s">
        <v>83</v>
      </c>
      <c r="F20" s="129"/>
      <c r="G20" s="129"/>
      <c r="H20" s="129" t="s">
        <v>84</v>
      </c>
      <c r="I20" s="129" t="s">
        <v>15</v>
      </c>
      <c r="J20" s="159" t="s">
        <v>78</v>
      </c>
      <c r="K20" s="159"/>
      <c r="L20" s="159"/>
      <c r="M20" s="159">
        <v>1</v>
      </c>
      <c r="N20" s="159"/>
      <c r="O20" s="159"/>
      <c r="P20" s="159">
        <v>1</v>
      </c>
      <c r="Q20" s="159"/>
      <c r="R20" s="236"/>
      <c r="S20" s="222"/>
      <c r="T20" s="222"/>
    </row>
    <row r="21" ht="15" customHeight="1" spans="1:20">
      <c r="A21" s="142"/>
      <c r="B21" s="143"/>
      <c r="C21" s="130">
        <v>17</v>
      </c>
      <c r="D21" s="148"/>
      <c r="E21" s="149" t="s">
        <v>85</v>
      </c>
      <c r="F21" s="149"/>
      <c r="G21" s="150"/>
      <c r="H21" s="160" t="s">
        <v>84</v>
      </c>
      <c r="I21" s="160" t="s">
        <v>15</v>
      </c>
      <c r="J21" s="150" t="s">
        <v>78</v>
      </c>
      <c r="K21" s="150"/>
      <c r="L21" s="150"/>
      <c r="M21" s="150">
        <v>1</v>
      </c>
      <c r="N21" s="150"/>
      <c r="O21" s="150"/>
      <c r="P21" s="150">
        <v>1</v>
      </c>
      <c r="Q21" s="150"/>
      <c r="R21" s="232"/>
      <c r="S21" s="222"/>
      <c r="T21" s="222"/>
    </row>
    <row r="22" ht="15" customHeight="1" spans="1:20">
      <c r="A22" s="142"/>
      <c r="B22" s="143"/>
      <c r="C22" s="130">
        <v>18</v>
      </c>
      <c r="D22" s="161" t="s">
        <v>88</v>
      </c>
      <c r="E22" s="134" t="s">
        <v>91</v>
      </c>
      <c r="F22" s="152"/>
      <c r="G22" s="153"/>
      <c r="H22" s="153" t="s">
        <v>90</v>
      </c>
      <c r="I22" s="153" t="s">
        <v>25</v>
      </c>
      <c r="J22" s="193" t="s">
        <v>26</v>
      </c>
      <c r="K22" s="153"/>
      <c r="L22" s="193"/>
      <c r="M22" s="193">
        <v>1</v>
      </c>
      <c r="N22" s="153"/>
      <c r="O22" s="153"/>
      <c r="P22" s="153"/>
      <c r="Q22" s="153"/>
      <c r="R22" s="233"/>
      <c r="S22" s="222"/>
      <c r="T22" s="222"/>
    </row>
    <row r="23" ht="15" customHeight="1" spans="1:20">
      <c r="A23" s="142"/>
      <c r="B23" s="143"/>
      <c r="C23" s="139">
        <v>19</v>
      </c>
      <c r="D23" s="162"/>
      <c r="E23" s="163" t="s">
        <v>190</v>
      </c>
      <c r="F23" s="163"/>
      <c r="G23" s="163"/>
      <c r="H23" s="163"/>
      <c r="I23" s="163" t="s">
        <v>25</v>
      </c>
      <c r="J23" s="186" t="s">
        <v>26</v>
      </c>
      <c r="K23" s="186"/>
      <c r="L23" s="163"/>
      <c r="M23" s="163">
        <v>1</v>
      </c>
      <c r="N23" s="186"/>
      <c r="O23" s="186"/>
      <c r="P23" s="186"/>
      <c r="Q23" s="186"/>
      <c r="R23" s="237"/>
      <c r="S23" s="222"/>
      <c r="T23" s="222"/>
    </row>
    <row r="24" ht="15" customHeight="1" spans="1:20">
      <c r="A24" s="142"/>
      <c r="B24" s="143"/>
      <c r="C24" s="164">
        <v>20</v>
      </c>
      <c r="D24" s="165" t="s">
        <v>191</v>
      </c>
      <c r="E24" s="166" t="s">
        <v>95</v>
      </c>
      <c r="F24" s="166"/>
      <c r="G24" s="166"/>
      <c r="H24" s="166"/>
      <c r="I24" s="166" t="s">
        <v>96</v>
      </c>
      <c r="J24" s="166" t="s">
        <v>25</v>
      </c>
      <c r="K24" s="166"/>
      <c r="L24" s="166"/>
      <c r="M24" s="166">
        <v>1</v>
      </c>
      <c r="N24" s="156"/>
      <c r="O24" s="156"/>
      <c r="P24" s="156">
        <v>1</v>
      </c>
      <c r="Q24" s="156"/>
      <c r="R24" s="235"/>
      <c r="S24" s="203"/>
      <c r="T24" s="203"/>
    </row>
    <row r="25" ht="15" customHeight="1" spans="1:20">
      <c r="A25" s="142"/>
      <c r="B25" s="143"/>
      <c r="C25" s="167"/>
      <c r="D25" s="128"/>
      <c r="E25" s="129" t="s">
        <v>97</v>
      </c>
      <c r="F25" s="129"/>
      <c r="G25" s="129"/>
      <c r="H25" s="129"/>
      <c r="I25" s="129" t="s">
        <v>98</v>
      </c>
      <c r="J25" s="129" t="s">
        <v>25</v>
      </c>
      <c r="K25" s="129"/>
      <c r="L25" s="129"/>
      <c r="M25" s="129">
        <v>1</v>
      </c>
      <c r="N25" s="159"/>
      <c r="O25" s="159"/>
      <c r="P25" s="159"/>
      <c r="Q25" s="159"/>
      <c r="R25" s="236"/>
      <c r="S25" s="203"/>
      <c r="T25" s="203"/>
    </row>
    <row r="26" ht="15" customHeight="1" spans="1:20">
      <c r="A26" s="142"/>
      <c r="B26" s="143"/>
      <c r="C26" s="167"/>
      <c r="D26" s="128"/>
      <c r="E26" s="129" t="s">
        <v>99</v>
      </c>
      <c r="F26" s="129"/>
      <c r="G26" s="129"/>
      <c r="H26" s="129"/>
      <c r="I26" s="129" t="s">
        <v>100</v>
      </c>
      <c r="J26" s="129" t="s">
        <v>25</v>
      </c>
      <c r="K26" s="129"/>
      <c r="L26" s="129"/>
      <c r="M26" s="129">
        <v>1</v>
      </c>
      <c r="N26" s="159"/>
      <c r="O26" s="159"/>
      <c r="P26" s="159"/>
      <c r="Q26" s="159"/>
      <c r="R26" s="236"/>
      <c r="S26" s="203"/>
      <c r="T26" s="203"/>
    </row>
    <row r="27" ht="15" customHeight="1" spans="1:20">
      <c r="A27" s="142"/>
      <c r="B27" s="143"/>
      <c r="C27" s="168"/>
      <c r="D27" s="128"/>
      <c r="E27" s="129" t="s">
        <v>101</v>
      </c>
      <c r="F27" s="129"/>
      <c r="G27" s="129"/>
      <c r="H27" s="129"/>
      <c r="I27" s="129" t="s">
        <v>102</v>
      </c>
      <c r="J27" s="129" t="s">
        <v>25</v>
      </c>
      <c r="K27" s="129"/>
      <c r="L27" s="129"/>
      <c r="M27" s="129">
        <v>1</v>
      </c>
      <c r="N27" s="159"/>
      <c r="O27" s="159"/>
      <c r="P27" s="159"/>
      <c r="Q27" s="159"/>
      <c r="R27" s="236"/>
      <c r="S27" s="203"/>
      <c r="T27" s="203"/>
    </row>
    <row r="28" ht="15" customHeight="1" spans="1:20">
      <c r="A28" s="142"/>
      <c r="B28" s="143"/>
      <c r="C28" s="130">
        <v>21</v>
      </c>
      <c r="D28" s="128"/>
      <c r="E28" s="129" t="s">
        <v>103</v>
      </c>
      <c r="F28" s="129"/>
      <c r="G28" s="129" t="s">
        <v>104</v>
      </c>
      <c r="H28" s="129" t="s">
        <v>105</v>
      </c>
      <c r="I28" s="129" t="s">
        <v>105</v>
      </c>
      <c r="J28" s="129" t="s">
        <v>26</v>
      </c>
      <c r="K28" s="129"/>
      <c r="L28" s="129"/>
      <c r="M28" s="129">
        <v>1</v>
      </c>
      <c r="N28" s="159"/>
      <c r="O28" s="159"/>
      <c r="P28" s="159"/>
      <c r="Q28" s="159"/>
      <c r="R28" s="236"/>
      <c r="S28" s="203"/>
      <c r="T28" s="203"/>
    </row>
    <row r="29" ht="15" customHeight="1" spans="1:20">
      <c r="A29" s="169"/>
      <c r="B29" s="170"/>
      <c r="C29" s="171">
        <v>22</v>
      </c>
      <c r="D29" s="172"/>
      <c r="E29" s="173" t="s">
        <v>106</v>
      </c>
      <c r="F29" s="173"/>
      <c r="G29" s="174"/>
      <c r="H29" s="174"/>
      <c r="I29" s="174"/>
      <c r="J29" s="194" t="s">
        <v>107</v>
      </c>
      <c r="K29" s="194"/>
      <c r="L29" s="194"/>
      <c r="M29" s="194">
        <v>1</v>
      </c>
      <c r="N29" s="174"/>
      <c r="O29" s="174"/>
      <c r="P29" s="174">
        <v>1</v>
      </c>
      <c r="Q29" s="174"/>
      <c r="R29" s="238"/>
      <c r="S29" s="203"/>
      <c r="T29" s="222"/>
    </row>
    <row r="30" ht="15" customHeight="1" spans="1:20">
      <c r="A30" s="175" t="s">
        <v>48</v>
      </c>
      <c r="B30" s="176" t="s">
        <v>178</v>
      </c>
      <c r="C30" s="177">
        <v>1</v>
      </c>
      <c r="D30" s="178" t="s">
        <v>179</v>
      </c>
      <c r="E30" s="179"/>
      <c r="F30" s="179"/>
      <c r="G30" s="179"/>
      <c r="H30" s="179"/>
      <c r="I30" s="179"/>
      <c r="J30" s="179"/>
      <c r="K30" s="217"/>
      <c r="L30" s="217"/>
      <c r="M30" s="217"/>
      <c r="N30" s="166">
        <v>1</v>
      </c>
      <c r="O30" s="217"/>
      <c r="P30" s="217"/>
      <c r="Q30" s="217"/>
      <c r="R30" s="239"/>
      <c r="S30" s="203"/>
      <c r="T30" s="222"/>
    </row>
    <row r="31" ht="15" customHeight="1" spans="1:20">
      <c r="A31" s="142"/>
      <c r="B31" s="143"/>
      <c r="C31" s="130">
        <v>2</v>
      </c>
      <c r="D31" s="180" t="s">
        <v>180</v>
      </c>
      <c r="E31" s="181"/>
      <c r="F31" s="181"/>
      <c r="G31" s="181"/>
      <c r="H31" s="181"/>
      <c r="I31" s="181"/>
      <c r="J31" s="181"/>
      <c r="K31" s="218"/>
      <c r="L31" s="218"/>
      <c r="M31" s="218"/>
      <c r="N31" s="129">
        <v>1</v>
      </c>
      <c r="O31" s="218"/>
      <c r="P31" s="218"/>
      <c r="Q31" s="218"/>
      <c r="R31" s="240"/>
      <c r="S31" s="203"/>
      <c r="T31" s="222"/>
    </row>
    <row r="32" ht="15" customHeight="1" spans="1:20">
      <c r="A32" s="142"/>
      <c r="B32" s="143"/>
      <c r="C32" s="130">
        <v>3</v>
      </c>
      <c r="D32" s="180" t="s">
        <v>181</v>
      </c>
      <c r="E32" s="181"/>
      <c r="F32" s="181"/>
      <c r="G32" s="181"/>
      <c r="H32" s="181"/>
      <c r="I32" s="181"/>
      <c r="J32" s="181"/>
      <c r="K32" s="218"/>
      <c r="L32" s="218"/>
      <c r="M32" s="218"/>
      <c r="N32" s="129">
        <v>1</v>
      </c>
      <c r="O32" s="218"/>
      <c r="P32" s="218"/>
      <c r="Q32" s="218"/>
      <c r="R32" s="240"/>
      <c r="S32" s="203"/>
      <c r="T32" s="222"/>
    </row>
    <row r="33" ht="15" customHeight="1" spans="1:20">
      <c r="A33" s="142"/>
      <c r="B33" s="143"/>
      <c r="C33" s="130">
        <v>4</v>
      </c>
      <c r="D33" s="180" t="s">
        <v>182</v>
      </c>
      <c r="E33" s="181"/>
      <c r="F33" s="181"/>
      <c r="G33" s="181"/>
      <c r="H33" s="181"/>
      <c r="I33" s="181"/>
      <c r="J33" s="181"/>
      <c r="K33" s="218"/>
      <c r="L33" s="218"/>
      <c r="M33" s="218"/>
      <c r="N33" s="129">
        <v>1</v>
      </c>
      <c r="O33" s="218"/>
      <c r="P33" s="218"/>
      <c r="Q33" s="218"/>
      <c r="R33" s="240"/>
      <c r="S33" s="203"/>
      <c r="T33" s="222"/>
    </row>
    <row r="34" ht="15" customHeight="1" spans="1:20">
      <c r="A34" s="142"/>
      <c r="B34" s="143"/>
      <c r="C34" s="130">
        <v>5</v>
      </c>
      <c r="D34" s="180" t="s">
        <v>183</v>
      </c>
      <c r="E34" s="181"/>
      <c r="F34" s="181"/>
      <c r="G34" s="181"/>
      <c r="H34" s="181"/>
      <c r="I34" s="181"/>
      <c r="J34" s="181"/>
      <c r="K34" s="218"/>
      <c r="L34" s="218"/>
      <c r="M34" s="218"/>
      <c r="N34" s="129">
        <v>1</v>
      </c>
      <c r="O34" s="218"/>
      <c r="P34" s="218"/>
      <c r="Q34" s="218"/>
      <c r="R34" s="240"/>
      <c r="S34" s="203"/>
      <c r="T34" s="222"/>
    </row>
    <row r="35" ht="15" customHeight="1" spans="1:20">
      <c r="A35" s="142"/>
      <c r="B35" s="143"/>
      <c r="C35" s="130">
        <v>6</v>
      </c>
      <c r="D35" s="180" t="s">
        <v>184</v>
      </c>
      <c r="E35" s="181"/>
      <c r="F35" s="181"/>
      <c r="G35" s="181"/>
      <c r="H35" s="181"/>
      <c r="I35" s="181"/>
      <c r="J35" s="181"/>
      <c r="K35" s="218"/>
      <c r="L35" s="218"/>
      <c r="M35" s="218"/>
      <c r="N35" s="129">
        <v>1</v>
      </c>
      <c r="O35" s="218"/>
      <c r="P35" s="218"/>
      <c r="Q35" s="218"/>
      <c r="R35" s="240"/>
      <c r="S35" s="203"/>
      <c r="T35" s="222"/>
    </row>
    <row r="36" ht="15" customHeight="1" spans="1:20">
      <c r="A36" s="142"/>
      <c r="B36" s="143"/>
      <c r="C36" s="130">
        <v>7</v>
      </c>
      <c r="D36" s="180" t="s">
        <v>185</v>
      </c>
      <c r="E36" s="181"/>
      <c r="F36" s="181"/>
      <c r="G36" s="181"/>
      <c r="H36" s="181"/>
      <c r="I36" s="181"/>
      <c r="J36" s="181"/>
      <c r="K36" s="218"/>
      <c r="L36" s="218"/>
      <c r="M36" s="218"/>
      <c r="N36" s="129">
        <v>1</v>
      </c>
      <c r="O36" s="218"/>
      <c r="P36" s="218"/>
      <c r="Q36" s="218"/>
      <c r="R36" s="240"/>
      <c r="S36" s="203"/>
      <c r="T36" s="222"/>
    </row>
    <row r="37" ht="15" customHeight="1" spans="1:20">
      <c r="A37" s="142"/>
      <c r="B37" s="143"/>
      <c r="C37" s="130">
        <v>8</v>
      </c>
      <c r="D37" s="180" t="s">
        <v>186</v>
      </c>
      <c r="E37" s="181"/>
      <c r="F37" s="181"/>
      <c r="G37" s="181"/>
      <c r="H37" s="181"/>
      <c r="I37" s="181"/>
      <c r="J37" s="181"/>
      <c r="K37" s="218"/>
      <c r="L37" s="218"/>
      <c r="M37" s="218"/>
      <c r="N37" s="129">
        <v>1</v>
      </c>
      <c r="O37" s="218"/>
      <c r="P37" s="218"/>
      <c r="Q37" s="218"/>
      <c r="R37" s="240"/>
      <c r="S37" s="203"/>
      <c r="T37" s="222"/>
    </row>
    <row r="38" ht="15" customHeight="1" spans="1:20">
      <c r="A38" s="142"/>
      <c r="B38" s="143"/>
      <c r="C38" s="130">
        <v>9</v>
      </c>
      <c r="D38" s="180" t="s">
        <v>187</v>
      </c>
      <c r="E38" s="181"/>
      <c r="F38" s="181"/>
      <c r="G38" s="181"/>
      <c r="H38" s="181"/>
      <c r="I38" s="181"/>
      <c r="J38" s="181"/>
      <c r="K38" s="218"/>
      <c r="L38" s="218"/>
      <c r="M38" s="218"/>
      <c r="N38" s="129">
        <v>1</v>
      </c>
      <c r="O38" s="218"/>
      <c r="P38" s="218"/>
      <c r="Q38" s="218"/>
      <c r="R38" s="240"/>
      <c r="S38" s="203"/>
      <c r="T38" s="222"/>
    </row>
    <row r="39" ht="15" customHeight="1" spans="1:20">
      <c r="A39" s="142"/>
      <c r="B39" s="143"/>
      <c r="C39" s="130">
        <v>10</v>
      </c>
      <c r="D39" s="182" t="s">
        <v>188</v>
      </c>
      <c r="E39" s="183"/>
      <c r="F39" s="183"/>
      <c r="G39" s="183"/>
      <c r="H39" s="183"/>
      <c r="I39" s="183"/>
      <c r="J39" s="183"/>
      <c r="K39" s="219"/>
      <c r="L39" s="219"/>
      <c r="M39" s="219"/>
      <c r="N39" s="160">
        <v>1</v>
      </c>
      <c r="O39" s="219"/>
      <c r="P39" s="219"/>
      <c r="Q39" s="219"/>
      <c r="R39" s="241"/>
      <c r="S39" s="203"/>
      <c r="T39" s="222"/>
    </row>
    <row r="40" ht="15" customHeight="1" spans="1:20">
      <c r="A40" s="142"/>
      <c r="B40" s="143"/>
      <c r="C40" s="130">
        <v>12</v>
      </c>
      <c r="D40" s="184" t="s">
        <v>111</v>
      </c>
      <c r="E40" s="185" t="s">
        <v>43</v>
      </c>
      <c r="F40" s="185"/>
      <c r="G40" s="186" t="s">
        <v>114</v>
      </c>
      <c r="H40" s="186" t="s">
        <v>44</v>
      </c>
      <c r="I40" s="186" t="s">
        <v>25</v>
      </c>
      <c r="J40" s="186" t="s">
        <v>26</v>
      </c>
      <c r="K40" s="186"/>
      <c r="L40" s="186"/>
      <c r="M40" s="186"/>
      <c r="N40" s="186">
        <v>1</v>
      </c>
      <c r="O40" s="186"/>
      <c r="P40" s="186"/>
      <c r="Q40" s="186"/>
      <c r="R40" s="237"/>
      <c r="S40" s="203"/>
      <c r="T40" s="222"/>
    </row>
    <row r="41" ht="15" customHeight="1" spans="1:18">
      <c r="A41" s="142"/>
      <c r="B41" s="143"/>
      <c r="C41" s="130">
        <v>13</v>
      </c>
      <c r="D41" s="154" t="s">
        <v>119</v>
      </c>
      <c r="E41" s="187" t="s">
        <v>120</v>
      </c>
      <c r="F41" s="155"/>
      <c r="G41" s="156"/>
      <c r="H41" s="156" t="s">
        <v>90</v>
      </c>
      <c r="I41" s="156" t="s">
        <v>25</v>
      </c>
      <c r="J41" s="166" t="s">
        <v>113</v>
      </c>
      <c r="K41" s="156"/>
      <c r="L41" s="156"/>
      <c r="M41" s="156"/>
      <c r="N41" s="156">
        <v>1</v>
      </c>
      <c r="O41" s="156"/>
      <c r="P41" s="156"/>
      <c r="Q41" s="156"/>
      <c r="R41" s="235"/>
    </row>
    <row r="42" ht="15" customHeight="1" spans="1:18">
      <c r="A42" s="142"/>
      <c r="B42" s="143"/>
      <c r="C42" s="130">
        <v>14</v>
      </c>
      <c r="D42" s="157"/>
      <c r="E42" s="158" t="s">
        <v>103</v>
      </c>
      <c r="F42" s="158"/>
      <c r="G42" s="159"/>
      <c r="H42" s="159" t="s">
        <v>121</v>
      </c>
      <c r="I42" s="159" t="s">
        <v>25</v>
      </c>
      <c r="J42" s="196"/>
      <c r="K42" s="159"/>
      <c r="L42" s="159"/>
      <c r="M42" s="159"/>
      <c r="N42" s="159">
        <v>1</v>
      </c>
      <c r="O42" s="159"/>
      <c r="P42" s="159"/>
      <c r="Q42" s="159"/>
      <c r="R42" s="236"/>
    </row>
    <row r="43" ht="15" customHeight="1" spans="1:20">
      <c r="A43" s="142"/>
      <c r="B43" s="143"/>
      <c r="C43" s="130">
        <v>16</v>
      </c>
      <c r="D43" s="151" t="s">
        <v>127</v>
      </c>
      <c r="E43" s="152" t="s">
        <v>128</v>
      </c>
      <c r="F43" s="152"/>
      <c r="G43" s="153" t="s">
        <v>129</v>
      </c>
      <c r="H43" s="153" t="s">
        <v>130</v>
      </c>
      <c r="I43" s="153" t="s">
        <v>14</v>
      </c>
      <c r="J43" s="197" t="s">
        <v>131</v>
      </c>
      <c r="K43" s="153"/>
      <c r="L43" s="153"/>
      <c r="M43" s="153"/>
      <c r="N43" s="153">
        <v>1</v>
      </c>
      <c r="O43" s="153">
        <v>1</v>
      </c>
      <c r="P43" s="153"/>
      <c r="Q43" s="153"/>
      <c r="R43" s="233"/>
      <c r="S43" s="222"/>
      <c r="T43" s="222"/>
    </row>
    <row r="44" ht="15" customHeight="1" spans="1:20">
      <c r="A44" s="142"/>
      <c r="B44" s="143"/>
      <c r="C44" s="130">
        <v>17</v>
      </c>
      <c r="D44" s="133"/>
      <c r="E44" s="134" t="s">
        <v>132</v>
      </c>
      <c r="F44" s="134"/>
      <c r="G44" s="135"/>
      <c r="H44" s="135"/>
      <c r="I44" s="135" t="s">
        <v>133</v>
      </c>
      <c r="J44" s="198" t="s">
        <v>113</v>
      </c>
      <c r="K44" s="135"/>
      <c r="L44" s="135"/>
      <c r="M44" s="135"/>
      <c r="N44" s="135">
        <v>1</v>
      </c>
      <c r="O44" s="135"/>
      <c r="P44" s="135"/>
      <c r="Q44" s="135"/>
      <c r="R44" s="234"/>
      <c r="S44" s="222"/>
      <c r="T44" s="222"/>
    </row>
    <row r="45" ht="15" customHeight="1" spans="1:20">
      <c r="A45" s="142"/>
      <c r="B45" s="143"/>
      <c r="C45" s="130">
        <v>18</v>
      </c>
      <c r="D45" s="133"/>
      <c r="E45" s="134" t="s">
        <v>103</v>
      </c>
      <c r="F45" s="134"/>
      <c r="G45" s="135" t="s">
        <v>134</v>
      </c>
      <c r="H45" s="135" t="s">
        <v>135</v>
      </c>
      <c r="I45" s="135" t="s">
        <v>136</v>
      </c>
      <c r="J45" s="198" t="s">
        <v>113</v>
      </c>
      <c r="K45" s="135"/>
      <c r="L45" s="135"/>
      <c r="M45" s="135"/>
      <c r="N45" s="135">
        <v>1</v>
      </c>
      <c r="O45" s="135"/>
      <c r="P45" s="135"/>
      <c r="Q45" s="135"/>
      <c r="R45" s="234"/>
      <c r="S45" s="222"/>
      <c r="T45" s="222"/>
    </row>
    <row r="46" ht="15" customHeight="1" spans="1:20">
      <c r="A46" s="142"/>
      <c r="B46" s="143"/>
      <c r="C46" s="130">
        <v>20</v>
      </c>
      <c r="D46" s="154" t="s">
        <v>141</v>
      </c>
      <c r="E46" s="155" t="s">
        <v>142</v>
      </c>
      <c r="F46" s="155"/>
      <c r="G46" s="156" t="s">
        <v>143</v>
      </c>
      <c r="H46" s="156" t="s">
        <v>144</v>
      </c>
      <c r="I46" s="156" t="s">
        <v>14</v>
      </c>
      <c r="J46" s="187" t="s">
        <v>131</v>
      </c>
      <c r="K46" s="156"/>
      <c r="L46" s="156"/>
      <c r="M46" s="156"/>
      <c r="N46" s="156">
        <v>1</v>
      </c>
      <c r="O46" s="156">
        <v>1</v>
      </c>
      <c r="P46" s="156"/>
      <c r="Q46" s="156"/>
      <c r="R46" s="235"/>
      <c r="S46" s="222"/>
      <c r="T46" s="222"/>
    </row>
    <row r="47" ht="15" customHeight="1" spans="1:20">
      <c r="A47" s="142"/>
      <c r="B47" s="143"/>
      <c r="C47" s="130">
        <v>21</v>
      </c>
      <c r="D47" s="157"/>
      <c r="E47" s="158" t="s">
        <v>103</v>
      </c>
      <c r="F47" s="158"/>
      <c r="G47" s="159" t="s">
        <v>104</v>
      </c>
      <c r="H47" s="159" t="s">
        <v>136</v>
      </c>
      <c r="I47" s="159" t="s">
        <v>136</v>
      </c>
      <c r="J47" s="196" t="s">
        <v>113</v>
      </c>
      <c r="K47" s="159"/>
      <c r="L47" s="159"/>
      <c r="M47" s="159"/>
      <c r="N47" s="159">
        <v>1</v>
      </c>
      <c r="O47" s="159"/>
      <c r="P47" s="159"/>
      <c r="Q47" s="159"/>
      <c r="R47" s="236"/>
      <c r="S47" s="222"/>
      <c r="T47" s="222"/>
    </row>
    <row r="48" ht="15" customHeight="1" spans="1:18">
      <c r="A48" s="142"/>
      <c r="B48" s="143"/>
      <c r="C48" s="130">
        <v>22</v>
      </c>
      <c r="D48" s="148"/>
      <c r="E48" s="149" t="s">
        <v>132</v>
      </c>
      <c r="F48" s="149"/>
      <c r="G48" s="150"/>
      <c r="H48" s="150"/>
      <c r="I48" s="150" t="s">
        <v>145</v>
      </c>
      <c r="J48" s="199" t="s">
        <v>113</v>
      </c>
      <c r="K48" s="150"/>
      <c r="L48" s="150"/>
      <c r="M48" s="150"/>
      <c r="N48" s="150">
        <v>1</v>
      </c>
      <c r="O48" s="150"/>
      <c r="P48" s="150"/>
      <c r="Q48" s="150"/>
      <c r="R48" s="232"/>
    </row>
    <row r="49" ht="15" customHeight="1" spans="1:18">
      <c r="A49" s="142"/>
      <c r="B49" s="143"/>
      <c r="C49" s="130">
        <v>23</v>
      </c>
      <c r="D49" s="188" t="s">
        <v>147</v>
      </c>
      <c r="E49" s="189" t="s">
        <v>148</v>
      </c>
      <c r="F49" s="189"/>
      <c r="G49" s="189"/>
      <c r="H49" s="189"/>
      <c r="I49" s="189" t="s">
        <v>25</v>
      </c>
      <c r="J49" s="200" t="s">
        <v>113</v>
      </c>
      <c r="K49" s="220"/>
      <c r="L49" s="220"/>
      <c r="M49" s="220"/>
      <c r="N49" s="220">
        <v>1</v>
      </c>
      <c r="O49" s="220"/>
      <c r="P49" s="220"/>
      <c r="Q49" s="220"/>
      <c r="R49" s="242"/>
    </row>
    <row r="50" ht="15" customHeight="1" spans="1:18">
      <c r="A50" s="142"/>
      <c r="B50" s="143"/>
      <c r="C50" s="130">
        <v>24</v>
      </c>
      <c r="D50" s="154" t="s">
        <v>151</v>
      </c>
      <c r="E50" s="155" t="s">
        <v>152</v>
      </c>
      <c r="F50" s="166"/>
      <c r="G50" s="156"/>
      <c r="H50" s="156"/>
      <c r="I50" s="156"/>
      <c r="J50" s="187"/>
      <c r="K50" s="156"/>
      <c r="L50" s="156"/>
      <c r="M50" s="156"/>
      <c r="N50" s="156">
        <v>1</v>
      </c>
      <c r="O50" s="156"/>
      <c r="P50" s="156"/>
      <c r="Q50" s="156"/>
      <c r="R50" s="235"/>
    </row>
    <row r="51" ht="15" customHeight="1" spans="1:18">
      <c r="A51" s="142"/>
      <c r="B51" s="143"/>
      <c r="C51" s="130">
        <v>25</v>
      </c>
      <c r="D51" s="157"/>
      <c r="E51" s="129" t="s">
        <v>153</v>
      </c>
      <c r="F51" s="129"/>
      <c r="G51" s="129"/>
      <c r="H51" s="129"/>
      <c r="I51" s="129"/>
      <c r="J51" s="196"/>
      <c r="K51" s="159"/>
      <c r="L51" s="159"/>
      <c r="M51" s="159"/>
      <c r="N51" s="159">
        <v>1</v>
      </c>
      <c r="O51" s="159"/>
      <c r="P51" s="159"/>
      <c r="Q51" s="159"/>
      <c r="R51" s="236"/>
    </row>
    <row r="52" ht="15" customHeight="1" spans="1:18">
      <c r="A52" s="142"/>
      <c r="B52" s="143"/>
      <c r="C52" s="130">
        <v>26</v>
      </c>
      <c r="D52" s="157"/>
      <c r="E52" s="129" t="s">
        <v>154</v>
      </c>
      <c r="F52" s="129"/>
      <c r="G52" s="129"/>
      <c r="H52" s="129"/>
      <c r="I52" s="159"/>
      <c r="J52" s="196"/>
      <c r="K52" s="159"/>
      <c r="L52" s="159"/>
      <c r="M52" s="159"/>
      <c r="N52" s="159">
        <v>1</v>
      </c>
      <c r="O52" s="159"/>
      <c r="P52" s="159"/>
      <c r="Q52" s="159"/>
      <c r="R52" s="236"/>
    </row>
    <row r="53" ht="15" customHeight="1" spans="1:18">
      <c r="A53" s="169"/>
      <c r="B53" s="170"/>
      <c r="C53" s="171">
        <v>28</v>
      </c>
      <c r="D53" s="148"/>
      <c r="E53" s="160" t="s">
        <v>156</v>
      </c>
      <c r="F53" s="160"/>
      <c r="G53" s="160"/>
      <c r="H53" s="160"/>
      <c r="I53" s="150"/>
      <c r="J53" s="199"/>
      <c r="K53" s="150"/>
      <c r="L53" s="150"/>
      <c r="M53" s="150"/>
      <c r="N53" s="150">
        <v>1</v>
      </c>
      <c r="O53" s="150"/>
      <c r="P53" s="150"/>
      <c r="Q53" s="150"/>
      <c r="R53" s="232"/>
    </row>
    <row r="54" ht="15" customHeight="1" spans="1:18">
      <c r="A54" s="202"/>
      <c r="D54" s="203"/>
      <c r="J54" s="221"/>
      <c r="K54" s="222"/>
      <c r="L54" s="222"/>
      <c r="M54" s="222"/>
      <c r="N54" s="222"/>
      <c r="O54" s="222"/>
      <c r="P54" s="222"/>
      <c r="Q54" s="222"/>
      <c r="R54" s="222"/>
    </row>
    <row r="55" spans="1:18">
      <c r="A55" s="202"/>
      <c r="D55" s="204" t="s">
        <v>189</v>
      </c>
      <c r="E55" s="205" t="s">
        <v>158</v>
      </c>
      <c r="F55" s="205">
        <v>1</v>
      </c>
      <c r="G55" s="205"/>
      <c r="H55" s="205" t="s">
        <v>159</v>
      </c>
      <c r="I55" s="223">
        <f>SUM(O2:O53)</f>
        <v>2</v>
      </c>
      <c r="L55" s="222"/>
      <c r="M55" s="222"/>
      <c r="N55" s="222"/>
      <c r="O55" s="222"/>
      <c r="P55" s="222"/>
      <c r="Q55" s="222"/>
      <c r="R55" s="222"/>
    </row>
    <row r="56" ht="14.5" customHeight="1" spans="1:18">
      <c r="A56" s="202"/>
      <c r="D56" s="206"/>
      <c r="E56" s="201" t="s">
        <v>160</v>
      </c>
      <c r="F56" s="201">
        <f>'solution 1 (tout cablé)'!F79</f>
        <v>10</v>
      </c>
      <c r="H56" s="201" t="s">
        <v>161</v>
      </c>
      <c r="I56" s="224">
        <f>SUM(P2:P53)</f>
        <v>7</v>
      </c>
      <c r="L56" s="222"/>
      <c r="M56" s="222"/>
      <c r="N56" s="222"/>
      <c r="O56" s="222"/>
      <c r="P56" s="222"/>
      <c r="Q56" s="222"/>
      <c r="R56" s="222"/>
    </row>
    <row r="57" ht="14.5" customHeight="1" spans="4:20">
      <c r="D57" s="206"/>
      <c r="E57" s="201" t="s">
        <v>162</v>
      </c>
      <c r="F57" s="201">
        <f>SUM(M1:M53)</f>
        <v>25</v>
      </c>
      <c r="H57" s="201" t="s">
        <v>164</v>
      </c>
      <c r="I57" s="224">
        <f>SUM(Q2:Q53)</f>
        <v>4</v>
      </c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</row>
    <row r="58" ht="14.5" customHeight="1" spans="4:20">
      <c r="D58" s="206"/>
      <c r="E58" s="201" t="s">
        <v>165</v>
      </c>
      <c r="F58" s="201">
        <f>SUM(L1:L53)</f>
        <v>3</v>
      </c>
      <c r="I58" s="224"/>
      <c r="J58" s="221"/>
      <c r="K58" s="222"/>
      <c r="L58" s="222"/>
      <c r="M58" s="222"/>
      <c r="N58" s="222"/>
      <c r="O58" s="222"/>
      <c r="P58" s="222"/>
      <c r="Q58" s="222"/>
      <c r="R58" s="222"/>
      <c r="S58" s="222"/>
      <c r="T58" s="222"/>
    </row>
    <row r="59" ht="14.5" customHeight="1" spans="4:20">
      <c r="D59" s="206"/>
      <c r="E59" s="201" t="s">
        <v>166</v>
      </c>
      <c r="F59" s="201">
        <f>SUM(N1:N53)</f>
        <v>24</v>
      </c>
      <c r="I59" s="224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</row>
    <row r="60" ht="14.5" customHeight="1" spans="4:20">
      <c r="D60" s="206"/>
      <c r="E60" s="201" t="s">
        <v>167</v>
      </c>
      <c r="F60" s="201">
        <f>SUM(F57:F59)</f>
        <v>52</v>
      </c>
      <c r="I60" s="224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</row>
    <row r="61" ht="16" customHeight="1" spans="4:20">
      <c r="D61" s="207"/>
      <c r="E61" s="208"/>
      <c r="F61" s="208"/>
      <c r="G61" s="208"/>
      <c r="H61" s="208"/>
      <c r="I61" s="225"/>
      <c r="J61" s="222"/>
      <c r="K61" s="222"/>
      <c r="L61" s="222"/>
      <c r="M61" s="222"/>
      <c r="N61" s="222"/>
      <c r="O61" s="222"/>
      <c r="P61" s="226"/>
      <c r="Q61" s="222"/>
      <c r="R61" s="222"/>
      <c r="S61" s="222"/>
      <c r="T61" s="222"/>
    </row>
    <row r="62" spans="14:20">
      <c r="N62" s="222"/>
      <c r="O62" s="203"/>
      <c r="P62" s="226"/>
      <c r="Q62" s="203"/>
      <c r="R62" s="203"/>
      <c r="S62" s="203"/>
      <c r="T62" s="222"/>
    </row>
    <row r="63" spans="14:20">
      <c r="N63" s="222"/>
      <c r="O63" s="222"/>
      <c r="P63" s="226"/>
      <c r="Q63" s="222"/>
      <c r="R63" s="222"/>
      <c r="S63" s="222"/>
      <c r="T63" s="222"/>
    </row>
    <row r="64" ht="15" customHeight="1" spans="4:20">
      <c r="D64" s="203"/>
      <c r="J64" s="222"/>
      <c r="K64" s="222"/>
      <c r="L64" s="222"/>
      <c r="M64" s="222"/>
      <c r="N64" s="222"/>
      <c r="O64" s="222"/>
      <c r="P64" s="226"/>
      <c r="Q64" s="222"/>
      <c r="R64" s="222"/>
      <c r="S64" s="222"/>
      <c r="T64" s="222"/>
    </row>
    <row r="65" ht="14.5" customHeight="1" spans="4:20">
      <c r="D65" s="243"/>
      <c r="J65" s="221"/>
      <c r="K65" s="222"/>
      <c r="L65" s="222"/>
      <c r="M65" s="222"/>
      <c r="N65" s="222"/>
      <c r="O65" s="222"/>
      <c r="P65" s="222"/>
      <c r="Q65" s="222"/>
      <c r="R65" s="222"/>
      <c r="S65" s="222"/>
      <c r="T65" s="222"/>
    </row>
    <row r="66" ht="14.5" customHeight="1" spans="4:20">
      <c r="D66" s="244"/>
      <c r="J66" s="221"/>
      <c r="K66" s="222"/>
      <c r="L66" s="222"/>
      <c r="M66" s="222"/>
      <c r="N66" s="222"/>
      <c r="O66" s="222"/>
      <c r="P66" s="222"/>
      <c r="Q66" s="222"/>
      <c r="R66" s="222"/>
      <c r="S66" s="222"/>
      <c r="T66" s="222"/>
    </row>
    <row r="67" spans="4:14">
      <c r="D67" s="244"/>
      <c r="J67" s="221"/>
      <c r="K67" s="222"/>
      <c r="L67" s="222"/>
      <c r="M67" s="222"/>
      <c r="N67" s="222"/>
    </row>
    <row r="68" spans="4:14">
      <c r="D68" s="244"/>
      <c r="J68" s="221"/>
      <c r="K68" s="222"/>
      <c r="L68" s="222"/>
      <c r="M68" s="222"/>
      <c r="N68" s="222"/>
    </row>
    <row r="69" spans="4:4">
      <c r="D69" s="244"/>
    </row>
    <row r="70" spans="4:4">
      <c r="D70" s="244"/>
    </row>
    <row r="71" spans="4:4">
      <c r="D71" s="244"/>
    </row>
    <row r="74" customHeight="1" spans="4:4">
      <c r="D74" s="243"/>
    </row>
    <row r="75" spans="4:4">
      <c r="D75" s="244"/>
    </row>
    <row r="76" spans="4:4">
      <c r="D76" s="244"/>
    </row>
    <row r="77" spans="4:4">
      <c r="D77" s="244"/>
    </row>
    <row r="78" spans="4:4">
      <c r="D78" s="244"/>
    </row>
    <row r="79" spans="4:4">
      <c r="D79" s="244"/>
    </row>
    <row r="80" spans="4:4">
      <c r="D80" s="244"/>
    </row>
  </sheetData>
  <mergeCells count="32">
    <mergeCell ref="D2:J2"/>
    <mergeCell ref="D5:J5"/>
    <mergeCell ref="D6:J6"/>
    <mergeCell ref="D7:J7"/>
    <mergeCell ref="D8:J8"/>
    <mergeCell ref="D9:J9"/>
    <mergeCell ref="D10:J10"/>
    <mergeCell ref="D30:J30"/>
    <mergeCell ref="D31:J31"/>
    <mergeCell ref="D32:J32"/>
    <mergeCell ref="D33:J33"/>
    <mergeCell ref="D34:J34"/>
    <mergeCell ref="D35:J35"/>
    <mergeCell ref="D36:J36"/>
    <mergeCell ref="D37:J37"/>
    <mergeCell ref="D38:J38"/>
    <mergeCell ref="D39:J39"/>
    <mergeCell ref="A30:A53"/>
    <mergeCell ref="B30:B53"/>
    <mergeCell ref="C24:C27"/>
    <mergeCell ref="D3:D4"/>
    <mergeCell ref="D12:D14"/>
    <mergeCell ref="D15:D21"/>
    <mergeCell ref="D22:D23"/>
    <mergeCell ref="D24:D29"/>
    <mergeCell ref="D41:D42"/>
    <mergeCell ref="D43:D45"/>
    <mergeCell ref="D46:D48"/>
    <mergeCell ref="D50:D53"/>
    <mergeCell ref="D55:D61"/>
    <mergeCell ref="A2:B4"/>
    <mergeCell ref="A5:B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topLeftCell="E35" workbookViewId="0">
      <selection activeCell="G73" sqref="G73"/>
    </sheetView>
  </sheetViews>
  <sheetFormatPr defaultColWidth="11" defaultRowHeight="15"/>
  <cols>
    <col min="3" max="3" width="9.18095238095238" customWidth="1"/>
    <col min="4" max="4" width="26.5428571428571" customWidth="1"/>
    <col min="5" max="5" width="45.8190476190476" customWidth="1"/>
    <col min="6" max="6" width="14.0857142857143" customWidth="1"/>
    <col min="7" max="7" width="12" customWidth="1"/>
    <col min="8" max="8" width="27.2666666666667" customWidth="1"/>
    <col min="9" max="9" width="20.2666666666667" customWidth="1"/>
    <col min="10" max="10" width="24.8190476190476" customWidth="1"/>
    <col min="11" max="11" width="14.2666666666667" customWidth="1"/>
  </cols>
  <sheetData>
    <row r="1" ht="36.75" spans="1:11">
      <c r="A1" s="124" t="s">
        <v>0</v>
      </c>
      <c r="B1" s="124" t="s">
        <v>1</v>
      </c>
      <c r="C1" s="125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7" t="s">
        <v>7</v>
      </c>
      <c r="I1" s="127" t="s">
        <v>8</v>
      </c>
      <c r="J1" s="126" t="s">
        <v>9</v>
      </c>
      <c r="K1" s="126" t="s">
        <v>192</v>
      </c>
    </row>
    <row r="2" ht="15.75" spans="1:11">
      <c r="A2" s="128" t="s">
        <v>17</v>
      </c>
      <c r="B2" s="129"/>
      <c r="C2" s="130">
        <v>1</v>
      </c>
      <c r="D2" s="131" t="s">
        <v>169</v>
      </c>
      <c r="E2" s="132"/>
      <c r="F2" s="132"/>
      <c r="G2" s="132"/>
      <c r="H2" s="132"/>
      <c r="I2" s="132"/>
      <c r="J2" s="190"/>
      <c r="K2" s="160" t="s">
        <v>193</v>
      </c>
    </row>
    <row r="3" spans="1:11">
      <c r="A3" s="128"/>
      <c r="B3" s="129"/>
      <c r="C3" s="130">
        <v>2</v>
      </c>
      <c r="D3" s="133"/>
      <c r="E3" s="134" t="s">
        <v>42</v>
      </c>
      <c r="F3" s="134"/>
      <c r="G3" s="135"/>
      <c r="H3" s="135"/>
      <c r="I3" s="135" t="s">
        <v>25</v>
      </c>
      <c r="J3" s="191" t="s">
        <v>26</v>
      </c>
      <c r="K3" s="191" t="s">
        <v>194</v>
      </c>
    </row>
    <row r="4" spans="1:11">
      <c r="A4" s="128"/>
      <c r="B4" s="129"/>
      <c r="C4" s="130">
        <v>3</v>
      </c>
      <c r="D4" s="133"/>
      <c r="E4" s="136" t="s">
        <v>43</v>
      </c>
      <c r="F4" s="134"/>
      <c r="G4" s="135"/>
      <c r="H4" s="135"/>
      <c r="I4" s="136" t="s">
        <v>44</v>
      </c>
      <c r="J4" s="191" t="s">
        <v>26</v>
      </c>
      <c r="K4" s="191" t="s">
        <v>195</v>
      </c>
    </row>
    <row r="5" ht="15.75" spans="1:11">
      <c r="A5" s="137" t="s">
        <v>171</v>
      </c>
      <c r="B5" s="138"/>
      <c r="C5" s="139">
        <v>1</v>
      </c>
      <c r="D5" s="140" t="s">
        <v>172</v>
      </c>
      <c r="E5" s="141"/>
      <c r="F5" s="141"/>
      <c r="G5" s="141"/>
      <c r="H5" s="141"/>
      <c r="I5" s="141"/>
      <c r="J5" s="192"/>
      <c r="K5" s="160" t="s">
        <v>196</v>
      </c>
    </row>
    <row r="6" ht="15.75" spans="1:11">
      <c r="A6" s="142"/>
      <c r="B6" s="143"/>
      <c r="C6" s="130">
        <v>2</v>
      </c>
      <c r="D6" s="144" t="s">
        <v>173</v>
      </c>
      <c r="E6" s="145"/>
      <c r="F6" s="145"/>
      <c r="G6" s="145"/>
      <c r="H6" s="145"/>
      <c r="I6" s="145"/>
      <c r="J6" s="145"/>
      <c r="K6" s="160" t="s">
        <v>197</v>
      </c>
    </row>
    <row r="7" ht="15.75" spans="1:11">
      <c r="A7" s="142"/>
      <c r="B7" s="143"/>
      <c r="C7" s="130">
        <v>3</v>
      </c>
      <c r="D7" s="144" t="s">
        <v>174</v>
      </c>
      <c r="E7" s="145"/>
      <c r="F7" s="145"/>
      <c r="G7" s="145"/>
      <c r="H7" s="145"/>
      <c r="I7" s="145"/>
      <c r="J7" s="145"/>
      <c r="K7" s="160" t="s">
        <v>198</v>
      </c>
    </row>
    <row r="8" ht="15.75" spans="1:11">
      <c r="A8" s="142"/>
      <c r="B8" s="143"/>
      <c r="C8" s="139">
        <v>4</v>
      </c>
      <c r="D8" s="144" t="s">
        <v>175</v>
      </c>
      <c r="E8" s="145"/>
      <c r="F8" s="145"/>
      <c r="G8" s="145"/>
      <c r="H8" s="145"/>
      <c r="I8" s="145"/>
      <c r="J8" s="145"/>
      <c r="K8" s="160" t="s">
        <v>199</v>
      </c>
    </row>
    <row r="9" ht="15.75" spans="1:11">
      <c r="A9" s="142"/>
      <c r="B9" s="143"/>
      <c r="C9" s="130">
        <v>5</v>
      </c>
      <c r="D9" s="144" t="s">
        <v>176</v>
      </c>
      <c r="E9" s="145"/>
      <c r="F9" s="145"/>
      <c r="G9" s="145"/>
      <c r="H9" s="145"/>
      <c r="I9" s="145"/>
      <c r="J9" s="145"/>
      <c r="K9" s="160" t="s">
        <v>200</v>
      </c>
    </row>
    <row r="10" ht="15.75" spans="1:11">
      <c r="A10" s="142"/>
      <c r="B10" s="143"/>
      <c r="C10" s="130">
        <v>6</v>
      </c>
      <c r="D10" s="146" t="s">
        <v>177</v>
      </c>
      <c r="E10" s="147"/>
      <c r="F10" s="147"/>
      <c r="G10" s="147"/>
      <c r="H10" s="147"/>
      <c r="I10" s="147"/>
      <c r="J10" s="147"/>
      <c r="K10" s="160" t="s">
        <v>201</v>
      </c>
    </row>
    <row r="11" ht="15.75" spans="1:11">
      <c r="A11" s="142"/>
      <c r="B11" s="143"/>
      <c r="C11" s="139">
        <v>7</v>
      </c>
      <c r="D11" s="148" t="s">
        <v>49</v>
      </c>
      <c r="E11" s="149" t="s">
        <v>43</v>
      </c>
      <c r="F11" s="149"/>
      <c r="G11" s="150"/>
      <c r="H11" s="150" t="s">
        <v>44</v>
      </c>
      <c r="I11" s="160" t="s">
        <v>25</v>
      </c>
      <c r="J11" s="150"/>
      <c r="K11" s="160" t="s">
        <v>202</v>
      </c>
    </row>
    <row r="12" spans="1:11">
      <c r="A12" s="142"/>
      <c r="B12" s="143"/>
      <c r="C12" s="130">
        <v>8</v>
      </c>
      <c r="D12" s="151" t="s">
        <v>59</v>
      </c>
      <c r="E12" s="152" t="s">
        <v>60</v>
      </c>
      <c r="F12" s="152"/>
      <c r="G12" s="153"/>
      <c r="H12" s="153" t="s">
        <v>61</v>
      </c>
      <c r="I12" s="153" t="s">
        <v>62</v>
      </c>
      <c r="J12" s="153" t="s">
        <v>23</v>
      </c>
      <c r="K12" s="191" t="s">
        <v>203</v>
      </c>
    </row>
    <row r="13" spans="1:11">
      <c r="A13" s="142"/>
      <c r="B13" s="143"/>
      <c r="C13" s="130">
        <v>9</v>
      </c>
      <c r="D13" s="133"/>
      <c r="E13" s="136" t="s">
        <v>63</v>
      </c>
      <c r="F13" s="136"/>
      <c r="G13" s="136"/>
      <c r="H13" s="136" t="s">
        <v>61</v>
      </c>
      <c r="I13" s="136" t="s">
        <v>25</v>
      </c>
      <c r="J13" s="135" t="s">
        <v>23</v>
      </c>
      <c r="K13" s="191" t="s">
        <v>204</v>
      </c>
    </row>
    <row r="14" ht="15.75" spans="1:11">
      <c r="A14" s="142"/>
      <c r="B14" s="143"/>
      <c r="C14" s="139">
        <v>10</v>
      </c>
      <c r="D14" s="133"/>
      <c r="E14" s="136" t="s">
        <v>54</v>
      </c>
      <c r="F14" s="136"/>
      <c r="G14" s="136"/>
      <c r="H14" s="136" t="s">
        <v>64</v>
      </c>
      <c r="I14" s="136" t="s">
        <v>25</v>
      </c>
      <c r="J14" s="135" t="s">
        <v>23</v>
      </c>
      <c r="K14" s="191" t="s">
        <v>205</v>
      </c>
    </row>
    <row r="15" ht="15.75" spans="1:11">
      <c r="A15" s="142"/>
      <c r="B15" s="143"/>
      <c r="C15" s="130">
        <v>11</v>
      </c>
      <c r="D15" s="154" t="s">
        <v>70</v>
      </c>
      <c r="E15" s="155" t="s">
        <v>71</v>
      </c>
      <c r="F15" s="155"/>
      <c r="G15" s="156"/>
      <c r="H15" s="156" t="s">
        <v>33</v>
      </c>
      <c r="I15" s="156" t="s">
        <v>25</v>
      </c>
      <c r="J15" s="156" t="s">
        <v>72</v>
      </c>
      <c r="K15" s="160" t="s">
        <v>206</v>
      </c>
    </row>
    <row r="16" ht="15.75" spans="1:11">
      <c r="A16" s="142"/>
      <c r="B16" s="143"/>
      <c r="C16" s="130">
        <v>12</v>
      </c>
      <c r="D16" s="157"/>
      <c r="E16" s="129" t="s">
        <v>73</v>
      </c>
      <c r="F16" s="129"/>
      <c r="G16" s="129"/>
      <c r="H16" s="129" t="s">
        <v>74</v>
      </c>
      <c r="I16" s="129" t="s">
        <v>75</v>
      </c>
      <c r="J16" s="159" t="s">
        <v>23</v>
      </c>
      <c r="K16" s="160" t="s">
        <v>207</v>
      </c>
    </row>
    <row r="17" ht="15.75" spans="1:11">
      <c r="A17" s="142"/>
      <c r="B17" s="143"/>
      <c r="C17" s="139">
        <v>13</v>
      </c>
      <c r="D17" s="157"/>
      <c r="E17" s="129" t="s">
        <v>76</v>
      </c>
      <c r="F17" s="129"/>
      <c r="G17" s="129"/>
      <c r="H17" s="129" t="s">
        <v>77</v>
      </c>
      <c r="I17" s="129" t="s">
        <v>15</v>
      </c>
      <c r="J17" s="159" t="s">
        <v>78</v>
      </c>
      <c r="K17" s="160" t="s">
        <v>208</v>
      </c>
    </row>
    <row r="18" ht="15.75" spans="1:11">
      <c r="A18" s="142"/>
      <c r="B18" s="143"/>
      <c r="C18" s="130">
        <v>14</v>
      </c>
      <c r="D18" s="157"/>
      <c r="E18" s="129" t="s">
        <v>79</v>
      </c>
      <c r="F18" s="129"/>
      <c r="G18" s="129"/>
      <c r="H18" s="129" t="s">
        <v>80</v>
      </c>
      <c r="I18" s="129" t="s">
        <v>15</v>
      </c>
      <c r="J18" s="159" t="s">
        <v>78</v>
      </c>
      <c r="K18" s="160" t="s">
        <v>209</v>
      </c>
    </row>
    <row r="19" ht="15.75" spans="1:11">
      <c r="A19" s="142"/>
      <c r="B19" s="143"/>
      <c r="C19" s="130">
        <v>15</v>
      </c>
      <c r="D19" s="157"/>
      <c r="E19" s="158" t="s">
        <v>81</v>
      </c>
      <c r="F19" s="158"/>
      <c r="G19" s="159"/>
      <c r="H19" s="159" t="s">
        <v>82</v>
      </c>
      <c r="I19" s="129" t="s">
        <v>15</v>
      </c>
      <c r="J19" s="159" t="s">
        <v>78</v>
      </c>
      <c r="K19" s="160" t="s">
        <v>210</v>
      </c>
    </row>
    <row r="20" ht="15.75" spans="1:11">
      <c r="A20" s="142"/>
      <c r="B20" s="143"/>
      <c r="C20" s="139">
        <v>16</v>
      </c>
      <c r="D20" s="157"/>
      <c r="E20" s="129" t="s">
        <v>83</v>
      </c>
      <c r="F20" s="129"/>
      <c r="G20" s="129"/>
      <c r="H20" s="129" t="s">
        <v>84</v>
      </c>
      <c r="I20" s="129" t="s">
        <v>15</v>
      </c>
      <c r="J20" s="159" t="s">
        <v>78</v>
      </c>
      <c r="K20" s="160" t="s">
        <v>211</v>
      </c>
    </row>
    <row r="21" ht="15.75" spans="1:11">
      <c r="A21" s="142"/>
      <c r="B21" s="143"/>
      <c r="C21" s="130">
        <v>17</v>
      </c>
      <c r="D21" s="148"/>
      <c r="E21" s="149" t="s">
        <v>85</v>
      </c>
      <c r="F21" s="149"/>
      <c r="G21" s="150"/>
      <c r="H21" s="160" t="s">
        <v>84</v>
      </c>
      <c r="I21" s="160" t="s">
        <v>15</v>
      </c>
      <c r="J21" s="150" t="s">
        <v>78</v>
      </c>
      <c r="K21" s="160" t="s">
        <v>212</v>
      </c>
    </row>
    <row r="22" spans="1:11">
      <c r="A22" s="142"/>
      <c r="B22" s="143"/>
      <c r="C22" s="130">
        <v>18</v>
      </c>
      <c r="D22" s="161" t="s">
        <v>88</v>
      </c>
      <c r="E22" s="134" t="s">
        <v>91</v>
      </c>
      <c r="F22" s="152"/>
      <c r="G22" s="153"/>
      <c r="H22" s="153" t="s">
        <v>90</v>
      </c>
      <c r="I22" s="153" t="s">
        <v>25</v>
      </c>
      <c r="J22" s="193" t="s">
        <v>26</v>
      </c>
      <c r="K22" s="191" t="s">
        <v>213</v>
      </c>
    </row>
    <row r="23" ht="15.75" spans="1:11">
      <c r="A23" s="142"/>
      <c r="B23" s="143"/>
      <c r="C23" s="139">
        <v>19</v>
      </c>
      <c r="D23" s="162"/>
      <c r="E23" s="163" t="s">
        <v>190</v>
      </c>
      <c r="F23" s="163"/>
      <c r="G23" s="163"/>
      <c r="H23" s="163"/>
      <c r="I23" s="163" t="s">
        <v>25</v>
      </c>
      <c r="J23" s="186" t="s">
        <v>26</v>
      </c>
      <c r="K23" s="191" t="s">
        <v>214</v>
      </c>
    </row>
    <row r="24" ht="15.75" spans="1:11">
      <c r="A24" s="142"/>
      <c r="B24" s="143"/>
      <c r="C24" s="164">
        <v>20</v>
      </c>
      <c r="D24" s="165" t="s">
        <v>191</v>
      </c>
      <c r="E24" s="166" t="s">
        <v>95</v>
      </c>
      <c r="F24" s="166"/>
      <c r="G24" s="166"/>
      <c r="H24" s="166"/>
      <c r="I24" s="166" t="s">
        <v>96</v>
      </c>
      <c r="J24" s="166" t="s">
        <v>25</v>
      </c>
      <c r="K24" s="160" t="s">
        <v>215</v>
      </c>
    </row>
    <row r="25" ht="15.75" spans="1:12">
      <c r="A25" s="142"/>
      <c r="B25" s="143"/>
      <c r="C25" s="167"/>
      <c r="D25" s="128"/>
      <c r="E25" s="129" t="s">
        <v>97</v>
      </c>
      <c r="F25" s="129"/>
      <c r="G25" s="129"/>
      <c r="H25" s="129"/>
      <c r="I25" s="129" t="s">
        <v>98</v>
      </c>
      <c r="J25" s="129" t="s">
        <v>25</v>
      </c>
      <c r="K25" s="160" t="s">
        <v>216</v>
      </c>
      <c r="L25" t="s">
        <v>217</v>
      </c>
    </row>
    <row r="26" ht="15.75" spans="1:11">
      <c r="A26" s="142"/>
      <c r="B26" s="143"/>
      <c r="C26" s="167"/>
      <c r="D26" s="128"/>
      <c r="E26" s="129" t="s">
        <v>99</v>
      </c>
      <c r="F26" s="129"/>
      <c r="G26" s="129"/>
      <c r="H26" s="129"/>
      <c r="I26" s="129" t="s">
        <v>100</v>
      </c>
      <c r="J26" s="129" t="s">
        <v>25</v>
      </c>
      <c r="K26" s="160" t="s">
        <v>218</v>
      </c>
    </row>
    <row r="27" ht="15.75" spans="1:11">
      <c r="A27" s="142"/>
      <c r="B27" s="143"/>
      <c r="C27" s="168"/>
      <c r="D27" s="128"/>
      <c r="E27" s="129" t="s">
        <v>101</v>
      </c>
      <c r="F27" s="129"/>
      <c r="G27" s="129"/>
      <c r="H27" s="129"/>
      <c r="I27" s="129" t="s">
        <v>102</v>
      </c>
      <c r="J27" s="129" t="s">
        <v>25</v>
      </c>
      <c r="K27" s="160" t="s">
        <v>219</v>
      </c>
    </row>
    <row r="28" ht="15.75" spans="1:11">
      <c r="A28" s="142"/>
      <c r="B28" s="143"/>
      <c r="C28" s="130">
        <v>21</v>
      </c>
      <c r="D28" s="128"/>
      <c r="E28" s="129" t="s">
        <v>103</v>
      </c>
      <c r="F28" s="129"/>
      <c r="G28" s="129" t="s">
        <v>104</v>
      </c>
      <c r="H28" s="129" t="s">
        <v>105</v>
      </c>
      <c r="I28" s="129" t="s">
        <v>105</v>
      </c>
      <c r="J28" s="129" t="s">
        <v>26</v>
      </c>
      <c r="K28" s="160" t="s">
        <v>220</v>
      </c>
    </row>
    <row r="29" ht="15.75" spans="1:11">
      <c r="A29" s="169"/>
      <c r="B29" s="170"/>
      <c r="C29" s="171">
        <v>22</v>
      </c>
      <c r="D29" s="172"/>
      <c r="E29" s="173" t="s">
        <v>106</v>
      </c>
      <c r="F29" s="173"/>
      <c r="G29" s="174"/>
      <c r="H29" s="174"/>
      <c r="I29" s="174"/>
      <c r="J29" s="194" t="s">
        <v>107</v>
      </c>
      <c r="K29" s="160" t="s">
        <v>221</v>
      </c>
    </row>
    <row r="30" spans="1:11">
      <c r="A30" s="175" t="s">
        <v>48</v>
      </c>
      <c r="B30" s="176" t="s">
        <v>178</v>
      </c>
      <c r="C30" s="177">
        <v>1</v>
      </c>
      <c r="D30" s="178" t="s">
        <v>179</v>
      </c>
      <c r="E30" s="179"/>
      <c r="F30" s="179"/>
      <c r="G30" s="179"/>
      <c r="H30" s="179"/>
      <c r="I30" s="179"/>
      <c r="J30" s="179"/>
      <c r="K30" s="195" t="s">
        <v>222</v>
      </c>
    </row>
    <row r="31" spans="1:11">
      <c r="A31" s="142"/>
      <c r="B31" s="143"/>
      <c r="C31" s="130">
        <v>2</v>
      </c>
      <c r="D31" s="180" t="s">
        <v>180</v>
      </c>
      <c r="E31" s="181"/>
      <c r="F31" s="181"/>
      <c r="G31" s="181"/>
      <c r="H31" s="181"/>
      <c r="I31" s="181"/>
      <c r="J31" s="181"/>
      <c r="K31" s="195" t="s">
        <v>223</v>
      </c>
    </row>
    <row r="32" spans="1:11">
      <c r="A32" s="142"/>
      <c r="B32" s="143"/>
      <c r="C32" s="130">
        <v>3</v>
      </c>
      <c r="D32" s="180" t="s">
        <v>181</v>
      </c>
      <c r="E32" s="181"/>
      <c r="F32" s="181"/>
      <c r="G32" s="181"/>
      <c r="H32" s="181"/>
      <c r="I32" s="181"/>
      <c r="J32" s="181"/>
      <c r="K32" s="195" t="s">
        <v>224</v>
      </c>
    </row>
    <row r="33" spans="1:11">
      <c r="A33" s="142"/>
      <c r="B33" s="143"/>
      <c r="C33" s="130">
        <v>4</v>
      </c>
      <c r="D33" s="180" t="s">
        <v>182</v>
      </c>
      <c r="E33" s="181"/>
      <c r="F33" s="181"/>
      <c r="G33" s="181"/>
      <c r="H33" s="181"/>
      <c r="I33" s="181"/>
      <c r="J33" s="181"/>
      <c r="K33" s="195" t="s">
        <v>225</v>
      </c>
    </row>
    <row r="34" spans="1:11">
      <c r="A34" s="142"/>
      <c r="B34" s="143"/>
      <c r="C34" s="130">
        <v>5</v>
      </c>
      <c r="D34" s="180" t="s">
        <v>183</v>
      </c>
      <c r="E34" s="181"/>
      <c r="F34" s="181"/>
      <c r="G34" s="181"/>
      <c r="H34" s="181"/>
      <c r="I34" s="181"/>
      <c r="J34" s="181"/>
      <c r="K34" s="195" t="s">
        <v>226</v>
      </c>
    </row>
    <row r="35" spans="1:11">
      <c r="A35" s="142"/>
      <c r="B35" s="143"/>
      <c r="C35" s="130">
        <v>6</v>
      </c>
      <c r="D35" s="180" t="s">
        <v>184</v>
      </c>
      <c r="E35" s="181"/>
      <c r="F35" s="181"/>
      <c r="G35" s="181"/>
      <c r="H35" s="181"/>
      <c r="I35" s="181"/>
      <c r="J35" s="181"/>
      <c r="K35" s="195" t="s">
        <v>227</v>
      </c>
    </row>
    <row r="36" spans="1:11">
      <c r="A36" s="142"/>
      <c r="B36" s="143"/>
      <c r="C36" s="130">
        <v>7</v>
      </c>
      <c r="D36" s="180" t="s">
        <v>185</v>
      </c>
      <c r="E36" s="181"/>
      <c r="F36" s="181"/>
      <c r="G36" s="181"/>
      <c r="H36" s="181"/>
      <c r="I36" s="181"/>
      <c r="J36" s="181"/>
      <c r="K36" s="195" t="s">
        <v>228</v>
      </c>
    </row>
    <row r="37" spans="1:11">
      <c r="A37" s="142"/>
      <c r="B37" s="143"/>
      <c r="C37" s="130">
        <v>8</v>
      </c>
      <c r="D37" s="180" t="s">
        <v>186</v>
      </c>
      <c r="E37" s="181"/>
      <c r="F37" s="181"/>
      <c r="G37" s="181"/>
      <c r="H37" s="181"/>
      <c r="I37" s="181"/>
      <c r="J37" s="181"/>
      <c r="K37" s="195" t="s">
        <v>229</v>
      </c>
    </row>
    <row r="38" spans="1:11">
      <c r="A38" s="142"/>
      <c r="B38" s="143"/>
      <c r="C38" s="130">
        <v>9</v>
      </c>
      <c r="D38" s="180" t="s">
        <v>187</v>
      </c>
      <c r="E38" s="181"/>
      <c r="F38" s="181"/>
      <c r="G38" s="181"/>
      <c r="H38" s="181"/>
      <c r="I38" s="181"/>
      <c r="J38" s="181"/>
      <c r="K38" s="195" t="s">
        <v>230</v>
      </c>
    </row>
    <row r="39" ht="15.75" spans="1:11">
      <c r="A39" s="142"/>
      <c r="B39" s="143"/>
      <c r="C39" s="130">
        <v>10</v>
      </c>
      <c r="D39" s="182" t="s">
        <v>188</v>
      </c>
      <c r="E39" s="183"/>
      <c r="F39" s="183"/>
      <c r="G39" s="183"/>
      <c r="H39" s="183"/>
      <c r="I39" s="183"/>
      <c r="J39" s="183"/>
      <c r="K39" s="195" t="s">
        <v>231</v>
      </c>
    </row>
    <row r="40" ht="15.75" spans="1:11">
      <c r="A40" s="142"/>
      <c r="B40" s="143"/>
      <c r="C40" s="130">
        <v>12</v>
      </c>
      <c r="D40" s="184" t="s">
        <v>111</v>
      </c>
      <c r="E40" s="185" t="s">
        <v>43</v>
      </c>
      <c r="F40" s="185"/>
      <c r="G40" s="186" t="s">
        <v>114</v>
      </c>
      <c r="H40" s="186" t="s">
        <v>44</v>
      </c>
      <c r="I40" s="186" t="s">
        <v>25</v>
      </c>
      <c r="J40" s="186" t="s">
        <v>26</v>
      </c>
      <c r="K40" s="195" t="s">
        <v>232</v>
      </c>
    </row>
    <row r="41" spans="1:11">
      <c r="A41" s="142"/>
      <c r="B41" s="143"/>
      <c r="C41" s="130">
        <v>13</v>
      </c>
      <c r="D41" s="154" t="s">
        <v>119</v>
      </c>
      <c r="E41" s="187" t="s">
        <v>120</v>
      </c>
      <c r="F41" s="155"/>
      <c r="G41" s="156"/>
      <c r="H41" s="156" t="s">
        <v>90</v>
      </c>
      <c r="I41" s="156" t="s">
        <v>25</v>
      </c>
      <c r="J41" s="166" t="s">
        <v>113</v>
      </c>
      <c r="K41" s="195" t="s">
        <v>233</v>
      </c>
    </row>
    <row r="42" ht="15.75" spans="1:11">
      <c r="A42" s="142"/>
      <c r="B42" s="143"/>
      <c r="C42" s="130">
        <v>14</v>
      </c>
      <c r="D42" s="157"/>
      <c r="E42" s="158" t="s">
        <v>103</v>
      </c>
      <c r="F42" s="158"/>
      <c r="G42" s="159"/>
      <c r="H42" s="159" t="s">
        <v>121</v>
      </c>
      <c r="I42" s="159" t="s">
        <v>25</v>
      </c>
      <c r="J42" s="196"/>
      <c r="K42" s="195" t="s">
        <v>234</v>
      </c>
    </row>
    <row r="43" spans="1:11">
      <c r="A43" s="142"/>
      <c r="B43" s="143"/>
      <c r="C43" s="130">
        <v>16</v>
      </c>
      <c r="D43" s="151" t="s">
        <v>127</v>
      </c>
      <c r="E43" s="152" t="s">
        <v>128</v>
      </c>
      <c r="F43" s="152"/>
      <c r="G43" s="153" t="s">
        <v>129</v>
      </c>
      <c r="H43" s="153" t="s">
        <v>130</v>
      </c>
      <c r="I43" s="153" t="s">
        <v>14</v>
      </c>
      <c r="J43" s="197" t="s">
        <v>131</v>
      </c>
      <c r="K43" s="195" t="s">
        <v>235</v>
      </c>
    </row>
    <row r="44" spans="1:11">
      <c r="A44" s="142"/>
      <c r="B44" s="143"/>
      <c r="C44" s="130">
        <v>17</v>
      </c>
      <c r="D44" s="133"/>
      <c r="E44" s="134" t="s">
        <v>132</v>
      </c>
      <c r="F44" s="134"/>
      <c r="G44" s="135"/>
      <c r="H44" s="135"/>
      <c r="I44" s="135" t="s">
        <v>133</v>
      </c>
      <c r="J44" s="198" t="s">
        <v>113</v>
      </c>
      <c r="K44" s="195" t="s">
        <v>236</v>
      </c>
    </row>
    <row r="45" ht="15.75" spans="1:11">
      <c r="A45" s="142"/>
      <c r="B45" s="143"/>
      <c r="C45" s="130">
        <v>18</v>
      </c>
      <c r="D45" s="133"/>
      <c r="E45" s="134" t="s">
        <v>103</v>
      </c>
      <c r="F45" s="134"/>
      <c r="G45" s="135" t="s">
        <v>134</v>
      </c>
      <c r="H45" s="135" t="s">
        <v>135</v>
      </c>
      <c r="I45" s="135" t="s">
        <v>136</v>
      </c>
      <c r="J45" s="198" t="s">
        <v>113</v>
      </c>
      <c r="K45" s="195" t="s">
        <v>237</v>
      </c>
    </row>
    <row r="46" spans="1:11">
      <c r="A46" s="142"/>
      <c r="B46" s="143"/>
      <c r="C46" s="130">
        <v>20</v>
      </c>
      <c r="D46" s="154" t="s">
        <v>141</v>
      </c>
      <c r="E46" s="155" t="s">
        <v>142</v>
      </c>
      <c r="F46" s="155"/>
      <c r="G46" s="156" t="s">
        <v>143</v>
      </c>
      <c r="H46" s="156" t="s">
        <v>144</v>
      </c>
      <c r="I46" s="156" t="s">
        <v>14</v>
      </c>
      <c r="J46" s="187" t="s">
        <v>131</v>
      </c>
      <c r="K46" s="195" t="s">
        <v>238</v>
      </c>
    </row>
    <row r="47" spans="1:11">
      <c r="A47" s="142"/>
      <c r="B47" s="143"/>
      <c r="C47" s="130">
        <v>21</v>
      </c>
      <c r="D47" s="157"/>
      <c r="E47" s="158" t="s">
        <v>103</v>
      </c>
      <c r="F47" s="158"/>
      <c r="G47" s="159" t="s">
        <v>104</v>
      </c>
      <c r="H47" s="159" t="s">
        <v>136</v>
      </c>
      <c r="I47" s="159" t="s">
        <v>136</v>
      </c>
      <c r="J47" s="196" t="s">
        <v>113</v>
      </c>
      <c r="K47" s="195" t="s">
        <v>239</v>
      </c>
    </row>
    <row r="48" ht="15.75" spans="1:11">
      <c r="A48" s="142"/>
      <c r="B48" s="143"/>
      <c r="C48" s="130">
        <v>22</v>
      </c>
      <c r="D48" s="148"/>
      <c r="E48" s="149" t="s">
        <v>132</v>
      </c>
      <c r="F48" s="149"/>
      <c r="G48" s="150"/>
      <c r="H48" s="150"/>
      <c r="I48" s="150" t="s">
        <v>145</v>
      </c>
      <c r="J48" s="199" t="s">
        <v>113</v>
      </c>
      <c r="K48" s="195" t="s">
        <v>240</v>
      </c>
    </row>
    <row r="49" ht="15.75" spans="1:11">
      <c r="A49" s="142"/>
      <c r="B49" s="143"/>
      <c r="C49" s="130">
        <v>23</v>
      </c>
      <c r="D49" s="188" t="s">
        <v>147</v>
      </c>
      <c r="E49" s="189" t="s">
        <v>148</v>
      </c>
      <c r="F49" s="189"/>
      <c r="G49" s="189"/>
      <c r="H49" s="189"/>
      <c r="I49" s="189" t="s">
        <v>25</v>
      </c>
      <c r="J49" s="200" t="s">
        <v>113</v>
      </c>
      <c r="K49" s="195" t="s">
        <v>241</v>
      </c>
    </row>
    <row r="50" spans="1:11">
      <c r="A50" s="142"/>
      <c r="B50" s="143"/>
      <c r="C50" s="130">
        <v>24</v>
      </c>
      <c r="D50" s="154" t="s">
        <v>151</v>
      </c>
      <c r="E50" s="155" t="s">
        <v>152</v>
      </c>
      <c r="F50" s="166"/>
      <c r="G50" s="156"/>
      <c r="H50" s="156"/>
      <c r="I50" s="156"/>
      <c r="J50" s="187"/>
      <c r="K50" s="195" t="s">
        <v>242</v>
      </c>
    </row>
    <row r="51" spans="1:11">
      <c r="A51" s="142"/>
      <c r="B51" s="143"/>
      <c r="C51" s="130">
        <v>25</v>
      </c>
      <c r="D51" s="157"/>
      <c r="E51" s="129" t="s">
        <v>153</v>
      </c>
      <c r="F51" s="129"/>
      <c r="G51" s="129"/>
      <c r="H51" s="129"/>
      <c r="I51" s="129"/>
      <c r="J51" s="196"/>
      <c r="K51" s="195" t="s">
        <v>243</v>
      </c>
    </row>
    <row r="52" spans="1:11">
      <c r="A52" s="142"/>
      <c r="B52" s="143"/>
      <c r="C52" s="130">
        <v>26</v>
      </c>
      <c r="D52" s="157"/>
      <c r="E52" s="129" t="s">
        <v>154</v>
      </c>
      <c r="F52" s="129"/>
      <c r="G52" s="129"/>
      <c r="H52" s="129"/>
      <c r="I52" s="159"/>
      <c r="J52" s="196"/>
      <c r="K52" s="195" t="s">
        <v>244</v>
      </c>
    </row>
    <row r="53" ht="15.75" spans="1:11">
      <c r="A53" s="169"/>
      <c r="B53" s="170"/>
      <c r="C53" s="171">
        <v>28</v>
      </c>
      <c r="D53" s="148"/>
      <c r="E53" s="160" t="s">
        <v>156</v>
      </c>
      <c r="F53" s="160"/>
      <c r="G53" s="160"/>
      <c r="H53" s="160"/>
      <c r="I53" s="150"/>
      <c r="J53" s="199"/>
      <c r="K53" s="195" t="s">
        <v>245</v>
      </c>
    </row>
  </sheetData>
  <mergeCells count="31">
    <mergeCell ref="D2:J2"/>
    <mergeCell ref="D5:J5"/>
    <mergeCell ref="D6:J6"/>
    <mergeCell ref="D7:J7"/>
    <mergeCell ref="D8:J8"/>
    <mergeCell ref="D9:J9"/>
    <mergeCell ref="D10:J10"/>
    <mergeCell ref="D30:J30"/>
    <mergeCell ref="D31:J31"/>
    <mergeCell ref="D32:J32"/>
    <mergeCell ref="D33:J33"/>
    <mergeCell ref="D34:J34"/>
    <mergeCell ref="D35:J35"/>
    <mergeCell ref="D36:J36"/>
    <mergeCell ref="D37:J37"/>
    <mergeCell ref="D38:J38"/>
    <mergeCell ref="D39:J39"/>
    <mergeCell ref="A30:A53"/>
    <mergeCell ref="B30:B53"/>
    <mergeCell ref="C24:C27"/>
    <mergeCell ref="D3:D4"/>
    <mergeCell ref="D12:D14"/>
    <mergeCell ref="D15:D21"/>
    <mergeCell ref="D22:D23"/>
    <mergeCell ref="D24:D29"/>
    <mergeCell ref="D41:D42"/>
    <mergeCell ref="D43:D45"/>
    <mergeCell ref="D46:D48"/>
    <mergeCell ref="D50:D53"/>
    <mergeCell ref="A2:B4"/>
    <mergeCell ref="A5:B2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7"/>
  <sheetViews>
    <sheetView zoomScale="130" zoomScaleNormal="130" workbookViewId="0">
      <selection activeCell="D8" sqref="D8"/>
    </sheetView>
  </sheetViews>
  <sheetFormatPr defaultColWidth="11" defaultRowHeight="15"/>
  <cols>
    <col min="1" max="1" width="10.9047619047619" style="1"/>
    <col min="2" max="2" width="63.8190476190476" style="1" customWidth="1"/>
    <col min="3" max="3" width="8.18095238095238" style="1" customWidth="1"/>
    <col min="4" max="4" width="48.0857142857143" style="1" customWidth="1"/>
    <col min="5" max="8" width="10.9047619047619" style="1"/>
    <col min="9" max="9" width="73.7238095238095" style="1" customWidth="1"/>
    <col min="10" max="16384" width="10.9047619047619" style="1"/>
  </cols>
  <sheetData>
    <row r="2" spans="2:13">
      <c r="B2" s="117" t="s">
        <v>246</v>
      </c>
      <c r="C2" s="117" t="s">
        <v>247</v>
      </c>
      <c r="I2" s="117" t="s">
        <v>248</v>
      </c>
      <c r="J2" s="117" t="s">
        <v>249</v>
      </c>
      <c r="K2" s="117" t="s">
        <v>250</v>
      </c>
      <c r="L2" s="117" t="s">
        <v>251</v>
      </c>
      <c r="M2" s="117" t="s">
        <v>252</v>
      </c>
    </row>
    <row r="3" spans="2:13">
      <c r="B3" s="14" t="s">
        <v>253</v>
      </c>
      <c r="C3" s="14">
        <v>0</v>
      </c>
      <c r="I3" s="122" t="s">
        <v>254</v>
      </c>
      <c r="J3" s="14">
        <v>1550</v>
      </c>
      <c r="K3" s="14">
        <f>J3*4</f>
        <v>6200</v>
      </c>
      <c r="L3" s="14">
        <f>J3*21</f>
        <v>32550</v>
      </c>
      <c r="M3" s="14">
        <f>K3+L3</f>
        <v>38750</v>
      </c>
    </row>
    <row r="4" spans="2:13">
      <c r="B4" s="118" t="s">
        <v>255</v>
      </c>
      <c r="C4" s="118">
        <v>0</v>
      </c>
      <c r="I4" s="123" t="s">
        <v>256</v>
      </c>
      <c r="J4" s="118">
        <v>1600</v>
      </c>
      <c r="K4" s="118">
        <f t="shared" ref="K4:K9" si="0">J4*4</f>
        <v>6400</v>
      </c>
      <c r="L4" s="118">
        <f t="shared" ref="L4:L9" si="1">J4*21</f>
        <v>33600</v>
      </c>
      <c r="M4" s="118">
        <f t="shared" ref="M4:M9" si="2">K4+L4</f>
        <v>40000</v>
      </c>
    </row>
    <row r="5" spans="2:13">
      <c r="B5" s="14" t="s">
        <v>257</v>
      </c>
      <c r="C5" s="14">
        <v>0</v>
      </c>
      <c r="I5" s="14"/>
      <c r="J5" s="14"/>
      <c r="K5" s="14">
        <f t="shared" si="0"/>
        <v>0</v>
      </c>
      <c r="L5" s="14">
        <f t="shared" si="1"/>
        <v>0</v>
      </c>
      <c r="M5" s="14">
        <f t="shared" si="2"/>
        <v>0</v>
      </c>
    </row>
    <row r="6" spans="2:13">
      <c r="B6" s="118" t="s">
        <v>258</v>
      </c>
      <c r="C6" s="118">
        <v>0</v>
      </c>
      <c r="I6" s="118"/>
      <c r="J6" s="118"/>
      <c r="K6" s="118">
        <f t="shared" si="0"/>
        <v>0</v>
      </c>
      <c r="L6" s="118">
        <f t="shared" si="1"/>
        <v>0</v>
      </c>
      <c r="M6" s="118">
        <f t="shared" si="2"/>
        <v>0</v>
      </c>
    </row>
    <row r="7" spans="2:13">
      <c r="B7" s="14" t="s">
        <v>259</v>
      </c>
      <c r="C7" s="14">
        <v>7</v>
      </c>
      <c r="D7" s="119" t="s">
        <v>260</v>
      </c>
      <c r="E7" s="120">
        <v>596.4</v>
      </c>
      <c r="F7" s="120">
        <f>C7*E7</f>
        <v>4174.8</v>
      </c>
      <c r="I7" s="14"/>
      <c r="J7" s="14"/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2:13">
      <c r="B8" s="118" t="s">
        <v>261</v>
      </c>
      <c r="C8" s="118">
        <v>2</v>
      </c>
      <c r="D8" s="119" t="s">
        <v>262</v>
      </c>
      <c r="E8" s="121">
        <v>842.6</v>
      </c>
      <c r="F8" s="120">
        <f t="shared" ref="F8:F9" si="3">C8*E8</f>
        <v>1685.2</v>
      </c>
      <c r="I8" s="118"/>
      <c r="J8" s="118"/>
      <c r="K8" s="118">
        <f t="shared" si="0"/>
        <v>0</v>
      </c>
      <c r="L8" s="118">
        <f t="shared" si="1"/>
        <v>0</v>
      </c>
      <c r="M8" s="118">
        <f t="shared" si="2"/>
        <v>0</v>
      </c>
    </row>
    <row r="9" spans="2:13">
      <c r="B9" s="14" t="s">
        <v>263</v>
      </c>
      <c r="C9" s="14">
        <v>4</v>
      </c>
      <c r="D9" s="119" t="s">
        <v>260</v>
      </c>
      <c r="E9" s="120">
        <v>596.4</v>
      </c>
      <c r="F9" s="120">
        <f t="shared" si="3"/>
        <v>2385.6</v>
      </c>
      <c r="I9" s="14"/>
      <c r="J9" s="14"/>
      <c r="K9" s="14">
        <f t="shared" si="0"/>
        <v>0</v>
      </c>
      <c r="L9" s="14">
        <f t="shared" si="1"/>
        <v>0</v>
      </c>
      <c r="M9" s="14">
        <f t="shared" si="2"/>
        <v>0</v>
      </c>
    </row>
    <row r="10" spans="6:6">
      <c r="F10" s="120">
        <f>SUM(F7:F9)</f>
        <v>8245.6</v>
      </c>
    </row>
    <row r="16" spans="2:6">
      <c r="B16" s="117" t="s">
        <v>264</v>
      </c>
      <c r="C16" s="117" t="s">
        <v>249</v>
      </c>
      <c r="D16" s="117" t="s">
        <v>250</v>
      </c>
      <c r="E16" s="117" t="s">
        <v>251</v>
      </c>
      <c r="F16" s="117" t="s">
        <v>252</v>
      </c>
    </row>
    <row r="17" spans="2:6">
      <c r="B17" s="122" t="s">
        <v>265</v>
      </c>
      <c r="C17" s="14">
        <v>539</v>
      </c>
      <c r="D17" s="14">
        <f>C17*4</f>
        <v>2156</v>
      </c>
      <c r="E17" s="14">
        <f>C17*21</f>
        <v>11319</v>
      </c>
      <c r="F17" s="14">
        <f>D17+E17</f>
        <v>13475</v>
      </c>
    </row>
    <row r="18" spans="2:6">
      <c r="B18" s="123" t="s">
        <v>266</v>
      </c>
      <c r="C18" s="118">
        <v>785</v>
      </c>
      <c r="D18" s="118">
        <f t="shared" ref="D18:D23" si="4">C18*4</f>
        <v>3140</v>
      </c>
      <c r="E18" s="118">
        <f t="shared" ref="E18:E23" si="5">C18*21</f>
        <v>16485</v>
      </c>
      <c r="F18" s="118">
        <f t="shared" ref="F18:F23" si="6">D18+E18</f>
        <v>19625</v>
      </c>
    </row>
    <row r="19" spans="2:6">
      <c r="B19" s="14"/>
      <c r="C19" s="14"/>
      <c r="D19" s="14">
        <f t="shared" si="4"/>
        <v>0</v>
      </c>
      <c r="E19" s="14">
        <f t="shared" si="5"/>
        <v>0</v>
      </c>
      <c r="F19" s="14">
        <f t="shared" si="6"/>
        <v>0</v>
      </c>
    </row>
    <row r="20" spans="2:6">
      <c r="B20" s="118"/>
      <c r="C20" s="118"/>
      <c r="D20" s="118">
        <f t="shared" si="4"/>
        <v>0</v>
      </c>
      <c r="E20" s="118">
        <f t="shared" si="5"/>
        <v>0</v>
      </c>
      <c r="F20" s="118">
        <f t="shared" si="6"/>
        <v>0</v>
      </c>
    </row>
    <row r="21" spans="2:6">
      <c r="B21" s="14"/>
      <c r="C21" s="14"/>
      <c r="D21" s="14">
        <f t="shared" si="4"/>
        <v>0</v>
      </c>
      <c r="E21" s="14">
        <f t="shared" si="5"/>
        <v>0</v>
      </c>
      <c r="F21" s="14">
        <f t="shared" si="6"/>
        <v>0</v>
      </c>
    </row>
    <row r="22" spans="2:6">
      <c r="B22" s="118"/>
      <c r="C22" s="118"/>
      <c r="D22" s="118">
        <f t="shared" si="4"/>
        <v>0</v>
      </c>
      <c r="E22" s="118">
        <f t="shared" si="5"/>
        <v>0</v>
      </c>
      <c r="F22" s="118">
        <f t="shared" si="6"/>
        <v>0</v>
      </c>
    </row>
    <row r="23" spans="2:6">
      <c r="B23" s="14"/>
      <c r="C23" s="14"/>
      <c r="D23" s="14">
        <f t="shared" si="4"/>
        <v>0</v>
      </c>
      <c r="E23" s="14">
        <f t="shared" si="5"/>
        <v>0</v>
      </c>
      <c r="F23" s="14">
        <f t="shared" si="6"/>
        <v>0</v>
      </c>
    </row>
    <row r="30" spans="2:6">
      <c r="B30" s="117" t="s">
        <v>267</v>
      </c>
      <c r="C30" s="117" t="s">
        <v>249</v>
      </c>
      <c r="D30" s="117" t="s">
        <v>250</v>
      </c>
      <c r="E30" s="117" t="s">
        <v>251</v>
      </c>
      <c r="F30" s="117" t="s">
        <v>252</v>
      </c>
    </row>
    <row r="31" spans="2:6">
      <c r="B31" s="122"/>
      <c r="C31" s="14"/>
      <c r="D31" s="14">
        <f>C31*4</f>
        <v>0</v>
      </c>
      <c r="E31" s="14">
        <f>C31*21</f>
        <v>0</v>
      </c>
      <c r="F31" s="14">
        <f>D31+E31</f>
        <v>0</v>
      </c>
    </row>
    <row r="32" spans="2:6">
      <c r="B32" s="123"/>
      <c r="C32" s="118"/>
      <c r="D32" s="118">
        <f t="shared" ref="D32:D37" si="7">C32*4</f>
        <v>0</v>
      </c>
      <c r="E32" s="118">
        <f t="shared" ref="E32:E37" si="8">C32*21</f>
        <v>0</v>
      </c>
      <c r="F32" s="118">
        <f t="shared" ref="F32:F37" si="9">D32+E32</f>
        <v>0</v>
      </c>
    </row>
    <row r="33" spans="2:6">
      <c r="B33" s="14"/>
      <c r="C33" s="14"/>
      <c r="D33" s="14">
        <f t="shared" si="7"/>
        <v>0</v>
      </c>
      <c r="E33" s="14">
        <f t="shared" si="8"/>
        <v>0</v>
      </c>
      <c r="F33" s="14">
        <f t="shared" si="9"/>
        <v>0</v>
      </c>
    </row>
    <row r="34" spans="2:6">
      <c r="B34" s="118"/>
      <c r="C34" s="118"/>
      <c r="D34" s="118">
        <f t="shared" si="7"/>
        <v>0</v>
      </c>
      <c r="E34" s="118">
        <f t="shared" si="8"/>
        <v>0</v>
      </c>
      <c r="F34" s="118">
        <f t="shared" si="9"/>
        <v>0</v>
      </c>
    </row>
    <row r="35" spans="2:6">
      <c r="B35" s="14"/>
      <c r="C35" s="14"/>
      <c r="D35" s="14">
        <f t="shared" si="7"/>
        <v>0</v>
      </c>
      <c r="E35" s="14">
        <f t="shared" si="8"/>
        <v>0</v>
      </c>
      <c r="F35" s="14">
        <f t="shared" si="9"/>
        <v>0</v>
      </c>
    </row>
    <row r="36" spans="2:6">
      <c r="B36" s="118"/>
      <c r="C36" s="118"/>
      <c r="D36" s="118">
        <f t="shared" si="7"/>
        <v>0</v>
      </c>
      <c r="E36" s="118">
        <f t="shared" si="8"/>
        <v>0</v>
      </c>
      <c r="F36" s="118">
        <f t="shared" si="9"/>
        <v>0</v>
      </c>
    </row>
    <row r="37" spans="2:6">
      <c r="B37" s="14"/>
      <c r="C37" s="14"/>
      <c r="D37" s="14">
        <f t="shared" si="7"/>
        <v>0</v>
      </c>
      <c r="E37" s="14">
        <f t="shared" si="8"/>
        <v>0</v>
      </c>
      <c r="F37" s="14">
        <f t="shared" si="9"/>
        <v>0</v>
      </c>
    </row>
  </sheetData>
  <hyperlinks>
    <hyperlink ref="B17" r:id="rId1" display="https://www.manutan.fr/fr/maf/armoire-d-atelier-pour-pc-mig22489161 "/>
    <hyperlink ref="B18" r:id="rId2" display="https://www.manutan.fr/fr/maf/armoire-compacte-bott-pour-ordinateur "/>
    <hyperlink ref="I4" r:id="rId3" display="https://www.zebra.com/fr/fr/products/spec-sheets/tablets/et51-et56-w.html"/>
    <hyperlink ref="D9" r:id="rId4" display="https://fr.rs-online.com/web/p/routeurs/2502724?gb=s"/>
    <hyperlink ref="D7" r:id="rId4" display="https://fr.rs-online.com/web/p/routeurs/2502724?gb=s"/>
    <hyperlink ref="D8" r:id="rId5" display="https://fr.rs-online.com/web/p/routeurs/2502742?gb=s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4"/>
  <sheetViews>
    <sheetView zoomScale="110" zoomScaleNormal="110" topLeftCell="A5" workbookViewId="0">
      <selection activeCell="B39" sqref="B39"/>
    </sheetView>
  </sheetViews>
  <sheetFormatPr defaultColWidth="11" defaultRowHeight="15"/>
  <cols>
    <col min="1" max="1" width="10.9047619047619" style="1"/>
    <col min="2" max="2" width="48.8190476190476" style="1" customWidth="1"/>
    <col min="3" max="3" width="14" style="1" customWidth="1"/>
    <col min="4" max="4" width="11.3619047619048" style="1" customWidth="1"/>
    <col min="5" max="7" width="13.9047619047619" style="1" customWidth="1"/>
    <col min="8" max="9" width="17.1809523809524" style="1" customWidth="1"/>
    <col min="10" max="10" width="15.0857142857143" style="1" customWidth="1"/>
    <col min="11" max="11" width="19.4571428571429" style="1" customWidth="1"/>
    <col min="12" max="12" width="15.8190476190476" style="1" customWidth="1"/>
    <col min="13" max="16384" width="10.9047619047619" style="1"/>
  </cols>
  <sheetData>
    <row r="2" ht="15.75"/>
    <row r="3" spans="2:11">
      <c r="B3" s="2" t="s">
        <v>268</v>
      </c>
      <c r="C3" s="3"/>
      <c r="D3" s="3"/>
      <c r="E3" s="3"/>
      <c r="F3" s="3"/>
      <c r="G3" s="3"/>
      <c r="H3" s="3"/>
      <c r="I3" s="3"/>
      <c r="J3" s="3"/>
      <c r="K3" s="49"/>
    </row>
    <row r="4" ht="15.75" spans="2:11">
      <c r="B4" s="4"/>
      <c r="C4" s="5"/>
      <c r="D4" s="5"/>
      <c r="E4" s="5"/>
      <c r="F4" s="5"/>
      <c r="G4" s="5"/>
      <c r="H4" s="5"/>
      <c r="I4" s="5"/>
      <c r="J4" s="5"/>
      <c r="K4" s="50"/>
    </row>
    <row r="5" spans="2:11">
      <c r="B5" s="6"/>
      <c r="C5" s="6" t="s">
        <v>269</v>
      </c>
      <c r="D5" s="7"/>
      <c r="E5" s="8"/>
      <c r="F5" s="6" t="s">
        <v>270</v>
      </c>
      <c r="G5" s="7"/>
      <c r="H5" s="8"/>
      <c r="I5" s="6" t="s">
        <v>271</v>
      </c>
      <c r="J5" s="7"/>
      <c r="K5" s="8"/>
    </row>
    <row r="6" spans="2:11">
      <c r="B6" s="10" t="s">
        <v>272</v>
      </c>
      <c r="C6" s="10" t="s">
        <v>250</v>
      </c>
      <c r="D6" s="1" t="s">
        <v>251</v>
      </c>
      <c r="E6" s="11" t="s">
        <v>273</v>
      </c>
      <c r="F6" s="10" t="s">
        <v>250</v>
      </c>
      <c r="G6" s="1" t="s">
        <v>251</v>
      </c>
      <c r="H6" s="11" t="s">
        <v>273</v>
      </c>
      <c r="I6" s="10" t="s">
        <v>250</v>
      </c>
      <c r="J6" s="1" t="s">
        <v>251</v>
      </c>
      <c r="K6" s="11" t="s">
        <v>273</v>
      </c>
    </row>
    <row r="7" spans="2:12">
      <c r="B7" s="12" t="s">
        <v>274</v>
      </c>
      <c r="C7" s="71">
        <v>0</v>
      </c>
      <c r="D7" s="72">
        <v>0</v>
      </c>
      <c r="E7" s="73">
        <v>0</v>
      </c>
      <c r="F7" s="71">
        <f>3*655</f>
        <v>1965</v>
      </c>
      <c r="G7" s="72">
        <f>17*655</f>
        <v>11135</v>
      </c>
      <c r="H7" s="73">
        <f>F7+G7</f>
        <v>13100</v>
      </c>
      <c r="I7" s="71">
        <f>3*655</f>
        <v>1965</v>
      </c>
      <c r="J7" s="72">
        <f>17*655</f>
        <v>11135</v>
      </c>
      <c r="K7" s="73">
        <f>I7+J7</f>
        <v>13100</v>
      </c>
      <c r="L7" s="112"/>
    </row>
    <row r="8" spans="2:11">
      <c r="B8" s="16" t="s">
        <v>275</v>
      </c>
      <c r="C8" s="74">
        <f>7085.64+4856.1</f>
        <v>11941.74</v>
      </c>
      <c r="D8" s="75">
        <f>'récapitulatif solutions 1 et 2'!D32</f>
        <v>52938.68</v>
      </c>
      <c r="E8" s="76">
        <f>SUM(C8:D8)</f>
        <v>64880.42</v>
      </c>
      <c r="F8" s="74">
        <f>2879.97+4456.23+3717.92</f>
        <v>11054.12</v>
      </c>
      <c r="G8" s="75">
        <f>'récapitulatif solutions 1 et 2'!D32</f>
        <v>52938.68</v>
      </c>
      <c r="H8" s="76">
        <f>SUM(F8:G8)</f>
        <v>63992.8</v>
      </c>
      <c r="I8" s="74">
        <f>F8</f>
        <v>11054.12</v>
      </c>
      <c r="J8" s="75">
        <f>G8</f>
        <v>52938.68</v>
      </c>
      <c r="K8" s="76">
        <f>SUM(I8:J8)</f>
        <v>63992.8</v>
      </c>
    </row>
    <row r="9" spans="2:11">
      <c r="B9" s="20" t="s">
        <v>276</v>
      </c>
      <c r="C9" s="77">
        <v>0</v>
      </c>
      <c r="D9" s="78">
        <v>3775.23</v>
      </c>
      <c r="E9" s="78">
        <v>3775.23</v>
      </c>
      <c r="F9" s="77">
        <v>0</v>
      </c>
      <c r="G9" s="78">
        <v>3775.23</v>
      </c>
      <c r="H9" s="78">
        <v>3775.23</v>
      </c>
      <c r="I9" s="77">
        <v>0</v>
      </c>
      <c r="J9" s="78">
        <v>3775.23</v>
      </c>
      <c r="K9" s="78">
        <v>3775.23</v>
      </c>
    </row>
    <row r="10" spans="2:11">
      <c r="B10" s="20"/>
      <c r="C10" s="79"/>
      <c r="D10" s="80"/>
      <c r="E10" s="81"/>
      <c r="F10" s="79"/>
      <c r="G10" s="80"/>
      <c r="H10" s="81"/>
      <c r="I10" s="79"/>
      <c r="J10" s="80"/>
      <c r="K10" s="81"/>
    </row>
    <row r="11" spans="2:11">
      <c r="B11" s="20" t="s">
        <v>277</v>
      </c>
      <c r="C11" s="79">
        <f>4*500</f>
        <v>2000</v>
      </c>
      <c r="D11" s="80">
        <f>21*500</f>
        <v>10500</v>
      </c>
      <c r="E11" s="81">
        <f>SUM(C11:D11)</f>
        <v>12500</v>
      </c>
      <c r="F11" s="79">
        <f>4*500</f>
        <v>2000</v>
      </c>
      <c r="G11" s="80">
        <f>21*500</f>
        <v>10500</v>
      </c>
      <c r="H11" s="81">
        <f>SUM(F11:G11)</f>
        <v>12500</v>
      </c>
      <c r="I11" s="79">
        <f>4*500</f>
        <v>2000</v>
      </c>
      <c r="J11" s="80">
        <f>21*500</f>
        <v>10500</v>
      </c>
      <c r="K11" s="81">
        <f>SUM(I11:J11)</f>
        <v>12500</v>
      </c>
    </row>
    <row r="12" spans="2:11">
      <c r="B12" s="16"/>
      <c r="C12" s="74"/>
      <c r="D12" s="75"/>
      <c r="E12" s="76"/>
      <c r="F12" s="74"/>
      <c r="G12" s="75"/>
      <c r="H12" s="76"/>
      <c r="I12" s="74"/>
      <c r="J12" s="75"/>
      <c r="K12" s="76"/>
    </row>
    <row r="13" spans="2:11">
      <c r="B13" s="12" t="s">
        <v>278</v>
      </c>
      <c r="C13" s="82">
        <f>4*785</f>
        <v>3140</v>
      </c>
      <c r="D13" s="83">
        <f>19*785</f>
        <v>14915</v>
      </c>
      <c r="E13" s="84">
        <f>SUM(C13:D13)</f>
        <v>18055</v>
      </c>
      <c r="F13" s="82">
        <f>4*785</f>
        <v>3140</v>
      </c>
      <c r="G13" s="83">
        <f>19*785</f>
        <v>14915</v>
      </c>
      <c r="H13" s="84">
        <f t="shared" ref="H13:H14" si="0">SUM(F13:G13)</f>
        <v>18055</v>
      </c>
      <c r="I13" s="82">
        <f>4*785</f>
        <v>3140</v>
      </c>
      <c r="J13" s="83">
        <f>19*785</f>
        <v>14915</v>
      </c>
      <c r="K13" s="84">
        <f t="shared" ref="K13:K14" si="1">SUM(I13:J13)</f>
        <v>18055</v>
      </c>
    </row>
    <row r="14" ht="15.75" spans="2:11">
      <c r="B14" s="24" t="s">
        <v>279</v>
      </c>
      <c r="C14" s="85">
        <f>4*300</f>
        <v>1200</v>
      </c>
      <c r="D14" s="86">
        <f>21*300</f>
        <v>6300</v>
      </c>
      <c r="E14" s="87">
        <f>SUM(C14:D14)</f>
        <v>7500</v>
      </c>
      <c r="F14" s="85">
        <f>4*300</f>
        <v>1200</v>
      </c>
      <c r="G14" s="86">
        <f>21*300</f>
        <v>6300</v>
      </c>
      <c r="H14" s="87">
        <f t="shared" si="0"/>
        <v>7500</v>
      </c>
      <c r="I14" s="85">
        <f>4*1300</f>
        <v>5200</v>
      </c>
      <c r="J14" s="86">
        <f>21*1300</f>
        <v>27300</v>
      </c>
      <c r="K14" s="87">
        <f t="shared" si="1"/>
        <v>32500</v>
      </c>
    </row>
    <row r="15" spans="1:11">
      <c r="A15" s="10"/>
      <c r="B15" s="25" t="s">
        <v>280</v>
      </c>
      <c r="C15" s="88">
        <f t="shared" ref="C15:K15" si="2">SUM(C7:C14)</f>
        <v>18281.74</v>
      </c>
      <c r="D15" s="89">
        <f t="shared" si="2"/>
        <v>88428.91</v>
      </c>
      <c r="E15" s="90">
        <f t="shared" si="2"/>
        <v>106710.65</v>
      </c>
      <c r="F15" s="88">
        <f t="shared" si="2"/>
        <v>19359.12</v>
      </c>
      <c r="G15" s="89">
        <f t="shared" si="2"/>
        <v>99563.91</v>
      </c>
      <c r="H15" s="90">
        <f t="shared" si="2"/>
        <v>118923.03</v>
      </c>
      <c r="I15" s="88">
        <f t="shared" si="2"/>
        <v>23359.12</v>
      </c>
      <c r="J15" s="89">
        <f t="shared" si="2"/>
        <v>120563.91</v>
      </c>
      <c r="K15" s="90">
        <f t="shared" si="2"/>
        <v>143923.03</v>
      </c>
    </row>
    <row r="16" spans="1:11">
      <c r="A16" s="10"/>
      <c r="B16" s="29" t="s">
        <v>281</v>
      </c>
      <c r="C16" s="91">
        <f t="shared" ref="C16:K16" si="3">SUM(C9:C11)</f>
        <v>2000</v>
      </c>
      <c r="D16" s="92">
        <f t="shared" si="3"/>
        <v>14275.23</v>
      </c>
      <c r="E16" s="93">
        <f t="shared" si="3"/>
        <v>16275.23</v>
      </c>
      <c r="F16" s="91">
        <f t="shared" si="3"/>
        <v>2000</v>
      </c>
      <c r="G16" s="92">
        <f t="shared" si="3"/>
        <v>14275.23</v>
      </c>
      <c r="H16" s="93">
        <f t="shared" si="3"/>
        <v>16275.23</v>
      </c>
      <c r="I16" s="91">
        <f t="shared" si="3"/>
        <v>2000</v>
      </c>
      <c r="J16" s="92">
        <f t="shared" si="3"/>
        <v>14275.23</v>
      </c>
      <c r="K16" s="93">
        <f t="shared" si="3"/>
        <v>16275.23</v>
      </c>
    </row>
    <row r="17" ht="15.75" spans="2:11">
      <c r="B17" s="34" t="s">
        <v>282</v>
      </c>
      <c r="C17" s="94">
        <f t="shared" ref="C17:K17" si="4">C15-C9-C10-C11</f>
        <v>16281.74</v>
      </c>
      <c r="D17" s="95">
        <f t="shared" si="4"/>
        <v>74153.68</v>
      </c>
      <c r="E17" s="96">
        <f t="shared" si="4"/>
        <v>90435.42</v>
      </c>
      <c r="F17" s="94">
        <f t="shared" si="4"/>
        <v>17359.12</v>
      </c>
      <c r="G17" s="97">
        <f t="shared" si="4"/>
        <v>85288.68</v>
      </c>
      <c r="H17" s="96">
        <f t="shared" si="4"/>
        <v>102647.8</v>
      </c>
      <c r="I17" s="94">
        <f t="shared" si="4"/>
        <v>21359.12</v>
      </c>
      <c r="J17" s="95">
        <f t="shared" si="4"/>
        <v>106288.68</v>
      </c>
      <c r="K17" s="96">
        <f t="shared" si="4"/>
        <v>127647.8</v>
      </c>
    </row>
    <row r="18" ht="15.75"/>
    <row r="19" spans="2:11">
      <c r="B19" s="38" t="s">
        <v>283</v>
      </c>
      <c r="C19" s="39"/>
      <c r="D19" s="39"/>
      <c r="E19" s="39"/>
      <c r="F19" s="39"/>
      <c r="G19" s="39"/>
      <c r="H19" s="39"/>
      <c r="I19" s="39"/>
      <c r="J19" s="39"/>
      <c r="K19" s="51"/>
    </row>
    <row r="20" ht="15.75" spans="2:11">
      <c r="B20" s="33"/>
      <c r="C20" s="40"/>
      <c r="D20" s="40"/>
      <c r="E20" s="40"/>
      <c r="F20" s="40"/>
      <c r="G20" s="40"/>
      <c r="H20" s="40"/>
      <c r="I20" s="40"/>
      <c r="J20" s="40"/>
      <c r="K20" s="52"/>
    </row>
    <row r="21" ht="15.75" spans="2:11">
      <c r="B21" s="98"/>
      <c r="C21" s="6" t="s">
        <v>284</v>
      </c>
      <c r="D21" s="7"/>
      <c r="E21" s="8"/>
      <c r="F21" s="6" t="s">
        <v>285</v>
      </c>
      <c r="G21" s="7"/>
      <c r="H21" s="8"/>
      <c r="I21" s="6" t="s">
        <v>286</v>
      </c>
      <c r="J21" s="7"/>
      <c r="K21" s="8"/>
    </row>
    <row r="22" spans="2:11">
      <c r="B22" s="99" t="s">
        <v>272</v>
      </c>
      <c r="C22" s="13" t="s">
        <v>287</v>
      </c>
      <c r="D22" s="14" t="s">
        <v>288</v>
      </c>
      <c r="E22" s="15" t="s">
        <v>273</v>
      </c>
      <c r="F22" s="13" t="s">
        <v>287</v>
      </c>
      <c r="G22" s="14" t="s">
        <v>288</v>
      </c>
      <c r="H22" s="15" t="s">
        <v>273</v>
      </c>
      <c r="I22" s="13" t="s">
        <v>287</v>
      </c>
      <c r="J22" s="14" t="s">
        <v>288</v>
      </c>
      <c r="K22" s="15" t="s">
        <v>273</v>
      </c>
    </row>
    <row r="23" spans="2:11">
      <c r="B23" s="100" t="s">
        <v>289</v>
      </c>
      <c r="C23" s="71"/>
      <c r="D23" s="72"/>
      <c r="E23" s="73">
        <v>0</v>
      </c>
      <c r="F23" s="71">
        <f>1*1000*0.5</f>
        <v>500</v>
      </c>
      <c r="G23" s="72">
        <f>15*1000*0.5</f>
        <v>7500</v>
      </c>
      <c r="H23" s="73">
        <f>SUM(F23:G23)</f>
        <v>8000</v>
      </c>
      <c r="I23" s="71">
        <f>1*1000</f>
        <v>1000</v>
      </c>
      <c r="J23" s="83">
        <f>'liste matériel'!F10</f>
        <v>8245.6</v>
      </c>
      <c r="K23" s="73">
        <f>SUM(I23:J23)</f>
        <v>9245.6</v>
      </c>
    </row>
    <row r="24" spans="2:11">
      <c r="B24" s="101" t="s">
        <v>290</v>
      </c>
      <c r="C24" s="85">
        <f>1*500</f>
        <v>500</v>
      </c>
      <c r="D24" s="86">
        <f>13*500</f>
        <v>6500</v>
      </c>
      <c r="E24" s="87">
        <f>C24+D24</f>
        <v>7000</v>
      </c>
      <c r="F24" s="85">
        <f>1*500</f>
        <v>500</v>
      </c>
      <c r="G24" s="86">
        <f>13*500</f>
        <v>6500</v>
      </c>
      <c r="H24" s="87">
        <f>F24+G24</f>
        <v>7000</v>
      </c>
      <c r="I24" s="85">
        <f>1*500</f>
        <v>500</v>
      </c>
      <c r="J24" s="86">
        <f>13*500</f>
        <v>6500</v>
      </c>
      <c r="K24" s="87">
        <f>I24+J24</f>
        <v>7000</v>
      </c>
    </row>
    <row r="25" ht="15.75" spans="2:11">
      <c r="B25" s="102" t="s">
        <v>291</v>
      </c>
      <c r="C25" s="71">
        <f>4*1200</f>
        <v>4800</v>
      </c>
      <c r="D25" s="72">
        <f>16*1500</f>
        <v>24000</v>
      </c>
      <c r="E25" s="73">
        <f>SUM(C25:D25)</f>
        <v>28800</v>
      </c>
      <c r="F25" s="71">
        <f>4*1200</f>
        <v>4800</v>
      </c>
      <c r="G25" s="72">
        <f>16*1500</f>
        <v>24000</v>
      </c>
      <c r="H25" s="73">
        <f>SUM(F25:G25)</f>
        <v>28800</v>
      </c>
      <c r="I25" s="71">
        <f>4*1200</f>
        <v>4800</v>
      </c>
      <c r="J25" s="72">
        <f>16*1500</f>
        <v>24000</v>
      </c>
      <c r="K25" s="73">
        <f>SUM(I25:J25)</f>
        <v>28800</v>
      </c>
    </row>
    <row r="26" ht="15.75" spans="2:11">
      <c r="B26" s="103" t="s">
        <v>292</v>
      </c>
      <c r="C26" s="104">
        <f t="shared" ref="C26:K26" si="5">SUM(C23:C25)</f>
        <v>5300</v>
      </c>
      <c r="D26" s="105">
        <f t="shared" si="5"/>
        <v>30500</v>
      </c>
      <c r="E26" s="106">
        <f t="shared" si="5"/>
        <v>35800</v>
      </c>
      <c r="F26" s="104">
        <f t="shared" si="5"/>
        <v>5800</v>
      </c>
      <c r="G26" s="105">
        <f t="shared" si="5"/>
        <v>38000</v>
      </c>
      <c r="H26" s="106">
        <f t="shared" si="5"/>
        <v>43800</v>
      </c>
      <c r="I26" s="104">
        <f t="shared" si="5"/>
        <v>6300</v>
      </c>
      <c r="J26" s="113">
        <f t="shared" si="5"/>
        <v>38745.6</v>
      </c>
      <c r="K26" s="106">
        <f t="shared" si="5"/>
        <v>45045.6</v>
      </c>
    </row>
    <row r="28" spans="2:4">
      <c r="B28" s="48" t="s">
        <v>293</v>
      </c>
      <c r="C28" s="48"/>
      <c r="D28" s="107">
        <f>D26+G17</f>
        <v>115788.68</v>
      </c>
    </row>
    <row r="29" ht="15.75" spans="2:4">
      <c r="B29" s="48" t="s">
        <v>294</v>
      </c>
      <c r="C29" s="48"/>
      <c r="D29" s="48"/>
    </row>
    <row r="30" ht="15.75" spans="2:11">
      <c r="B30" s="48" t="s">
        <v>295</v>
      </c>
      <c r="C30" s="48"/>
      <c r="D30" s="48"/>
      <c r="I30" s="114" t="s">
        <v>296</v>
      </c>
      <c r="J30" s="115"/>
      <c r="K30" s="116">
        <f>G17+J26</f>
        <v>124034.28</v>
      </c>
    </row>
    <row r="31" spans="2:2">
      <c r="B31" s="108" t="s">
        <v>297</v>
      </c>
    </row>
    <row r="32" spans="2:2">
      <c r="B32" s="109" t="s">
        <v>298</v>
      </c>
    </row>
    <row r="33" spans="2:2">
      <c r="B33" s="110" t="s">
        <v>299</v>
      </c>
    </row>
    <row r="34" spans="2:2">
      <c r="B34" s="111" t="s">
        <v>300</v>
      </c>
    </row>
  </sheetData>
  <mergeCells count="9">
    <mergeCell ref="C5:E5"/>
    <mergeCell ref="F5:H5"/>
    <mergeCell ref="I5:K5"/>
    <mergeCell ref="C21:E21"/>
    <mergeCell ref="F21:H21"/>
    <mergeCell ref="I21:K21"/>
    <mergeCell ref="I30:J30"/>
    <mergeCell ref="B3:K4"/>
    <mergeCell ref="B19:K20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2"/>
  <sheetViews>
    <sheetView tabSelected="1" zoomScale="120" zoomScaleNormal="120" workbookViewId="0">
      <selection activeCell="F27" sqref="F27"/>
    </sheetView>
  </sheetViews>
  <sheetFormatPr defaultColWidth="11" defaultRowHeight="15" outlineLevelCol="4"/>
  <cols>
    <col min="2" max="2" width="34.3619047619048" customWidth="1"/>
    <col min="3" max="3" width="19.6285714285714" customWidth="1"/>
    <col min="4" max="4" width="14.2666666666667" customWidth="1"/>
  </cols>
  <sheetData>
    <row r="1" ht="15.75"/>
    <row r="2" spans="2:4">
      <c r="B2" s="53" t="s">
        <v>301</v>
      </c>
      <c r="C2" s="54" t="s">
        <v>302</v>
      </c>
      <c r="D2" s="55" t="s">
        <v>303</v>
      </c>
    </row>
    <row r="3" spans="2:4">
      <c r="B3" s="56" t="s">
        <v>158</v>
      </c>
      <c r="C3" s="57">
        <f>'solution 1 (tout cablé)'!F78</f>
        <v>1</v>
      </c>
      <c r="D3" s="58">
        <f>'solution 2 (Wifi)'!F73</f>
        <v>4</v>
      </c>
    </row>
    <row r="4" spans="2:4">
      <c r="B4" s="59" t="s">
        <v>160</v>
      </c>
      <c r="C4" s="60">
        <f>'solution 1 (tout cablé)'!F79</f>
        <v>10</v>
      </c>
      <c r="D4" s="61">
        <f>'solution 2 (Wifi)'!F74</f>
        <v>10</v>
      </c>
    </row>
    <row r="5" spans="2:5">
      <c r="B5" s="56" t="s">
        <v>162</v>
      </c>
      <c r="C5" s="57">
        <f>'solution 1 (tout cablé)'!F80</f>
        <v>29</v>
      </c>
      <c r="D5" s="58">
        <f>'solution 2 (Wifi)'!F75</f>
        <v>29</v>
      </c>
      <c r="E5" t="s">
        <v>304</v>
      </c>
    </row>
    <row r="6" spans="2:4">
      <c r="B6" s="59" t="s">
        <v>305</v>
      </c>
      <c r="C6" s="60">
        <f>'solution 1 (tout cablé)'!F81</f>
        <v>14</v>
      </c>
      <c r="D6" s="61">
        <f>'solution 2 (Wifi)'!F76</f>
        <v>13</v>
      </c>
    </row>
    <row r="7" spans="2:4">
      <c r="B7" s="56" t="s">
        <v>166</v>
      </c>
      <c r="C7" s="57">
        <f>'solution 1 (tout cablé)'!F82</f>
        <v>29</v>
      </c>
      <c r="D7" s="58">
        <f>'solution 2 (Wifi)'!F77</f>
        <v>28</v>
      </c>
    </row>
    <row r="8" spans="2:4">
      <c r="B8" s="59" t="s">
        <v>306</v>
      </c>
      <c r="C8" s="60">
        <v>0</v>
      </c>
      <c r="D8" s="61">
        <v>20</v>
      </c>
    </row>
    <row r="9" spans="2:4">
      <c r="B9" s="62" t="s">
        <v>307</v>
      </c>
      <c r="C9" s="63">
        <v>16</v>
      </c>
      <c r="D9" s="64">
        <v>16</v>
      </c>
    </row>
    <row r="10" ht="15.75" spans="2:4">
      <c r="B10" s="65" t="s">
        <v>167</v>
      </c>
      <c r="C10" s="66">
        <f>'solution 1 (tout cablé)'!F83</f>
        <v>72</v>
      </c>
      <c r="D10" s="67">
        <f>'solution 2 (Wifi)'!F78</f>
        <v>70</v>
      </c>
    </row>
    <row r="13" spans="2:4">
      <c r="B13" s="68" t="s">
        <v>308</v>
      </c>
      <c r="C13" s="68" t="s">
        <v>309</v>
      </c>
      <c r="D13" s="68" t="s">
        <v>310</v>
      </c>
    </row>
    <row r="14" spans="2:4">
      <c r="B14" s="57"/>
      <c r="C14" s="69">
        <v>2879.97</v>
      </c>
      <c r="D14" s="57"/>
    </row>
    <row r="15" spans="2:4">
      <c r="B15" s="60"/>
      <c r="C15" s="70">
        <v>4456.23</v>
      </c>
      <c r="D15" s="60"/>
    </row>
    <row r="16" spans="2:4">
      <c r="B16" s="57"/>
      <c r="C16" s="69">
        <v>3717.92</v>
      </c>
      <c r="D16" s="57"/>
    </row>
    <row r="17" spans="2:4">
      <c r="B17" s="60"/>
      <c r="C17" s="70"/>
      <c r="D17" s="60">
        <v>1173.83</v>
      </c>
    </row>
    <row r="18" spans="2:4">
      <c r="B18" s="57"/>
      <c r="C18" s="69"/>
      <c r="D18" s="57">
        <v>4660.4</v>
      </c>
    </row>
    <row r="19" spans="2:4">
      <c r="B19" s="60"/>
      <c r="C19" s="70"/>
      <c r="D19" s="60">
        <v>5439.18</v>
      </c>
    </row>
    <row r="20" spans="2:4">
      <c r="B20" s="57"/>
      <c r="C20" s="69">
        <v>3449.54</v>
      </c>
      <c r="D20" s="57"/>
    </row>
    <row r="21" spans="2:4">
      <c r="B21" s="60" t="s">
        <v>311</v>
      </c>
      <c r="C21" s="70"/>
      <c r="D21" s="60">
        <v>5051.58</v>
      </c>
    </row>
    <row r="22" spans="2:4">
      <c r="B22" s="57"/>
      <c r="C22" s="69"/>
      <c r="D22" s="57">
        <v>6952.81</v>
      </c>
    </row>
    <row r="23" spans="2:4">
      <c r="B23" s="60"/>
      <c r="C23" s="70">
        <v>3668.94</v>
      </c>
      <c r="D23" s="60"/>
    </row>
    <row r="24" spans="2:4">
      <c r="B24" s="57"/>
      <c r="C24" s="69"/>
      <c r="D24" s="57">
        <v>4814.07</v>
      </c>
    </row>
    <row r="25" spans="2:4">
      <c r="B25" s="60"/>
      <c r="C25" s="70"/>
      <c r="D25" s="60">
        <v>8979.76</v>
      </c>
    </row>
    <row r="26" spans="2:4">
      <c r="B26" s="57"/>
      <c r="C26" s="69"/>
      <c r="D26" s="57">
        <v>3775.23</v>
      </c>
    </row>
    <row r="27" spans="2:4">
      <c r="B27" s="60" t="s">
        <v>312</v>
      </c>
      <c r="C27" s="70">
        <v>2507.9</v>
      </c>
      <c r="D27" s="60"/>
    </row>
    <row r="28" spans="2:4">
      <c r="B28" s="57" t="s">
        <v>313</v>
      </c>
      <c r="C28" s="69"/>
      <c r="D28" s="57">
        <v>3553.44</v>
      </c>
    </row>
    <row r="29" spans="2:4">
      <c r="B29" s="60"/>
      <c r="C29" s="70"/>
      <c r="D29" s="60">
        <v>3752.06</v>
      </c>
    </row>
    <row r="30" spans="2:4">
      <c r="B30" s="57"/>
      <c r="C30" s="69"/>
      <c r="D30" s="57">
        <v>3169.11</v>
      </c>
    </row>
    <row r="31" spans="2:4">
      <c r="B31" s="60"/>
      <c r="C31" s="70"/>
      <c r="D31" s="60">
        <v>1617.21</v>
      </c>
    </row>
    <row r="32" spans="2:5">
      <c r="B32" s="57" t="s">
        <v>273</v>
      </c>
      <c r="C32" s="69">
        <f>SUM(C14:C31)</f>
        <v>20680.5</v>
      </c>
      <c r="D32" s="57">
        <f>SUM(D14:D31)</f>
        <v>52938.68</v>
      </c>
      <c r="E32" s="69">
        <f>C32+D32</f>
        <v>73619.18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32"/>
  <sheetViews>
    <sheetView zoomScale="110" zoomScaleNormal="110" topLeftCell="C1" workbookViewId="0">
      <selection activeCell="J24" sqref="J24"/>
    </sheetView>
  </sheetViews>
  <sheetFormatPr defaultColWidth="11" defaultRowHeight="15"/>
  <cols>
    <col min="1" max="3" width="10.9047619047619" style="1"/>
    <col min="4" max="4" width="43" style="1" customWidth="1"/>
    <col min="5" max="5" width="14" style="1" customWidth="1"/>
    <col min="6" max="6" width="11.3619047619048" style="1" customWidth="1"/>
    <col min="7" max="9" width="13.9047619047619" style="1" customWidth="1"/>
    <col min="10" max="11" width="17.1809523809524" style="1" customWidth="1"/>
    <col min="12" max="12" width="15.0857142857143" style="1" customWidth="1"/>
    <col min="13" max="13" width="19.4571428571429" style="1" customWidth="1"/>
    <col min="14" max="16384" width="10.9047619047619" style="1"/>
  </cols>
  <sheetData>
    <row r="1" ht="15.75"/>
    <row r="2" spans="4:13">
      <c r="D2" s="2" t="s">
        <v>314</v>
      </c>
      <c r="E2" s="3"/>
      <c r="F2" s="3"/>
      <c r="G2" s="3"/>
      <c r="H2" s="3"/>
      <c r="I2" s="3"/>
      <c r="J2" s="3"/>
      <c r="K2" s="3"/>
      <c r="L2" s="3"/>
      <c r="M2" s="49"/>
    </row>
    <row r="3" ht="15.75" spans="4:13">
      <c r="D3" s="4"/>
      <c r="E3" s="5"/>
      <c r="F3" s="5"/>
      <c r="G3" s="5"/>
      <c r="H3" s="5"/>
      <c r="I3" s="5"/>
      <c r="J3" s="5"/>
      <c r="K3" s="5"/>
      <c r="L3" s="5"/>
      <c r="M3" s="50"/>
    </row>
    <row r="4" ht="15.75" spans="4:13">
      <c r="D4" s="6"/>
      <c r="E4" s="6" t="s">
        <v>269</v>
      </c>
      <c r="F4" s="7"/>
      <c r="G4" s="8"/>
      <c r="H4" s="6" t="s">
        <v>270</v>
      </c>
      <c r="I4" s="7"/>
      <c r="J4" s="8"/>
      <c r="K4" s="6" t="s">
        <v>271</v>
      </c>
      <c r="L4" s="7"/>
      <c r="M4" s="8"/>
    </row>
    <row r="5" spans="2:13">
      <c r="B5" s="9" t="s">
        <v>315</v>
      </c>
      <c r="D5" s="10" t="s">
        <v>272</v>
      </c>
      <c r="E5" s="10" t="s">
        <v>250</v>
      </c>
      <c r="F5" s="1" t="s">
        <v>251</v>
      </c>
      <c r="G5" s="11" t="s">
        <v>273</v>
      </c>
      <c r="H5" s="10" t="s">
        <v>250</v>
      </c>
      <c r="I5" s="1" t="s">
        <v>251</v>
      </c>
      <c r="J5" s="11" t="s">
        <v>273</v>
      </c>
      <c r="K5" s="10" t="s">
        <v>250</v>
      </c>
      <c r="L5" s="1" t="s">
        <v>251</v>
      </c>
      <c r="M5" s="11" t="s">
        <v>273</v>
      </c>
    </row>
    <row r="6" spans="2:13">
      <c r="B6" s="10"/>
      <c r="D6" s="12" t="s">
        <v>316</v>
      </c>
      <c r="E6" s="13">
        <v>0</v>
      </c>
      <c r="F6" s="14">
        <v>0</v>
      </c>
      <c r="G6" s="15">
        <v>0</v>
      </c>
      <c r="H6" s="13">
        <v>3000</v>
      </c>
      <c r="I6" s="14">
        <v>17000</v>
      </c>
      <c r="J6" s="15">
        <v>20000</v>
      </c>
      <c r="K6" s="13">
        <v>3000</v>
      </c>
      <c r="L6" s="14">
        <v>17000</v>
      </c>
      <c r="M6" s="15">
        <v>20000</v>
      </c>
    </row>
    <row r="7" spans="2:13">
      <c r="B7" s="10"/>
      <c r="D7" s="16" t="s">
        <v>317</v>
      </c>
      <c r="E7" s="17">
        <f>9*800</f>
        <v>7200</v>
      </c>
      <c r="F7" s="18">
        <f>66*800</f>
        <v>52800</v>
      </c>
      <c r="G7" s="19">
        <f>SUM(E7:F7)</f>
        <v>60000</v>
      </c>
      <c r="H7" s="17">
        <f>8*800</f>
        <v>6400</v>
      </c>
      <c r="I7" s="18">
        <f>62*800</f>
        <v>49600</v>
      </c>
      <c r="J7" s="19">
        <f>SUM(H7:I7)</f>
        <v>56000</v>
      </c>
      <c r="K7" s="17">
        <f>8*800</f>
        <v>6400</v>
      </c>
      <c r="L7" s="18">
        <f>62*800</f>
        <v>49600</v>
      </c>
      <c r="M7" s="19">
        <f>SUM(K7:L7)</f>
        <v>56000</v>
      </c>
    </row>
    <row r="8" spans="2:13">
      <c r="B8" s="10"/>
      <c r="D8" s="20" t="s">
        <v>318</v>
      </c>
      <c r="E8" s="21">
        <v>0</v>
      </c>
      <c r="F8" s="22">
        <v>3500</v>
      </c>
      <c r="G8" s="23">
        <v>3500</v>
      </c>
      <c r="H8" s="21">
        <v>0</v>
      </c>
      <c r="I8" s="22">
        <v>3500</v>
      </c>
      <c r="J8" s="23">
        <v>3500</v>
      </c>
      <c r="K8" s="21">
        <v>0</v>
      </c>
      <c r="L8" s="22">
        <v>3500</v>
      </c>
      <c r="M8" s="23">
        <v>3500</v>
      </c>
    </row>
    <row r="9" spans="2:13">
      <c r="B9" s="10"/>
      <c r="D9" s="20" t="s">
        <v>319</v>
      </c>
      <c r="E9" s="21">
        <v>0</v>
      </c>
      <c r="F9" s="22">
        <v>6000</v>
      </c>
      <c r="G9" s="23">
        <v>6000</v>
      </c>
      <c r="H9" s="21">
        <v>0</v>
      </c>
      <c r="I9" s="22">
        <v>6000</v>
      </c>
      <c r="J9" s="23">
        <v>6000</v>
      </c>
      <c r="K9" s="21">
        <v>0</v>
      </c>
      <c r="L9" s="22">
        <v>6000</v>
      </c>
      <c r="M9" s="23">
        <v>6000</v>
      </c>
    </row>
    <row r="10" spans="2:13">
      <c r="B10" s="10"/>
      <c r="D10" s="20" t="s">
        <v>277</v>
      </c>
      <c r="E10" s="21">
        <f>4*500</f>
        <v>2000</v>
      </c>
      <c r="F10" s="22">
        <f>21*500</f>
        <v>10500</v>
      </c>
      <c r="G10" s="23">
        <f>SUM(E10:F10)</f>
        <v>12500</v>
      </c>
      <c r="H10" s="21">
        <f>4*500</f>
        <v>2000</v>
      </c>
      <c r="I10" s="22">
        <f>21*500</f>
        <v>10500</v>
      </c>
      <c r="J10" s="23">
        <f>SUM(H10:I10)</f>
        <v>12500</v>
      </c>
      <c r="K10" s="21">
        <f>4*500</f>
        <v>2000</v>
      </c>
      <c r="L10" s="22">
        <f>21*500</f>
        <v>10500</v>
      </c>
      <c r="M10" s="23">
        <f>SUM(K10:L10)</f>
        <v>12500</v>
      </c>
    </row>
    <row r="11" spans="2:13">
      <c r="B11" s="10"/>
      <c r="D11" s="16" t="s">
        <v>320</v>
      </c>
      <c r="E11" s="17">
        <f>4*500</f>
        <v>2000</v>
      </c>
      <c r="F11" s="18">
        <f>21*500</f>
        <v>10500</v>
      </c>
      <c r="G11" s="19">
        <f>SUM(E11:F11)</f>
        <v>12500</v>
      </c>
      <c r="H11" s="17">
        <f>4*500</f>
        <v>2000</v>
      </c>
      <c r="I11" s="18">
        <f>21*500</f>
        <v>10500</v>
      </c>
      <c r="J11" s="19">
        <f>SUM(H11:I11)</f>
        <v>12500</v>
      </c>
      <c r="K11" s="17">
        <f>4*500</f>
        <v>2000</v>
      </c>
      <c r="L11" s="18">
        <f>21*500</f>
        <v>10500</v>
      </c>
      <c r="M11" s="19">
        <f>SUM(K11:L11)</f>
        <v>12500</v>
      </c>
    </row>
    <row r="12" spans="2:13">
      <c r="B12" s="10"/>
      <c r="D12" s="12" t="s">
        <v>278</v>
      </c>
      <c r="E12" s="13">
        <f>4*800</f>
        <v>3200</v>
      </c>
      <c r="F12" s="14">
        <f>21*800</f>
        <v>16800</v>
      </c>
      <c r="G12" s="15">
        <f>SUM(E12:F12)</f>
        <v>20000</v>
      </c>
      <c r="H12" s="13">
        <f t="shared" ref="H12" si="0">4*800</f>
        <v>3200</v>
      </c>
      <c r="I12" s="14">
        <f t="shared" ref="I12" si="1">21*800</f>
        <v>16800</v>
      </c>
      <c r="J12" s="15">
        <f t="shared" ref="J12:J13" si="2">SUM(H12:I12)</f>
        <v>20000</v>
      </c>
      <c r="K12" s="13">
        <f t="shared" ref="K12" si="3">4*800</f>
        <v>3200</v>
      </c>
      <c r="L12" s="14">
        <f t="shared" ref="L12" si="4">21*800</f>
        <v>16800</v>
      </c>
      <c r="M12" s="15">
        <f t="shared" ref="M12:M13" si="5">SUM(K12:L12)</f>
        <v>20000</v>
      </c>
    </row>
    <row r="13" ht="15.75" spans="2:13">
      <c r="B13" s="10"/>
      <c r="D13" s="24" t="s">
        <v>279</v>
      </c>
      <c r="E13" s="17">
        <f>4*300</f>
        <v>1200</v>
      </c>
      <c r="F13" s="18">
        <f>21*300</f>
        <v>6300</v>
      </c>
      <c r="G13" s="19">
        <f>SUM(E13:F13)</f>
        <v>7500</v>
      </c>
      <c r="H13" s="17">
        <f>4*300</f>
        <v>1200</v>
      </c>
      <c r="I13" s="18">
        <f>21*300</f>
        <v>6300</v>
      </c>
      <c r="J13" s="19">
        <f t="shared" si="2"/>
        <v>7500</v>
      </c>
      <c r="K13" s="17">
        <f>4*1300</f>
        <v>5200</v>
      </c>
      <c r="L13" s="18">
        <f>21*1300</f>
        <v>27300</v>
      </c>
      <c r="M13" s="19">
        <f t="shared" si="5"/>
        <v>32500</v>
      </c>
    </row>
    <row r="14" spans="2:13">
      <c r="B14" s="10"/>
      <c r="C14" s="10"/>
      <c r="D14" s="25" t="s">
        <v>280</v>
      </c>
      <c r="E14" s="26">
        <f t="shared" ref="E14:G14" si="6">SUM(E6:E13)</f>
        <v>15600</v>
      </c>
      <c r="F14" s="27">
        <f t="shared" si="6"/>
        <v>106400</v>
      </c>
      <c r="G14" s="28">
        <f t="shared" si="6"/>
        <v>122000</v>
      </c>
      <c r="H14" s="26">
        <f t="shared" ref="H14:M14" si="7">SUM(H6:H13)</f>
        <v>17800</v>
      </c>
      <c r="I14" s="27">
        <f t="shared" si="7"/>
        <v>120200</v>
      </c>
      <c r="J14" s="28">
        <f t="shared" si="7"/>
        <v>138000</v>
      </c>
      <c r="K14" s="26">
        <f t="shared" si="7"/>
        <v>21800</v>
      </c>
      <c r="L14" s="27">
        <f t="shared" si="7"/>
        <v>141200</v>
      </c>
      <c r="M14" s="28">
        <f t="shared" si="7"/>
        <v>163000</v>
      </c>
    </row>
    <row r="15" spans="2:13">
      <c r="B15" s="10"/>
      <c r="C15" s="10"/>
      <c r="D15" s="29" t="s">
        <v>281</v>
      </c>
      <c r="E15" s="30">
        <f>SUM(E8:E10)</f>
        <v>2000</v>
      </c>
      <c r="F15" s="31">
        <f t="shared" ref="F15:M15" si="8">SUM(F8:F10)</f>
        <v>20000</v>
      </c>
      <c r="G15" s="32">
        <f t="shared" si="8"/>
        <v>22000</v>
      </c>
      <c r="H15" s="30">
        <f t="shared" si="8"/>
        <v>2000</v>
      </c>
      <c r="I15" s="31">
        <f t="shared" si="8"/>
        <v>20000</v>
      </c>
      <c r="J15" s="32">
        <f t="shared" si="8"/>
        <v>22000</v>
      </c>
      <c r="K15" s="30">
        <f t="shared" si="8"/>
        <v>2000</v>
      </c>
      <c r="L15" s="31">
        <f t="shared" si="8"/>
        <v>20000</v>
      </c>
      <c r="M15" s="32">
        <f t="shared" si="8"/>
        <v>22000</v>
      </c>
    </row>
    <row r="16" ht="15.75" spans="2:13">
      <c r="B16" s="33"/>
      <c r="D16" s="34" t="s">
        <v>282</v>
      </c>
      <c r="E16" s="35">
        <f>E14-E8-E9-E10</f>
        <v>13600</v>
      </c>
      <c r="F16" s="36">
        <f>F14-F8-F9-F10</f>
        <v>86400</v>
      </c>
      <c r="G16" s="37">
        <f>G14-G8-G9-G10</f>
        <v>100000</v>
      </c>
      <c r="H16" s="35">
        <f t="shared" ref="H16" si="9">H14-H8-H9-H10</f>
        <v>15800</v>
      </c>
      <c r="I16" s="36">
        <f t="shared" ref="I16:J16" si="10">I14-I8-I9-I10</f>
        <v>100200</v>
      </c>
      <c r="J16" s="37">
        <f t="shared" si="10"/>
        <v>116000</v>
      </c>
      <c r="K16" s="35">
        <f t="shared" ref="K16" si="11">K14-K8-K9-K10</f>
        <v>19800</v>
      </c>
      <c r="L16" s="36">
        <f t="shared" ref="L16:M16" si="12">L14-L8-L9-L10</f>
        <v>121200</v>
      </c>
      <c r="M16" s="37">
        <f t="shared" si="12"/>
        <v>141000</v>
      </c>
    </row>
    <row r="17" ht="15.75"/>
    <row r="18" spans="4:13">
      <c r="D18" s="38" t="s">
        <v>321</v>
      </c>
      <c r="E18" s="39"/>
      <c r="F18" s="39"/>
      <c r="G18" s="39"/>
      <c r="H18" s="39"/>
      <c r="I18" s="39"/>
      <c r="J18" s="39"/>
      <c r="K18" s="39"/>
      <c r="L18" s="39"/>
      <c r="M18" s="51"/>
    </row>
    <row r="19" ht="15.75" spans="4:13">
      <c r="D19" s="33"/>
      <c r="E19" s="40"/>
      <c r="F19" s="40"/>
      <c r="G19" s="40"/>
      <c r="H19" s="40"/>
      <c r="I19" s="40"/>
      <c r="J19" s="40"/>
      <c r="K19" s="40"/>
      <c r="L19" s="40"/>
      <c r="M19" s="52"/>
    </row>
    <row r="20" ht="15.75" spans="4:13">
      <c r="D20" s="6"/>
      <c r="E20" s="6" t="s">
        <v>322</v>
      </c>
      <c r="F20" s="7"/>
      <c r="G20" s="8"/>
      <c r="H20" s="6" t="s">
        <v>323</v>
      </c>
      <c r="I20" s="7"/>
      <c r="J20" s="8"/>
      <c r="K20" s="6" t="s">
        <v>324</v>
      </c>
      <c r="L20" s="7"/>
      <c r="M20" s="8"/>
    </row>
    <row r="21" spans="2:13">
      <c r="B21" s="9" t="s">
        <v>325</v>
      </c>
      <c r="D21" s="10" t="s">
        <v>272</v>
      </c>
      <c r="E21" s="10" t="s">
        <v>287</v>
      </c>
      <c r="F21" s="1" t="s">
        <v>288</v>
      </c>
      <c r="G21" s="11" t="s">
        <v>273</v>
      </c>
      <c r="H21" s="10" t="s">
        <v>287</v>
      </c>
      <c r="I21" s="1" t="s">
        <v>288</v>
      </c>
      <c r="J21" s="11" t="s">
        <v>273</v>
      </c>
      <c r="K21" s="10" t="s">
        <v>287</v>
      </c>
      <c r="L21" s="1" t="s">
        <v>288</v>
      </c>
      <c r="M21" s="11" t="s">
        <v>273</v>
      </c>
    </row>
    <row r="22" spans="2:13">
      <c r="B22" s="10"/>
      <c r="D22" s="12" t="s">
        <v>326</v>
      </c>
      <c r="E22" s="13"/>
      <c r="F22" s="14"/>
      <c r="G22" s="15">
        <v>0</v>
      </c>
      <c r="H22" s="13">
        <f>1*1000*0.5</f>
        <v>500</v>
      </c>
      <c r="I22" s="14">
        <f>15*1000*0.5</f>
        <v>7500</v>
      </c>
      <c r="J22" s="15">
        <f>SUM(H22:I22)</f>
        <v>8000</v>
      </c>
      <c r="K22" s="13">
        <f>1*1000</f>
        <v>1000</v>
      </c>
      <c r="L22" s="14">
        <f>15*1000</f>
        <v>15000</v>
      </c>
      <c r="M22" s="15">
        <f>SUM(K22:L22)</f>
        <v>16000</v>
      </c>
    </row>
    <row r="23" spans="2:13">
      <c r="B23" s="10"/>
      <c r="D23" s="16" t="s">
        <v>327</v>
      </c>
      <c r="E23" s="17">
        <v>0</v>
      </c>
      <c r="F23" s="18">
        <v>5000</v>
      </c>
      <c r="G23" s="19">
        <v>5000</v>
      </c>
      <c r="H23" s="17">
        <v>0</v>
      </c>
      <c r="I23" s="18">
        <f>37000*0.5</f>
        <v>18500</v>
      </c>
      <c r="J23" s="19">
        <f>SUM(H23:I23)</f>
        <v>18500</v>
      </c>
      <c r="K23" s="17">
        <v>0</v>
      </c>
      <c r="L23" s="18">
        <f>4*8000+5000</f>
        <v>37000</v>
      </c>
      <c r="M23" s="19">
        <f>4*8000+5000</f>
        <v>37000</v>
      </c>
    </row>
    <row r="24" spans="2:13">
      <c r="B24" s="10"/>
      <c r="D24" s="12" t="s">
        <v>328</v>
      </c>
      <c r="E24" s="13">
        <v>0</v>
      </c>
      <c r="F24" s="14">
        <v>500</v>
      </c>
      <c r="G24" s="15">
        <v>500</v>
      </c>
      <c r="H24" s="13">
        <v>0</v>
      </c>
      <c r="I24" s="14">
        <v>500</v>
      </c>
      <c r="J24" s="15">
        <v>500</v>
      </c>
      <c r="K24" s="13">
        <v>0</v>
      </c>
      <c r="L24" s="14">
        <v>500</v>
      </c>
      <c r="M24" s="15">
        <v>500</v>
      </c>
    </row>
    <row r="25" spans="2:13">
      <c r="B25" s="10"/>
      <c r="D25" s="16" t="s">
        <v>329</v>
      </c>
      <c r="E25" s="17">
        <v>0</v>
      </c>
      <c r="F25" s="18">
        <f t="shared" ref="F25:F26" si="13">2500*4</f>
        <v>10000</v>
      </c>
      <c r="G25" s="19">
        <f>2500*4</f>
        <v>10000</v>
      </c>
      <c r="H25" s="17">
        <v>0</v>
      </c>
      <c r="I25" s="18">
        <f t="shared" ref="I25:M26" si="14">2500*4</f>
        <v>10000</v>
      </c>
      <c r="J25" s="19">
        <f t="shared" si="14"/>
        <v>10000</v>
      </c>
      <c r="K25" s="17">
        <v>0</v>
      </c>
      <c r="L25" s="18">
        <f t="shared" si="14"/>
        <v>10000</v>
      </c>
      <c r="M25" s="19">
        <f t="shared" si="14"/>
        <v>10000</v>
      </c>
    </row>
    <row r="26" spans="2:13">
      <c r="B26" s="10"/>
      <c r="D26" s="12" t="s">
        <v>330</v>
      </c>
      <c r="E26" s="13">
        <v>0</v>
      </c>
      <c r="F26" s="14">
        <f t="shared" si="13"/>
        <v>10000</v>
      </c>
      <c r="G26" s="15">
        <f>2500*4</f>
        <v>10000</v>
      </c>
      <c r="H26" s="13">
        <v>0</v>
      </c>
      <c r="I26" s="14">
        <f t="shared" si="14"/>
        <v>10000</v>
      </c>
      <c r="J26" s="15">
        <f t="shared" si="14"/>
        <v>10000</v>
      </c>
      <c r="K26" s="13">
        <v>0</v>
      </c>
      <c r="L26" s="14">
        <f t="shared" si="14"/>
        <v>10000</v>
      </c>
      <c r="M26" s="15">
        <f t="shared" si="14"/>
        <v>10000</v>
      </c>
    </row>
    <row r="27" ht="15.75" spans="2:13">
      <c r="B27" s="10"/>
      <c r="D27" s="24" t="s">
        <v>291</v>
      </c>
      <c r="E27" s="41">
        <f>4*1200</f>
        <v>4800</v>
      </c>
      <c r="F27" s="42">
        <f>19*1200</f>
        <v>22800</v>
      </c>
      <c r="G27" s="43">
        <f>SUM(E27:F27)</f>
        <v>27600</v>
      </c>
      <c r="H27" s="41">
        <f>4*1200</f>
        <v>4800</v>
      </c>
      <c r="I27" s="42">
        <f>19*1200</f>
        <v>22800</v>
      </c>
      <c r="J27" s="43">
        <f>SUM(H27:I27)</f>
        <v>27600</v>
      </c>
      <c r="K27" s="41">
        <f>4*1200</f>
        <v>4800</v>
      </c>
      <c r="L27" s="42">
        <f>19*1200</f>
        <v>22800</v>
      </c>
      <c r="M27" s="43">
        <f>SUM(K27:L27)</f>
        <v>27600</v>
      </c>
    </row>
    <row r="28" ht="15.75" spans="2:13">
      <c r="B28" s="33"/>
      <c r="D28" s="44" t="s">
        <v>292</v>
      </c>
      <c r="E28" s="45">
        <f t="shared" ref="E28:G28" si="15">SUM(E22:E27)</f>
        <v>4800</v>
      </c>
      <c r="F28" s="46">
        <f t="shared" si="15"/>
        <v>48300</v>
      </c>
      <c r="G28" s="47">
        <f t="shared" si="15"/>
        <v>53100</v>
      </c>
      <c r="H28" s="45">
        <f t="shared" ref="H28" si="16">SUM(H22:H27)</f>
        <v>5300</v>
      </c>
      <c r="I28" s="46">
        <f t="shared" ref="I28:J28" si="17">SUM(I22:I27)</f>
        <v>69300</v>
      </c>
      <c r="J28" s="47">
        <f t="shared" si="17"/>
        <v>74600</v>
      </c>
      <c r="K28" s="45">
        <f t="shared" ref="K28" si="18">SUM(K22:K27)</f>
        <v>5800</v>
      </c>
      <c r="L28" s="46">
        <f t="shared" ref="L28:M28" si="19">SUM(L22:L27)</f>
        <v>95300</v>
      </c>
      <c r="M28" s="47">
        <f t="shared" si="19"/>
        <v>101100</v>
      </c>
    </row>
    <row r="30" spans="4:6">
      <c r="D30" s="48" t="s">
        <v>293</v>
      </c>
      <c r="E30" s="48"/>
      <c r="F30" s="48"/>
    </row>
    <row r="31" spans="4:6">
      <c r="D31" s="48" t="s">
        <v>294</v>
      </c>
      <c r="E31" s="48"/>
      <c r="F31" s="48"/>
    </row>
    <row r="32" spans="4:6">
      <c r="D32" s="48" t="s">
        <v>295</v>
      </c>
      <c r="E32" s="48"/>
      <c r="F32" s="48"/>
    </row>
  </sheetData>
  <mergeCells count="10">
    <mergeCell ref="E4:G4"/>
    <mergeCell ref="H4:J4"/>
    <mergeCell ref="K4:M4"/>
    <mergeCell ref="E20:G20"/>
    <mergeCell ref="H20:J20"/>
    <mergeCell ref="K20:M20"/>
    <mergeCell ref="B5:B16"/>
    <mergeCell ref="B21:B28"/>
    <mergeCell ref="D2:M3"/>
    <mergeCell ref="D18:M19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solution 1 (tout cablé)</vt:lpstr>
      <vt:lpstr>solution 2 (Wifi)</vt:lpstr>
      <vt:lpstr>solution finale</vt:lpstr>
      <vt:lpstr>Plan Adressage IP</vt:lpstr>
      <vt:lpstr>liste matériel</vt:lpstr>
      <vt:lpstr>budget corrigé</vt:lpstr>
      <vt:lpstr>récapitulatif solutions 1 et 2</vt:lpstr>
      <vt:lpstr>budget estimatif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Fouchet</dc:creator>
  <cp:lastModifiedBy>sharb</cp:lastModifiedBy>
  <dcterms:created xsi:type="dcterms:W3CDTF">2015-06-05T18:17:00Z</dcterms:created>
  <cp:lastPrinted>2024-03-05T12:53:00Z</cp:lastPrinted>
  <dcterms:modified xsi:type="dcterms:W3CDTF">2025-04-26T15:34:18Z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6178597BE54F44D99EE373FEEC0316EC_13</vt:lpwstr>
  </property>
  <property fmtid="{D5CDD505-2E9C-101B-9397-08002B2CF9AE}" pid="3" name="KSOProductBuildVer">
    <vt:lpwstr>1036-12.2.0.20795</vt:lpwstr>
  </property>
</Properties>
</file>