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Eoin\Documents\Important\Work\Portfolio\Excel\"/>
    </mc:Choice>
  </mc:AlternateContent>
  <xr:revisionPtr revIDLastSave="0" documentId="13_ncr:1_{2C900AD6-A149-4560-845E-D15F80239DA7}" xr6:coauthVersionLast="47" xr6:coauthVersionMax="47" xr10:uidLastSave="{00000000-0000-0000-0000-000000000000}"/>
  <bookViews>
    <workbookView xWindow="-110" yWindow="-110" windowWidth="19420" windowHeight="10300" xr2:uid="{E7FEE19A-54C4-4269-9679-5A9D6B25A157}"/>
  </bookViews>
  <sheets>
    <sheet name="US races" sheetId="2" r:id="rId1"/>
    <sheet name="Page 2" sheetId="3" r:id="rId2"/>
    <sheet name="Page 3" sheetId="4" r:id="rId3"/>
    <sheet name="Page 4" sheetId="5" r:id="rId4"/>
    <sheet name="Ultramarathons" sheetId="8" r:id="rId5"/>
    <sheet name="Badwater finishers" sheetId="7" r:id="rId6"/>
    <sheet name="Pivot tables" sheetId="6" r:id="rId7"/>
    <sheet name="Badwater layout" sheetId="15" r:id="rId8"/>
  </sheets>
  <definedNames>
    <definedName name="_xlnm._FilterDatabase" localSheetId="6" hidden="1">'Pivot tables'!$W$23:$X$38</definedName>
    <definedName name="Slicer_Year">#N/A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6" l="1"/>
  <c r="BT12" i="6" s="1"/>
  <c r="AW60" i="6" s="1"/>
  <c r="F12" i="6"/>
  <c r="BP12" i="6" s="1"/>
  <c r="AW56" i="6" s="1"/>
  <c r="F11" i="6"/>
  <c r="BJ12" i="6" s="1"/>
  <c r="AW52" i="6" s="1"/>
  <c r="F10" i="6"/>
  <c r="BD12" i="6" s="1"/>
  <c r="AW48" i="6" s="1"/>
  <c r="F9" i="6"/>
  <c r="BA12" i="6" s="1"/>
  <c r="AW44" i="6" s="1"/>
  <c r="F8" i="6"/>
  <c r="AW12" i="6" s="1"/>
  <c r="I8" i="6"/>
  <c r="I10" i="6"/>
  <c r="J13" i="6"/>
  <c r="J12" i="6"/>
  <c r="J11" i="6"/>
  <c r="J10" i="6"/>
  <c r="J9" i="6"/>
  <c r="J8" i="6"/>
  <c r="I13" i="6"/>
  <c r="I12" i="6"/>
  <c r="I11" i="6"/>
  <c r="I9" i="6"/>
  <c r="V7" i="6"/>
  <c r="AR7" i="6" s="1"/>
  <c r="D101" i="8"/>
  <c r="D99" i="8"/>
  <c r="D96" i="8"/>
  <c r="D80" i="8"/>
  <c r="D77" i="8"/>
  <c r="D62" i="8"/>
  <c r="D61" i="8"/>
  <c r="D60" i="8"/>
  <c r="D49" i="8"/>
  <c r="D44" i="8"/>
  <c r="D39" i="8"/>
  <c r="D38" i="8"/>
  <c r="D32" i="8"/>
  <c r="D28" i="8"/>
  <c r="D22" i="8"/>
  <c r="D19" i="8"/>
  <c r="D16" i="8"/>
  <c r="D14" i="8"/>
  <c r="D12" i="8"/>
  <c r="D6" i="8"/>
  <c r="D3" i="8"/>
  <c r="AK75" i="6"/>
  <c r="AK74" i="6"/>
  <c r="AK73" i="6"/>
  <c r="AK72" i="6"/>
  <c r="AK71" i="6"/>
  <c r="AK70" i="6"/>
  <c r="AK69" i="6"/>
  <c r="AK68" i="6"/>
  <c r="AK67" i="6"/>
  <c r="AK66" i="6"/>
  <c r="AK65" i="6"/>
  <c r="AK64" i="6"/>
  <c r="AK63" i="6"/>
  <c r="AK62" i="6"/>
  <c r="AK61" i="6"/>
  <c r="AB10" i="6"/>
  <c r="N10" i="6"/>
  <c r="N7" i="6"/>
  <c r="AN31" i="6"/>
  <c r="AO31" i="6"/>
  <c r="AH9" i="6"/>
  <c r="BS14" i="6" l="1" a="1"/>
  <c r="AV14" i="6" a="1"/>
  <c r="AW40" i="6"/>
  <c r="AZ14" i="6" a="1"/>
  <c r="BC14" i="6" a="1"/>
  <c r="BI14" i="6" a="1"/>
  <c r="BO14" i="6" a="1"/>
  <c r="AN32" i="6"/>
  <c r="AN33" i="6" s="1"/>
  <c r="AO32" i="6"/>
  <c r="AO33" i="6" s="1"/>
  <c r="AK82" i="6" a="1"/>
  <c r="L11" i="6"/>
  <c r="L8" i="6"/>
  <c r="L9" i="6"/>
  <c r="L10" i="6"/>
  <c r="K8" i="6"/>
  <c r="L13" i="6"/>
  <c r="L12" i="6"/>
  <c r="K12" i="6"/>
  <c r="K9" i="6"/>
  <c r="K13" i="6"/>
  <c r="K11" i="6"/>
  <c r="K10" i="6"/>
  <c r="AV43" i="6" l="1"/>
  <c r="AV42" i="6"/>
  <c r="AV62" i="6"/>
  <c r="AV63" i="6"/>
  <c r="AV59" i="6"/>
  <c r="AV58" i="6"/>
  <c r="AV51" i="6"/>
  <c r="AV50" i="6"/>
  <c r="AV47" i="6"/>
  <c r="AV46" i="6"/>
  <c r="AV55" i="6"/>
  <c r="AV54" i="6"/>
  <c r="BS14" i="6"/>
  <c r="AX61" i="6"/>
  <c r="AX63" i="6"/>
  <c r="AX62" i="6"/>
  <c r="BC14" i="6"/>
  <c r="AX51" i="6"/>
  <c r="AX50" i="6"/>
  <c r="AX49" i="6"/>
  <c r="AZ14" i="6"/>
  <c r="AX45" i="6"/>
  <c r="AX47" i="6"/>
  <c r="AX46" i="6"/>
  <c r="BO14" i="6"/>
  <c r="AX59" i="6"/>
  <c r="AX58" i="6"/>
  <c r="AX57" i="6"/>
  <c r="AV14" i="6"/>
  <c r="AX43" i="6"/>
  <c r="AX42" i="6"/>
  <c r="AX41" i="6"/>
  <c r="BI14" i="6"/>
  <c r="AX53" i="6"/>
  <c r="AX55" i="6"/>
  <c r="AX54" i="6"/>
  <c r="AK82" i="6"/>
  <c r="AK109" i="6" s="1"/>
  <c r="AL89" i="6"/>
  <c r="AL102" i="6" s="1"/>
  <c r="AL86" i="6"/>
  <c r="AL105" i="6" s="1"/>
  <c r="AL83" i="6"/>
  <c r="AL108" i="6" s="1"/>
  <c r="AL94" i="6"/>
  <c r="AL84" i="6"/>
  <c r="AL107" i="6" s="1"/>
  <c r="AL90" i="6"/>
  <c r="AL101" i="6" s="1"/>
  <c r="AL92" i="6"/>
  <c r="AL87" i="6"/>
  <c r="AL104" i="6" s="1"/>
  <c r="AK100" i="6"/>
  <c r="AK104" i="6"/>
  <c r="AK102" i="6"/>
  <c r="AL95" i="6"/>
  <c r="AK108" i="6"/>
  <c r="AL85" i="6"/>
  <c r="AL106" i="6" s="1"/>
  <c r="AL93" i="6"/>
  <c r="AL88" i="6"/>
  <c r="AL103" i="6" s="1"/>
  <c r="AL91" i="6"/>
  <c r="AL100" i="6" s="1"/>
  <c r="AK107" i="6"/>
  <c r="AK105" i="6"/>
  <c r="AK103" i="6"/>
  <c r="AK106" i="6"/>
  <c r="AK101" i="6"/>
  <c r="AV52" i="6" l="1"/>
  <c r="AV53" i="6"/>
  <c r="AV56" i="6"/>
  <c r="AV57" i="6"/>
  <c r="AV49" i="6"/>
  <c r="AV48" i="6"/>
  <c r="AV41" i="6"/>
  <c r="AV40" i="6"/>
  <c r="AW51" i="6" s="1"/>
  <c r="AV45" i="6"/>
  <c r="AV44" i="6"/>
  <c r="AV60" i="6"/>
  <c r="AV61" i="6"/>
  <c r="AL82" i="6"/>
  <c r="AL109" i="6" s="1"/>
  <c r="AW62" i="6" l="1"/>
  <c r="AW50" i="6"/>
  <c r="AW42" i="6"/>
  <c r="AW63" i="6"/>
  <c r="AW43" i="6"/>
  <c r="AW61" i="6"/>
  <c r="AW47" i="6"/>
  <c r="AW55" i="6"/>
  <c r="AW45" i="6"/>
  <c r="AW49" i="6"/>
  <c r="AW54" i="6"/>
  <c r="AW41" i="6"/>
  <c r="AW57" i="6"/>
  <c r="AW46" i="6"/>
  <c r="AW58" i="6"/>
  <c r="AW59" i="6"/>
  <c r="AW5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<sst xmlns="http://schemas.openxmlformats.org/spreadsheetml/2006/main" count="3125" uniqueCount="389">
  <si>
    <t>Race Name</t>
  </si>
  <si>
    <t>Distance #</t>
  </si>
  <si>
    <t>Distance Unit</t>
  </si>
  <si>
    <t>Type of Race</t>
  </si>
  <si>
    <t>Country</t>
  </si>
  <si>
    <t>State</t>
  </si>
  <si>
    <t>Town (Start)</t>
  </si>
  <si>
    <t>Town (End)</t>
  </si>
  <si>
    <t>Elevation Gain</t>
  </si>
  <si>
    <t>Elevation Loss</t>
  </si>
  <si>
    <t>Name of Participant</t>
  </si>
  <si>
    <t>Time Finished</t>
  </si>
  <si>
    <t>Gender</t>
  </si>
  <si>
    <t>Age Range</t>
  </si>
  <si>
    <t>Year</t>
  </si>
  <si>
    <t>Badwater</t>
  </si>
  <si>
    <t>Miles</t>
  </si>
  <si>
    <t>Road/Asphalt</t>
  </si>
  <si>
    <t>United States</t>
  </si>
  <si>
    <t>California</t>
  </si>
  <si>
    <t>Death Valley</t>
  </si>
  <si>
    <t>Lone Pine</t>
  </si>
  <si>
    <t>15587 feet</t>
  </si>
  <si>
    <t>7028 feet</t>
  </si>
  <si>
    <t>Yoshihiko Ishikawa</t>
  </si>
  <si>
    <t>M</t>
  </si>
  <si>
    <t>30-39</t>
  </si>
  <si>
    <t>Iván Penalba Lopez</t>
  </si>
  <si>
    <t>Ashley Paulson</t>
  </si>
  <si>
    <t>F</t>
  </si>
  <si>
    <t>40-49</t>
  </si>
  <si>
    <t>Harvey Lewis</t>
  </si>
  <si>
    <t>Hans Van Zanten</t>
  </si>
  <si>
    <t>Georgia Jo Manta</t>
  </si>
  <si>
    <t>Michael Ohler</t>
  </si>
  <si>
    <t>50-59</t>
  </si>
  <si>
    <t>Todd Nott</t>
  </si>
  <si>
    <t>Pam Smith</t>
  </si>
  <si>
    <t>Lee Whitaker</t>
  </si>
  <si>
    <t>Richard Chas Kabanuck</t>
  </si>
  <si>
    <t>Mitsuo Moriya</t>
  </si>
  <si>
    <t>Suzi Swinehart</t>
  </si>
  <si>
    <t>Rhea Loney</t>
  </si>
  <si>
    <t>Liza Howard</t>
  </si>
  <si>
    <t>Chris Cavanaugh</t>
  </si>
  <si>
    <t>Stine Rex Christensen</t>
  </si>
  <si>
    <t>Ray Sanchez</t>
  </si>
  <si>
    <t>Christian Magadits</t>
  </si>
  <si>
    <t>Joshua Holmes</t>
  </si>
  <si>
    <t>Debbie Martin-Consani</t>
  </si>
  <si>
    <t>Sally McRae</t>
  </si>
  <si>
    <t>Jiri Halek</t>
  </si>
  <si>
    <t>Sean Lee</t>
  </si>
  <si>
    <t>Michael McKnight</t>
  </si>
  <si>
    <t>Conrado Ramirez</t>
  </si>
  <si>
    <t>Kerri Kanuga</t>
  </si>
  <si>
    <t>Anders Noren</t>
  </si>
  <si>
    <t>Norma Roberts</t>
  </si>
  <si>
    <t>60-69</t>
  </si>
  <si>
    <t>Damian Kaczmarek</t>
  </si>
  <si>
    <t>John Stocker</t>
  </si>
  <si>
    <t>Ricardo Ramirez</t>
  </si>
  <si>
    <t>Jace Hinesly</t>
  </si>
  <si>
    <t>Caryn Lubetsky</t>
  </si>
  <si>
    <t>Bobby Seeberger</t>
  </si>
  <si>
    <t>Kevin Stark</t>
  </si>
  <si>
    <t>Peter Torjussen</t>
  </si>
  <si>
    <t>Russ Reinbolt</t>
  </si>
  <si>
    <t>Jeremy Scanlan</t>
  </si>
  <si>
    <t>Ashish Kasodekar</t>
  </si>
  <si>
    <t>Kevin Spruell</t>
  </si>
  <si>
    <t>Maria Rivera</t>
  </si>
  <si>
    <t>Kevin Delk</t>
  </si>
  <si>
    <t>Kelley Puckett</t>
  </si>
  <si>
    <t>Karla Kent</t>
  </si>
  <si>
    <t>Kleber Felipe Santos</t>
  </si>
  <si>
    <t>Maria Paredes</t>
  </si>
  <si>
    <t>Gerald Tabios</t>
  </si>
  <si>
    <t>Richard Heath</t>
  </si>
  <si>
    <t>Erika Lohn</t>
  </si>
  <si>
    <t>Julie Fingar</t>
  </si>
  <si>
    <t>Rui Pedras</t>
  </si>
  <si>
    <t>Lindsay Phenix</t>
  </si>
  <si>
    <t>Remo Spagnol</t>
  </si>
  <si>
    <t>Laura Watts</t>
  </si>
  <si>
    <t>Steven Smith</t>
  </si>
  <si>
    <t>Nate Dirvin</t>
  </si>
  <si>
    <t>Amy Costa</t>
  </si>
  <si>
    <t>Joshua Frey</t>
  </si>
  <si>
    <t>Leanne Rive</t>
  </si>
  <si>
    <t>Marc Siques Llagostera</t>
  </si>
  <si>
    <t>Chris Rice</t>
  </si>
  <si>
    <t>Jorge Paes Coentro</t>
  </si>
  <si>
    <t>Pamela Chapman-Markle</t>
  </si>
  <si>
    <t>Rich Peers</t>
  </si>
  <si>
    <t>Jeffrey Harmon</t>
  </si>
  <si>
    <t>Shane Tucker</t>
  </si>
  <si>
    <t>Sandra Mejia</t>
  </si>
  <si>
    <t>John Kohler</t>
  </si>
  <si>
    <t>Jeff Liu</t>
  </si>
  <si>
    <t>Danny Westergaard</t>
  </si>
  <si>
    <t>Michelle Bischof</t>
  </si>
  <si>
    <t>Alexis Garcia</t>
  </si>
  <si>
    <t>Kelly Odell</t>
  </si>
  <si>
    <t>Maria Poso</t>
  </si>
  <si>
    <t>Gurinder Singh</t>
  </si>
  <si>
    <t>Tapani Tarnanen</t>
  </si>
  <si>
    <t>Robert Becker</t>
  </si>
  <si>
    <t>2d 00:17:27</t>
  </si>
  <si>
    <t>70+</t>
  </si>
  <si>
    <t>Igor Gotsuliak</t>
  </si>
  <si>
    <t>Sergey lonov</t>
  </si>
  <si>
    <t>Kenneth Ringled</t>
  </si>
  <si>
    <t>Mark Wooten</t>
  </si>
  <si>
    <t>Dion Leonard</t>
  </si>
  <si>
    <t>Eric Tadt</t>
  </si>
  <si>
    <t>Jonathan Gunderson</t>
  </si>
  <si>
    <t>Oswaldo Lopez</t>
  </si>
  <si>
    <t>Timothy Deer</t>
  </si>
  <si>
    <t>Adam Monke</t>
  </si>
  <si>
    <t>Joao Andrade</t>
  </si>
  <si>
    <t>Dan McHugh</t>
  </si>
  <si>
    <t>Sean Nakamura</t>
  </si>
  <si>
    <t>Daniel Kroeger</t>
  </si>
  <si>
    <t>Jessica Hardy</t>
  </si>
  <si>
    <t>Nicola Placucci</t>
  </si>
  <si>
    <t>Andy Nazworth</t>
  </si>
  <si>
    <t>Kelaine Conochan</t>
  </si>
  <si>
    <t>Ryan Fecteau</t>
  </si>
  <si>
    <t>20-29</t>
  </si>
  <si>
    <t>Aneta Zeppettella</t>
  </si>
  <si>
    <t>Nancy Levene</t>
  </si>
  <si>
    <t>Joshua Kline</t>
  </si>
  <si>
    <t>Olov Berg</t>
  </si>
  <si>
    <t>Bob Brashear</t>
  </si>
  <si>
    <t>Oscar Hernandez</t>
  </si>
  <si>
    <t>Michelle West</t>
  </si>
  <si>
    <t>Brian Hamilton</t>
  </si>
  <si>
    <t>Ed Ettinghausen</t>
  </si>
  <si>
    <t>Gabe Peterson</t>
  </si>
  <si>
    <t>Scott Waldrop</t>
  </si>
  <si>
    <t>David Jones</t>
  </si>
  <si>
    <t>Richard Yelverton</t>
  </si>
  <si>
    <t>Peggy Ward</t>
  </si>
  <si>
    <t>Brian Medley</t>
  </si>
  <si>
    <t>Meili Mathuren</t>
  </si>
  <si>
    <t>Lisa Devona</t>
  </si>
  <si>
    <t>Emilio Martinez</t>
  </si>
  <si>
    <t>Leslie Carboni</t>
  </si>
  <si>
    <t>Scott Jenkins</t>
  </si>
  <si>
    <t>John Corey</t>
  </si>
  <si>
    <t>Sandy Geisel</t>
  </si>
  <si>
    <t>Todd Baum</t>
  </si>
  <si>
    <t>Trevin Fugere</t>
  </si>
  <si>
    <t>Mollie Melton Yonker</t>
  </si>
  <si>
    <t>Telma Ghazarian Altoon</t>
  </si>
  <si>
    <t>Kimberlie Budzik</t>
  </si>
  <si>
    <t>Lori Mitchener</t>
  </si>
  <si>
    <t>Will Litwin</t>
  </si>
  <si>
    <t>Peter Matus</t>
  </si>
  <si>
    <t>Bethany Cazenave</t>
  </si>
  <si>
    <t>Jackie Brown</t>
  </si>
  <si>
    <t>Hans Siemelink</t>
  </si>
  <si>
    <t>Jonathan Reid</t>
  </si>
  <si>
    <t>Patrycja Bereznowska</t>
  </si>
  <si>
    <t>Tetsuo Kiso</t>
  </si>
  <si>
    <t>Grant Maughan</t>
  </si>
  <si>
    <t>Steve Slaby</t>
  </si>
  <si>
    <t>Gina Slaby</t>
  </si>
  <si>
    <t>Flavio Fernandes Vieira</t>
  </si>
  <si>
    <t>Eric Hunziker</t>
  </si>
  <si>
    <t>Zach Gingerich</t>
  </si>
  <si>
    <t>Matthew Collins</t>
  </si>
  <si>
    <t>Mark Matyazic</t>
  </si>
  <si>
    <t>Mosi Smith</t>
  </si>
  <si>
    <t>Joshua Stevens</t>
  </si>
  <si>
    <t>Steven Kent</t>
  </si>
  <si>
    <t>Krystian Ogly</t>
  </si>
  <si>
    <t>Walker Higgins</t>
  </si>
  <si>
    <t>Hector Bengolea</t>
  </si>
  <si>
    <t>Jared Struck</t>
  </si>
  <si>
    <t>Luca Morstabilini</t>
  </si>
  <si>
    <t>Annie Weiss</t>
  </si>
  <si>
    <t>Pete Kostelnick</t>
  </si>
  <si>
    <t>Vitor Bruno Fernandes Rodrigues</t>
  </si>
  <si>
    <t>Silvia Amodio</t>
  </si>
  <si>
    <t>Michal Cinciala</t>
  </si>
  <si>
    <t>Jean Aponte</t>
  </si>
  <si>
    <t>Martin Gruebele</t>
  </si>
  <si>
    <t>Brian Hill</t>
  </si>
  <si>
    <t>Garth Reader</t>
  </si>
  <si>
    <t>Chris Calimano</t>
  </si>
  <si>
    <t>Hiroyuki Nishimura</t>
  </si>
  <si>
    <t>Ben Blessing</t>
  </si>
  <si>
    <t>Estela Vaz Rodrigues</t>
  </si>
  <si>
    <t>Chris Jones</t>
  </si>
  <si>
    <t>Angel Vega</t>
  </si>
  <si>
    <t>Glenn Sutton</t>
  </si>
  <si>
    <t>Rhys Jenkins</t>
  </si>
  <si>
    <t>Corrado Buzzolan</t>
  </si>
  <si>
    <t>Duke Moseley</t>
  </si>
  <si>
    <t>Bonnie Busch</t>
  </si>
  <si>
    <t>Nick LaBoffe</t>
  </si>
  <si>
    <t>Michael Coutu</t>
  </si>
  <si>
    <t>Timothy Henderson</t>
  </si>
  <si>
    <t>Mike Shaddow</t>
  </si>
  <si>
    <t>Emily Ryan</t>
  </si>
  <si>
    <t>Claus Rasmussen</t>
  </si>
  <si>
    <t>Brenda Blinn</t>
  </si>
  <si>
    <t>Geoffrey Foote</t>
  </si>
  <si>
    <t>Siva Balu</t>
  </si>
  <si>
    <t>Rajesh Vadgama</t>
  </si>
  <si>
    <t>Melanie Owen</t>
  </si>
  <si>
    <t>Ibar Dinampo</t>
  </si>
  <si>
    <t>Chris Moon</t>
  </si>
  <si>
    <t>Catra Corbett</t>
  </si>
  <si>
    <t>Tess Leono</t>
  </si>
  <si>
    <t>Ted Williamson</t>
  </si>
  <si>
    <t>Wendy Murray</t>
  </si>
  <si>
    <t>Finishers</t>
  </si>
  <si>
    <t>Event</t>
  </si>
  <si>
    <t>Date</t>
  </si>
  <si>
    <t>Location</t>
  </si>
  <si>
    <t>Marine Corps Marathon</t>
  </si>
  <si>
    <t>JFK</t>
  </si>
  <si>
    <t>Way Too Cool</t>
  </si>
  <si>
    <t>Black Canyon Ultras</t>
  </si>
  <si>
    <t>Rachel Carson Trail Challenge</t>
  </si>
  <si>
    <t>Rut Mountain Runs</t>
  </si>
  <si>
    <t>Broken Arrow Skyrace</t>
  </si>
  <si>
    <t>Chuckanut 50k</t>
  </si>
  <si>
    <t>Canyons Endurance Runs</t>
  </si>
  <si>
    <t>Zion Ultras and Trail Half Marathon</t>
  </si>
  <si>
    <t>Javelina Jundred</t>
  </si>
  <si>
    <t>Mountain Mist</t>
  </si>
  <si>
    <t>Silver Rush 50</t>
  </si>
  <si>
    <t>QMT - Quebec Mega Trail</t>
  </si>
  <si>
    <t>Leadville Trail</t>
  </si>
  <si>
    <t>Antelope Canyon Ultras</t>
  </si>
  <si>
    <t>Dead Horse Ultra</t>
  </si>
  <si>
    <t>Squamish 50</t>
  </si>
  <si>
    <t>Bromont Ultra</t>
  </si>
  <si>
    <t>Tunnel Hill 100</t>
  </si>
  <si>
    <t>Speedgoat</t>
  </si>
  <si>
    <t>Ultra-Trail Harricana™ of Canada (UTHC)</t>
  </si>
  <si>
    <t>Avalon Benefit 50</t>
  </si>
  <si>
    <t>Whistler Alpine Meadows</t>
  </si>
  <si>
    <t>Bandera</t>
  </si>
  <si>
    <t>Western States 100</t>
  </si>
  <si>
    <t>Diez Vista</t>
  </si>
  <si>
    <t>Promise Land</t>
  </si>
  <si>
    <t>Quad Dipsea</t>
  </si>
  <si>
    <t>Hinson Lake 24 Hour Ultra Classic</t>
  </si>
  <si>
    <t xml:space="preserve"> 24 Hours </t>
  </si>
  <si>
    <t>Hyner Trail Challenge</t>
  </si>
  <si>
    <t>Smith Rock Ascent</t>
  </si>
  <si>
    <t>Miwok</t>
  </si>
  <si>
    <t>Golden Gate Dirty 30</t>
  </si>
  <si>
    <t>Lake Sonoma 50</t>
  </si>
  <si>
    <t>HAT Trail Run</t>
  </si>
  <si>
    <t>Noble Canyon</t>
  </si>
  <si>
    <t>Marin Ultra Challenge</t>
  </si>
  <si>
    <t>Wild Duluth Races</t>
  </si>
  <si>
    <t>The Bear</t>
  </si>
  <si>
    <t>Mammoth Trail Fest</t>
  </si>
  <si>
    <t>Never Summer 100K</t>
  </si>
  <si>
    <t>Blues Cruise</t>
  </si>
  <si>
    <t>Squaw Peak 50 Mile Trail Run</t>
  </si>
  <si>
    <t>Patapsco Valley 50K</t>
  </si>
  <si>
    <t>Burning Man Ultra</t>
  </si>
  <si>
    <t>Rocky Raccoon</t>
  </si>
  <si>
    <t>FOURmidable</t>
  </si>
  <si>
    <t>Cowtown Ultra</t>
  </si>
  <si>
    <t>The Algonquin 50K</t>
  </si>
  <si>
    <t>Rocky 50</t>
  </si>
  <si>
    <t>Salmon Falls 50K</t>
  </si>
  <si>
    <t>Arches Ultra</t>
  </si>
  <si>
    <t>DARK ANCHOR</t>
  </si>
  <si>
    <t xml:space="preserve"> 34 Hours </t>
  </si>
  <si>
    <t>Mt Cheaha</t>
  </si>
  <si>
    <t>Cabin Fever 50K</t>
  </si>
  <si>
    <t>Orcas Island 50k</t>
  </si>
  <si>
    <t>Copper Corridor</t>
  </si>
  <si>
    <t>Holiday Lake</t>
  </si>
  <si>
    <t>Seneca Greenway Trail Marathon &amp; 50K</t>
  </si>
  <si>
    <t>Terrapin Mountain</t>
  </si>
  <si>
    <t>Long Haul 100</t>
  </si>
  <si>
    <t>3 Days of Syllamo</t>
  </si>
  <si>
    <t>Sean O'Brien 50k</t>
  </si>
  <si>
    <t>Sean O'Brien 100k - 50M</t>
  </si>
  <si>
    <t>Prickly Pear</t>
  </si>
  <si>
    <t>Hashawha Hills</t>
  </si>
  <si>
    <t>The Pistol Ultra Run</t>
  </si>
  <si>
    <t>Sylamore Trail</t>
  </si>
  <si>
    <t>Salem Lakeshore Frosty Fifty</t>
  </si>
  <si>
    <t>Peyton's Wild and Wacky Ultra 10x5K</t>
  </si>
  <si>
    <t>Ohio's Backyard Ultra</t>
  </si>
  <si>
    <t>Loop</t>
  </si>
  <si>
    <t>Frozen Gnome</t>
  </si>
  <si>
    <t>Griffith Park Trail</t>
  </si>
  <si>
    <t>Mid-Maryland Ultra</t>
  </si>
  <si>
    <t>Fort Ord Trail Run</t>
  </si>
  <si>
    <t>Long Play Race</t>
  </si>
  <si>
    <t>Coldwater Rumble</t>
  </si>
  <si>
    <t>Phunt 50KM Trail Race</t>
  </si>
  <si>
    <t>Naked Bavarian</t>
  </si>
  <si>
    <t>Croom Zoom</t>
  </si>
  <si>
    <t>Row Labels</t>
  </si>
  <si>
    <t>Grand Total</t>
  </si>
  <si>
    <t>Sum of Finishers</t>
  </si>
  <si>
    <t>Virginia</t>
  </si>
  <si>
    <t>Maryland</t>
  </si>
  <si>
    <t>Arizona</t>
  </si>
  <si>
    <t>Pennsylvania</t>
  </si>
  <si>
    <t>Montana</t>
  </si>
  <si>
    <t>Washington</t>
  </si>
  <si>
    <t>Utah</t>
  </si>
  <si>
    <t>Alabama</t>
  </si>
  <si>
    <t>Colorado</t>
  </si>
  <si>
    <t>Canada</t>
  </si>
  <si>
    <t>Illinois</t>
  </si>
  <si>
    <t>Texas</t>
  </si>
  <si>
    <t>North Carolina</t>
  </si>
  <si>
    <t>Oregon</t>
  </si>
  <si>
    <t>Minnesota</t>
  </si>
  <si>
    <t>Nevada</t>
  </si>
  <si>
    <t>Georgia</t>
  </si>
  <si>
    <t>West Virginia</t>
  </si>
  <si>
    <t>Florida</t>
  </si>
  <si>
    <t>Arkansas</t>
  </si>
  <si>
    <t>Tennessee</t>
  </si>
  <si>
    <t>South Carolina</t>
  </si>
  <si>
    <t>Ohio</t>
  </si>
  <si>
    <t>Sum of Finishers2</t>
  </si>
  <si>
    <t>x</t>
  </si>
  <si>
    <t>y</t>
  </si>
  <si>
    <t>Amount</t>
  </si>
  <si>
    <t>Percent</t>
  </si>
  <si>
    <t>Max</t>
  </si>
  <si>
    <t>Without max</t>
  </si>
  <si>
    <t>Total participants</t>
  </si>
  <si>
    <t>Total races</t>
  </si>
  <si>
    <t>Jan</t>
  </si>
  <si>
    <t>Feb</t>
  </si>
  <si>
    <t>Mar</t>
  </si>
  <si>
    <t>Apr</t>
  </si>
  <si>
    <t>May</t>
  </si>
  <si>
    <t>Jun</t>
  </si>
  <si>
    <t>Jul</t>
  </si>
  <si>
    <t>Aug</t>
  </si>
  <si>
    <t>Sep</t>
  </si>
  <si>
    <t>Oct</t>
  </si>
  <si>
    <t>Nov</t>
  </si>
  <si>
    <t>Count of Event</t>
  </si>
  <si>
    <t>Count of Location</t>
  </si>
  <si>
    <t>Total states</t>
  </si>
  <si>
    <t>Course Description</t>
  </si>
  <si>
    <t>Elevation feet</t>
  </si>
  <si>
    <t xml:space="preserve">Distance mi </t>
  </si>
  <si>
    <t>Check Point</t>
  </si>
  <si>
    <t>Badwater Basin, Death Valley</t>
  </si>
  <si>
    <t>Start</t>
  </si>
  <si>
    <t>Furnace Creek Ranch</t>
  </si>
  <si>
    <t>Stovepipe Wells</t>
  </si>
  <si>
    <t>Towne Pass</t>
  </si>
  <si>
    <t>Panamint Springs Resort</t>
  </si>
  <si>
    <t>Father Crowley's Turnout</t>
  </si>
  <si>
    <t>-</t>
  </si>
  <si>
    <t>Darwin Turn-Off</t>
  </si>
  <si>
    <t>Keeler</t>
  </si>
  <si>
    <t>Portal Road/Base of the Switchbacks</t>
  </si>
  <si>
    <t>Mt. Whitney Trailhead</t>
  </si>
  <si>
    <t>Finish</t>
  </si>
  <si>
    <t>Sum of Elevation feet</t>
  </si>
  <si>
    <t>Badwater course</t>
  </si>
  <si>
    <t>Sum of Elevation feet2</t>
  </si>
  <si>
    <t>Dec</t>
  </si>
  <si>
    <t>Avg finishers per month</t>
  </si>
  <si>
    <t>Average of Finishers</t>
  </si>
  <si>
    <t>Average finishers per event</t>
  </si>
  <si>
    <t>Ranked race popularity</t>
  </si>
  <si>
    <t>Distance_km</t>
  </si>
  <si>
    <t>Count of Distance_km</t>
  </si>
  <si>
    <t>By-time event count</t>
  </si>
  <si>
    <t>By-distance event count</t>
  </si>
  <si>
    <t>Out of</t>
  </si>
  <si>
    <t>States</t>
  </si>
  <si>
    <t>out of</t>
  </si>
  <si>
    <t>Top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</si>
</sst>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10" x14ac:knownFonts="1">
    <font>
      <sz val="11"/>
      <color theme="1"/>
      <name val="Avenir Next LT Pro"/>
      <family val="2"/>
      <scheme val="minor"/>
    </font>
    <font>
      <sz val="11"/>
      <color theme="1"/>
      <name val="Avenir Next LT Pro"/>
      <family val="2"/>
      <scheme val="minor"/>
    </font>
    <font>
      <sz val="11"/>
      <color theme="0"/>
      <name val="Avenir Next LT Pro"/>
      <family val="2"/>
      <scheme val="minor"/>
    </font>
    <font>
      <sz val="12"/>
      <color theme="1"/>
      <name val="Avenir Next LT Pro"/>
      <family val="2"/>
      <scheme val="minor"/>
    </font>
    <font>
      <u/>
      <sz val="12"/>
      <color theme="10"/>
      <name val="Avenir Next LT Pro"/>
      <family val="2"/>
      <scheme val="minor"/>
    </font>
    <font>
      <sz val="11"/>
      <color theme="1"/>
      <name val="Arial"/>
      <family val="2"/>
    </font>
    <font>
      <b/>
      <sz val="11"/>
      <color theme="0"/>
      <name val="Arial"/>
      <family val="2"/>
    </font>
    <font>
      <sz val="11"/>
      <color theme="1"/>
      <name val="Avenir Next LT Pro"/>
      <family val="2"/>
      <scheme val="major"/>
    </font>
    <font>
      <sz val="11"/>
      <color theme="0"/>
      <name val="Arial"/>
      <family val="2"/>
    </font>
    <font>
      <sz val="11"/>
      <color theme="1"/>
      <name val="Arial"/>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0" fontId="4" fillId="0" borderId="0" applyNumberFormat="0" applyFill="0" applyBorder="0" applyAlignment="0" applyProtection="0"/>
  </cellStyleXfs>
  <cellXfs count="30">
    <xf numFmtId="0" fontId="0" fillId="0" borderId="0" xfId="0"/>
    <xf numFmtId="0" fontId="0" fillId="2" borderId="0" xfId="0" applyFill="1"/>
    <xf numFmtId="0" fontId="2" fillId="2" borderId="0" xfId="0" applyFont="1" applyFill="1"/>
    <xf numFmtId="0" fontId="0" fillId="0" borderId="0" xfId="0" applyAlignment="1">
      <alignment horizontal="left"/>
    </xf>
    <xf numFmtId="0" fontId="3" fillId="0" borderId="0" xfId="3" applyAlignment="1">
      <alignment horizontal="center"/>
    </xf>
    <xf numFmtId="0" fontId="3" fillId="0" borderId="0" xfId="4" applyFont="1" applyAlignment="1">
      <alignment horizontal="center"/>
    </xf>
    <xf numFmtId="21" fontId="3" fillId="0" borderId="0" xfId="3" applyNumberFormat="1" applyAlignment="1">
      <alignment horizontal="center"/>
    </xf>
    <xf numFmtId="46" fontId="3" fillId="0" borderId="0" xfId="3" applyNumberFormat="1" applyAlignment="1">
      <alignment horizontal="center"/>
    </xf>
    <xf numFmtId="16" fontId="3" fillId="0" borderId="0" xfId="3" applyNumberFormat="1" applyAlignment="1">
      <alignment horizontal="center"/>
    </xf>
    <xf numFmtId="0" fontId="0" fillId="0" borderId="0" xfId="0" pivotButton="1"/>
    <xf numFmtId="0" fontId="5" fillId="0" borderId="0" xfId="0" applyFont="1"/>
    <xf numFmtId="0" fontId="6" fillId="2" borderId="0" xfId="0" applyFont="1" applyFill="1"/>
    <xf numFmtId="10" fontId="5" fillId="0" borderId="0" xfId="2" applyNumberFormat="1" applyFont="1"/>
    <xf numFmtId="164" fontId="5" fillId="0" borderId="0" xfId="1" applyNumberFormat="1" applyFont="1"/>
    <xf numFmtId="0" fontId="3" fillId="0" borderId="0" xfId="3"/>
    <xf numFmtId="3" fontId="3" fillId="0" borderId="0" xfId="3" applyNumberFormat="1" applyAlignment="1">
      <alignment horizontal="center"/>
    </xf>
    <xf numFmtId="1" fontId="0" fillId="0" borderId="0" xfId="0" applyNumberFormat="1"/>
    <xf numFmtId="1" fontId="3" fillId="0" borderId="0" xfId="3" applyNumberFormat="1" applyAlignment="1">
      <alignment horizontal="center"/>
    </xf>
    <xf numFmtId="0" fontId="7" fillId="0" borderId="0" xfId="0" applyFont="1"/>
    <xf numFmtId="9" fontId="0" fillId="0" borderId="0" xfId="2" applyFont="1"/>
    <xf numFmtId="9" fontId="0" fillId="0" borderId="0" xfId="0" applyNumberFormat="1"/>
    <xf numFmtId="0" fontId="5" fillId="2" borderId="0" xfId="0" applyFont="1" applyFill="1"/>
    <xf numFmtId="0" fontId="8" fillId="2" borderId="0" xfId="0" applyFont="1" applyFill="1"/>
    <xf numFmtId="9" fontId="5" fillId="0" borderId="0" xfId="2" applyFont="1"/>
    <xf numFmtId="0" fontId="0" fillId="0" borderId="0" xfId="0" applyNumberFormat="1"/>
    <xf numFmtId="0" fontId="9" fillId="0" borderId="0" xfId="0" pivotButton="1" applyFont="1" applyAlignment="1">
      <alignment vertical="center"/>
    </xf>
    <xf numFmtId="0" fontId="9" fillId="0" borderId="0" xfId="0" applyFont="1" applyAlignment="1">
      <alignment vertical="center"/>
    </xf>
    <xf numFmtId="0" fontId="9" fillId="0" borderId="0" xfId="0" applyFont="1" applyAlignment="1">
      <alignment horizontal="left" vertical="center"/>
    </xf>
    <xf numFmtId="0" fontId="9" fillId="0" borderId="0" xfId="0" applyNumberFormat="1" applyFont="1" applyAlignment="1">
      <alignment vertical="center"/>
    </xf>
    <xf numFmtId="10" fontId="9" fillId="0" borderId="0" xfId="0" applyNumberFormat="1" applyFont="1" applyAlignment="1">
      <alignment vertical="center"/>
    </xf>
  </cellXfs>
  <cellStyles count="5">
    <cellStyle name="Comma" xfId="1" builtinId="3"/>
    <cellStyle name="Hyperlink" xfId="4" builtinId="8"/>
    <cellStyle name="Normal" xfId="0" builtinId="0"/>
    <cellStyle name="Normal 2" xfId="3" xr:uid="{52DF84FC-9149-49B2-95AD-B61820E2EB16}"/>
    <cellStyle name="Percent" xfId="2" builtinId="5"/>
  </cellStyles>
  <dxfs count="22">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gradientFill degree="90">
          <stop position="0">
            <color theme="1"/>
          </stop>
          <stop position="1">
            <color theme="1"/>
          </stop>
        </gradientFill>
      </fill>
      <border diagonalUp="0" diagonalDown="0">
        <left/>
        <right/>
        <top/>
        <bottom/>
        <vertical/>
        <horizontal/>
      </border>
    </dxf>
    <dxf>
      <fill>
        <patternFill patternType="solid">
          <fgColor theme="1"/>
          <bgColor theme="1"/>
        </patternFill>
      </fill>
      <border diagonalUp="0" diagonalDown="0">
        <left/>
        <right/>
        <top/>
        <bottom/>
        <vertical/>
        <horizontal/>
      </border>
    </dxf>
    <dxf>
      <fill>
        <gradientFill degree="90">
          <stop position="0">
            <color theme="1"/>
          </stop>
          <stop position="1">
            <color theme="1"/>
          </stop>
        </gradientFill>
      </fill>
      <border diagonalUp="0" diagonalDown="0">
        <left/>
        <right/>
        <top/>
        <bottom/>
        <vertical/>
        <horizontal/>
      </border>
    </dxf>
    <dxf>
      <fill>
        <gradientFill degree="90">
          <stop position="0">
            <color theme="1"/>
          </stop>
          <stop position="1">
            <color theme="1"/>
          </stop>
        </gradientFill>
      </fill>
      <border diagonalUp="0" diagonalDown="0">
        <left/>
        <right/>
        <top/>
        <bottom/>
        <vertical/>
        <horizontal/>
      </border>
    </dxf>
  </dxfs>
  <tableStyles count="2" defaultTableStyle="TableStyleMedium2" defaultPivotStyle="PivotStyleLight16">
    <tableStyle name="Slicer Style 1" pivot="0" table="0" count="6" xr9:uid="{3793F99E-005F-497D-9D67-B88614DA9AAE}">
      <tableStyleElement type="wholeTable" dxfId="21"/>
      <tableStyleElement type="headerRow" dxfId="20"/>
    </tableStyle>
    <tableStyle name="Slicer Style 2" pivot="0" table="0" count="7" xr9:uid="{D8773D80-A655-4C36-9598-33092C4DE688}">
      <tableStyleElement type="wholeTable" dxfId="19"/>
      <tableStyleElement type="headerRow" dxfId="18"/>
    </tableStyle>
  </tableStyles>
  <colors>
    <mruColors>
      <color rgb="FF7417BD"/>
      <color rgb="FFB1F5F1"/>
      <color rgb="FFDC25FA"/>
      <color rgb="FF9947F7"/>
      <color rgb="FF194AFE"/>
      <color rgb="FFDD115E"/>
      <color rgb="FF070E25"/>
      <color rgb="FF1D1D3A"/>
      <color rgb="FF100D83"/>
    </mruColors>
  </colors>
  <extLst>
    <ext xmlns:x14="http://schemas.microsoft.com/office/spreadsheetml/2009/9/main" uri="{46F421CA-312F-682f-3DD2-61675219B42D}">
      <x14:dxfs count="9">
        <dxf>
          <fill>
            <gradientFill degree="90">
              <stop position="0">
                <color theme="0"/>
              </stop>
              <stop position="1">
                <color theme="0"/>
              </stop>
            </gradientFill>
          </fill>
          <border diagonalUp="0" diagonalDown="0">
            <left/>
            <right/>
            <top/>
            <bottom/>
            <vertical/>
            <horizontal/>
          </border>
        </dxf>
        <dxf>
          <fill>
            <gradientFill degree="90">
              <stop position="0">
                <color theme="0"/>
              </stop>
              <stop position="1">
                <color theme="0"/>
              </stop>
            </gradientFill>
          </fill>
          <border diagonalUp="0" diagonalDown="0">
            <left/>
            <right/>
            <top/>
            <bottom/>
            <vertical/>
            <horizontal/>
          </border>
        </dxf>
        <dxf>
          <fill>
            <gradientFill degree="90">
              <stop position="0">
                <color theme="1"/>
              </stop>
              <stop position="1">
                <color theme="1"/>
              </stop>
            </gradientFill>
          </fill>
        </dxf>
        <dxf>
          <font>
            <name val="Avenir Next LT Pro"/>
            <family val="2"/>
            <scheme val="minor"/>
          </font>
          <fill>
            <gradientFill degree="90">
              <stop position="0">
                <color theme="0"/>
              </stop>
              <stop position="1">
                <color theme="0"/>
              </stop>
            </gradientFill>
          </fill>
          <border diagonalUp="0" diagonalDown="0">
            <left/>
            <right/>
            <top/>
            <bottom/>
            <vertical/>
            <horizontal/>
          </border>
        </dxf>
        <dxf>
          <font>
            <color theme="0"/>
            <name val="Avenir Next LT Pro"/>
            <family val="2"/>
            <scheme val="minor"/>
          </font>
          <fill>
            <gradientFill degree="90">
              <stop position="0">
                <color theme="1"/>
              </stop>
              <stop position="1">
                <color theme="1"/>
              </stop>
            </gradientFill>
          </fill>
          <border diagonalUp="0" diagonalDown="0">
            <left/>
            <right/>
            <top/>
            <bottom/>
            <vertical/>
            <horizontal/>
          </border>
        </dxf>
        <dxf>
          <font>
            <b/>
            <i val="0"/>
            <sz val="48"/>
          </font>
          <fill>
            <gradientFill degree="90">
              <stop position="0">
                <color theme="1"/>
              </stop>
              <stop position="1">
                <color theme="1"/>
              </stop>
            </gradientFill>
          </fill>
          <border diagonalUp="0" diagonalDown="0">
            <left/>
            <right/>
            <top/>
            <bottom/>
            <vertical/>
            <horizontal/>
          </border>
        </dxf>
        <dxf>
          <font>
            <b/>
            <i val="0"/>
            <sz val="36"/>
          </font>
          <fill>
            <gradientFill degree="90">
              <stop position="0">
                <color theme="1"/>
              </stop>
              <stop position="1">
                <color theme="1"/>
              </stop>
            </gradientFill>
          </fill>
          <border diagonalUp="0" diagonalDown="0">
            <left/>
            <right/>
            <top/>
            <bottom/>
            <vertical/>
            <horizontal/>
          </border>
        </dxf>
        <dxf>
          <font>
            <b/>
            <i val="0"/>
            <sz val="48"/>
            <color theme="0"/>
          </font>
          <fill>
            <gradientFill degree="90">
              <stop position="0">
                <color theme="1"/>
              </stop>
              <stop position="1">
                <color theme="1"/>
              </stop>
            </gradientFill>
          </fill>
          <border diagonalUp="0" diagonalDown="0">
            <left/>
            <right/>
            <top/>
            <bottom/>
            <vertical/>
            <horizontal/>
          </border>
        </dxf>
        <dxf>
          <font>
            <b/>
            <i val="0"/>
            <sz val="36"/>
          </font>
          <fill>
            <gradientFill degree="90">
              <stop position="0">
                <color theme="1"/>
              </stop>
              <stop position="1">
                <color theme="1"/>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8"/>
            <x14:slicerStyleElement type="selectedItemWithData" dxfId="7"/>
            <x14:slicerStyleElement type="hoveredUnselectedItemWithData" dxfId="6"/>
            <x14:slicerStyleElement type="hoveredSelectedItemWithData" dxfId="5"/>
          </x14:slicerStyleElements>
        </x14:slicerStyle>
        <x14:slicerStyle name="Slicer Style 2">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Series1</c:v>
          </c:tx>
          <c:spPr>
            <a:gradFill>
              <a:gsLst>
                <a:gs pos="0">
                  <a:srgbClr val="DC25FA"/>
                </a:gs>
                <a:gs pos="51000">
                  <a:srgbClr val="9947F7"/>
                </a:gs>
              </a:gsLst>
              <a:lin ang="5400000" scaled="1"/>
            </a:gradFill>
            <a:ln w="107950">
              <a:solidFill>
                <a:schemeClr val="tx1"/>
              </a:solidFill>
            </a:ln>
          </c:spPr>
          <c:dPt>
            <c:idx val="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1-46AE-4499-A4C9-D7E1B6AA11D5}"/>
              </c:ext>
            </c:extLst>
          </c:dPt>
          <c:dPt>
            <c:idx val="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3-46AE-4499-A4C9-D7E1B6AA11D5}"/>
              </c:ext>
            </c:extLst>
          </c:dPt>
          <c:dPt>
            <c:idx val="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5-46AE-4499-A4C9-D7E1B6AA11D5}"/>
              </c:ext>
            </c:extLst>
          </c:dPt>
          <c:dPt>
            <c:idx val="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7-46AE-4499-A4C9-D7E1B6AA11D5}"/>
              </c:ext>
            </c:extLst>
          </c:dPt>
          <c:dPt>
            <c:idx val="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9-46AE-4499-A4C9-D7E1B6AA11D5}"/>
              </c:ext>
            </c:extLst>
          </c:dPt>
          <c:dPt>
            <c:idx val="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B-46AE-4499-A4C9-D7E1B6AA11D5}"/>
              </c:ext>
            </c:extLst>
          </c:dPt>
          <c:dPt>
            <c:idx val="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D-46AE-4499-A4C9-D7E1B6AA11D5}"/>
              </c:ext>
            </c:extLst>
          </c:dPt>
          <c:dPt>
            <c:idx val="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F-46AE-4499-A4C9-D7E1B6AA11D5}"/>
              </c:ext>
            </c:extLst>
          </c:dPt>
          <c:dPt>
            <c:idx val="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1-46AE-4499-A4C9-D7E1B6AA11D5}"/>
              </c:ext>
            </c:extLst>
          </c:dPt>
          <c:dPt>
            <c:idx val="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3-46AE-4499-A4C9-D7E1B6AA11D5}"/>
              </c:ext>
            </c:extLst>
          </c:dPt>
          <c:dPt>
            <c:idx val="1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5-46AE-4499-A4C9-D7E1B6AA11D5}"/>
              </c:ext>
            </c:extLst>
          </c:dPt>
          <c:dPt>
            <c:idx val="1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7-46AE-4499-A4C9-D7E1B6AA11D5}"/>
              </c:ext>
            </c:extLst>
          </c:dPt>
          <c:dPt>
            <c:idx val="1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9-46AE-4499-A4C9-D7E1B6AA11D5}"/>
              </c:ext>
            </c:extLst>
          </c:dPt>
          <c:dPt>
            <c:idx val="1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B-46AE-4499-A4C9-D7E1B6AA11D5}"/>
              </c:ext>
            </c:extLst>
          </c:dPt>
          <c:dPt>
            <c:idx val="1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D-46AE-4499-A4C9-D7E1B6AA11D5}"/>
              </c:ext>
            </c:extLst>
          </c:dPt>
          <c:dPt>
            <c:idx val="1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F-46AE-4499-A4C9-D7E1B6AA11D5}"/>
              </c:ext>
            </c:extLst>
          </c:dPt>
          <c:dPt>
            <c:idx val="1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1-46AE-4499-A4C9-D7E1B6AA11D5}"/>
              </c:ext>
            </c:extLst>
          </c:dPt>
          <c:dPt>
            <c:idx val="1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3-46AE-4499-A4C9-D7E1B6AA11D5}"/>
              </c:ext>
            </c:extLst>
          </c:dPt>
          <c:dPt>
            <c:idx val="1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5-46AE-4499-A4C9-D7E1B6AA11D5}"/>
              </c:ext>
            </c:extLst>
          </c:dPt>
          <c:dPt>
            <c:idx val="1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7-46AE-4499-A4C9-D7E1B6AA11D5}"/>
              </c:ext>
            </c:extLst>
          </c:dPt>
          <c:dPt>
            <c:idx val="2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9-46AE-4499-A4C9-D7E1B6AA11D5}"/>
              </c:ext>
            </c:extLst>
          </c:dPt>
          <c:dPt>
            <c:idx val="2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B-46AE-4499-A4C9-D7E1B6AA11D5}"/>
              </c:ext>
            </c:extLst>
          </c:dPt>
          <c:dPt>
            <c:idx val="2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D-46AE-4499-A4C9-D7E1B6AA11D5}"/>
              </c:ext>
            </c:extLst>
          </c:dPt>
          <c:dPt>
            <c:idx val="2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F-46AE-4499-A4C9-D7E1B6AA11D5}"/>
              </c:ext>
            </c:extLst>
          </c:dPt>
          <c:dPt>
            <c:idx val="2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1-46AE-4499-A4C9-D7E1B6AA11D5}"/>
              </c:ext>
            </c:extLst>
          </c:dPt>
          <c:dPt>
            <c:idx val="2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3-46AE-4499-A4C9-D7E1B6AA11D5}"/>
              </c:ext>
            </c:extLst>
          </c:dPt>
          <c:dPt>
            <c:idx val="2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5-46AE-4499-A4C9-D7E1B6AA11D5}"/>
              </c:ext>
            </c:extLst>
          </c:dPt>
          <c:dPt>
            <c:idx val="2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7-46AE-4499-A4C9-D7E1B6AA11D5}"/>
              </c:ext>
            </c:extLst>
          </c:dPt>
          <c:dPt>
            <c:idx val="2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9-46AE-4499-A4C9-D7E1B6AA11D5}"/>
              </c:ext>
            </c:extLst>
          </c:dPt>
          <c:dPt>
            <c:idx val="2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B-46AE-4499-A4C9-D7E1B6AA11D5}"/>
              </c:ext>
            </c:extLst>
          </c:dPt>
          <c:dPt>
            <c:idx val="3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D-46AE-4499-A4C9-D7E1B6AA11D5}"/>
              </c:ext>
            </c:extLst>
          </c:dPt>
          <c:dPt>
            <c:idx val="3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F-46AE-4499-A4C9-D7E1B6AA11D5}"/>
              </c:ext>
            </c:extLst>
          </c:dPt>
          <c:dPt>
            <c:idx val="3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1-46AE-4499-A4C9-D7E1B6AA11D5}"/>
              </c:ext>
            </c:extLst>
          </c:dPt>
          <c:dPt>
            <c:idx val="3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3-46AE-4499-A4C9-D7E1B6AA11D5}"/>
              </c:ext>
            </c:extLst>
          </c:dPt>
          <c:dPt>
            <c:idx val="3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5-46AE-4499-A4C9-D7E1B6AA11D5}"/>
              </c:ext>
            </c:extLst>
          </c:dPt>
          <c:dPt>
            <c:idx val="3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7-46AE-4499-A4C9-D7E1B6AA11D5}"/>
              </c:ext>
            </c:extLst>
          </c:dPt>
          <c:dPt>
            <c:idx val="3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9-46AE-4499-A4C9-D7E1B6AA11D5}"/>
              </c:ext>
            </c:extLst>
          </c:dPt>
          <c:dPt>
            <c:idx val="3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B-46AE-4499-A4C9-D7E1B6AA11D5}"/>
              </c:ext>
            </c:extLst>
          </c:dPt>
          <c:dPt>
            <c:idx val="3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D-46AE-4499-A4C9-D7E1B6AA11D5}"/>
              </c:ext>
            </c:extLst>
          </c:dPt>
          <c:dPt>
            <c:idx val="3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F-46AE-4499-A4C9-D7E1B6AA11D5}"/>
              </c:ext>
            </c:extLst>
          </c:dPt>
          <c:dPt>
            <c:idx val="4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1-46AE-4499-A4C9-D7E1B6AA11D5}"/>
              </c:ext>
            </c:extLst>
          </c:dPt>
          <c:dPt>
            <c:idx val="4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3-46AE-4499-A4C9-D7E1B6AA11D5}"/>
              </c:ext>
            </c:extLst>
          </c:dPt>
          <c:dPt>
            <c:idx val="4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5-46AE-4499-A4C9-D7E1B6AA11D5}"/>
              </c:ext>
            </c:extLst>
          </c:dPt>
          <c:dPt>
            <c:idx val="4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7-46AE-4499-A4C9-D7E1B6AA11D5}"/>
              </c:ext>
            </c:extLst>
          </c:dPt>
          <c:dPt>
            <c:idx val="4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9-46AE-4499-A4C9-D7E1B6AA11D5}"/>
              </c:ext>
            </c:extLst>
          </c:dPt>
          <c:dPt>
            <c:idx val="4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B-46AE-4499-A4C9-D7E1B6AA11D5}"/>
              </c:ext>
            </c:extLst>
          </c:dPt>
          <c:dPt>
            <c:idx val="4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D-46AE-4499-A4C9-D7E1B6AA11D5}"/>
              </c:ext>
            </c:extLst>
          </c:dPt>
          <c:dPt>
            <c:idx val="4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F-46AE-4499-A4C9-D7E1B6AA11D5}"/>
              </c:ext>
            </c:extLst>
          </c:dPt>
          <c:dPt>
            <c:idx val="4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1-46AE-4499-A4C9-D7E1B6AA11D5}"/>
              </c:ext>
            </c:extLst>
          </c:dPt>
          <c:dPt>
            <c:idx val="4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3-46AE-4499-A4C9-D7E1B6AA11D5}"/>
              </c:ext>
            </c:extLst>
          </c:dPt>
          <c:dPt>
            <c:idx val="5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5-46AE-4499-A4C9-D7E1B6AA11D5}"/>
              </c:ext>
            </c:extLst>
          </c:dPt>
          <c:dPt>
            <c:idx val="5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7-46AE-4499-A4C9-D7E1B6AA11D5}"/>
              </c:ext>
            </c:extLst>
          </c:dPt>
          <c:dPt>
            <c:idx val="5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9-46AE-4499-A4C9-D7E1B6AA11D5}"/>
              </c:ext>
            </c:extLst>
          </c:dPt>
          <c:dPt>
            <c:idx val="5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B-46AE-4499-A4C9-D7E1B6AA11D5}"/>
              </c:ext>
            </c:extLst>
          </c:dPt>
          <c:dPt>
            <c:idx val="5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D-46AE-4499-A4C9-D7E1B6AA11D5}"/>
              </c:ext>
            </c:extLst>
          </c:dPt>
          <c:dPt>
            <c:idx val="5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F-46AE-4499-A4C9-D7E1B6AA11D5}"/>
              </c:ext>
            </c:extLst>
          </c:dPt>
          <c:dPt>
            <c:idx val="5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71-46AE-4499-A4C9-D7E1B6AA11D5}"/>
              </c:ext>
            </c:extLst>
          </c:dPt>
          <c:dPt>
            <c:idx val="5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73-46AE-4499-A4C9-D7E1B6AA11D5}"/>
              </c:ext>
            </c:extLst>
          </c:dPt>
          <c:cat>
            <c:numLit>
              <c:formatCode>General</c:formatCode>
              <c:ptCount val="5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numLit>
          </c:ca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46AE-4499-A4C9-D7E1B6AA11D5}"/>
            </c:ext>
          </c:extLst>
        </c:ser>
        <c:dLbls>
          <c:showLegendKey val="0"/>
          <c:showVal val="0"/>
          <c:showCatName val="0"/>
          <c:showSerName val="0"/>
          <c:showPercent val="0"/>
          <c:showBubbleSize val="0"/>
          <c:showLeaderLines val="1"/>
        </c:dLbls>
        <c:firstSliceAng val="0"/>
        <c:holeSize val="75"/>
      </c:doughnutChart>
      <c:doughnutChart>
        <c:varyColors val="1"/>
        <c:ser>
          <c:idx val="1"/>
          <c:order val="1"/>
          <c:tx>
            <c:v>Series2</c:v>
          </c:tx>
          <c:dPt>
            <c:idx val="0"/>
            <c:bubble3D val="0"/>
            <c:spPr>
              <a:solidFill>
                <a:schemeClr val="tx1">
                  <a:alpha val="0"/>
                </a:schemeClr>
              </a:solidFill>
              <a:ln w="19050">
                <a:solidFill>
                  <a:schemeClr val="tx1"/>
                </a:solidFill>
              </a:ln>
              <a:effectLst/>
            </c:spPr>
            <c:extLst>
              <c:ext xmlns:c16="http://schemas.microsoft.com/office/drawing/2014/chart" uri="{C3380CC4-5D6E-409C-BE32-E72D297353CC}">
                <c16:uniqueId val="{00000076-46AE-4499-A4C9-D7E1B6AA11D5}"/>
              </c:ext>
            </c:extLst>
          </c:dPt>
          <c:dPt>
            <c:idx val="1"/>
            <c:bubble3D val="0"/>
            <c:spPr>
              <a:solidFill>
                <a:schemeClr val="tx1"/>
              </a:solidFill>
              <a:ln w="19050">
                <a:solidFill>
                  <a:schemeClr val="tx1"/>
                </a:solidFill>
              </a:ln>
              <a:effectLst/>
            </c:spPr>
            <c:extLst>
              <c:ext xmlns:c16="http://schemas.microsoft.com/office/drawing/2014/chart" uri="{C3380CC4-5D6E-409C-BE32-E72D297353CC}">
                <c16:uniqueId val="{00000078-46AE-4499-A4C9-D7E1B6AA11D5}"/>
              </c:ext>
            </c:extLst>
          </c:dPt>
          <c:cat>
            <c:numLit>
              <c:formatCode>General</c:formatCode>
              <c:ptCount val="2"/>
              <c:pt idx="0">
                <c:v>0</c:v>
              </c:pt>
              <c:pt idx="1">
                <c:v>0</c:v>
              </c:pt>
            </c:numLit>
          </c:cat>
          <c:val>
            <c:numRef>
              <c:f>'Pivot tables'!$AR$7:$AS$7</c:f>
              <c:numCache>
                <c:formatCode>General</c:formatCode>
                <c:ptCount val="2"/>
                <c:pt idx="0">
                  <c:v>19</c:v>
                </c:pt>
                <c:pt idx="1">
                  <c:v>50</c:v>
                </c:pt>
              </c:numCache>
            </c:numRef>
          </c:val>
          <c:extLst>
            <c:ext xmlns:c16="http://schemas.microsoft.com/office/drawing/2014/chart" uri="{C3380CC4-5D6E-409C-BE32-E72D297353CC}">
              <c16:uniqueId val="{00000079-46AE-4499-A4C9-D7E1B6AA11D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values</c:v>
          </c:tx>
          <c:spPr>
            <a:gradFill flip="none" rotWithShape="1">
              <a:gsLst>
                <a:gs pos="3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invertIfNegative val="0"/>
          <c:dLbls>
            <c:dLbl>
              <c:idx val="0"/>
              <c:tx>
                <c:rich>
                  <a:bodyPr/>
                  <a:lstStyle/>
                  <a:p>
                    <a:fld id="{35791FF3-054E-45CE-88D6-251B3686F342}"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6CF-40BD-A967-CD9472E2ECFC}"/>
                </c:ext>
              </c:extLst>
            </c:dLbl>
            <c:dLbl>
              <c:idx val="1"/>
              <c:tx>
                <c:rich>
                  <a:bodyPr/>
                  <a:lstStyle/>
                  <a:p>
                    <a:fld id="{1C3915AE-3D2C-4E4D-A3E8-CAF14EA1574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6CF-40BD-A967-CD9472E2ECFC}"/>
                </c:ext>
              </c:extLst>
            </c:dLbl>
            <c:dLbl>
              <c:idx val="2"/>
              <c:tx>
                <c:rich>
                  <a:bodyPr/>
                  <a:lstStyle/>
                  <a:p>
                    <a:fld id="{2B9F21E3-D69D-44B7-B2EF-0C5556339AA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6CF-40BD-A967-CD9472E2ECFC}"/>
                </c:ext>
              </c:extLst>
            </c:dLbl>
            <c:dLbl>
              <c:idx val="3"/>
              <c:tx>
                <c:rich>
                  <a:bodyPr/>
                  <a:lstStyle/>
                  <a:p>
                    <a:fld id="{E40F9BF9-AD61-4255-A033-0F6759991B7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6CF-40BD-A967-CD9472E2ECFC}"/>
                </c:ext>
              </c:extLst>
            </c:dLbl>
            <c:dLbl>
              <c:idx val="4"/>
              <c:tx>
                <c:rich>
                  <a:bodyPr/>
                  <a:lstStyle/>
                  <a:p>
                    <a:fld id="{A72D4A8D-5F7A-40C3-9AA7-25C95A2508B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6CF-40BD-A967-CD9472E2ECFC}"/>
                </c:ext>
              </c:extLst>
            </c:dLbl>
            <c:dLbl>
              <c:idx val="5"/>
              <c:tx>
                <c:rich>
                  <a:bodyPr/>
                  <a:lstStyle/>
                  <a:p>
                    <a:fld id="{F1B4B56E-7A9A-4CF1-9F03-C2A3C875144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6CF-40BD-A967-CD9472E2ECFC}"/>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j-lt"/>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 tables'!$G$8:$G$13</c:f>
              <c:numCache>
                <c:formatCode>General</c:formatCode>
                <c:ptCount val="6"/>
                <c:pt idx="0">
                  <c:v>1.25</c:v>
                </c:pt>
                <c:pt idx="1">
                  <c:v>6.5</c:v>
                </c:pt>
                <c:pt idx="2">
                  <c:v>4</c:v>
                </c:pt>
                <c:pt idx="3">
                  <c:v>2</c:v>
                </c:pt>
                <c:pt idx="4">
                  <c:v>6</c:v>
                </c:pt>
                <c:pt idx="5">
                  <c:v>5</c:v>
                </c:pt>
              </c:numCache>
            </c:numRef>
          </c:xVal>
          <c:yVal>
            <c:numRef>
              <c:f>'Pivot tables'!$H$8:$H$13</c:f>
              <c:numCache>
                <c:formatCode>General</c:formatCode>
                <c:ptCount val="6"/>
                <c:pt idx="0">
                  <c:v>3</c:v>
                </c:pt>
                <c:pt idx="1">
                  <c:v>2</c:v>
                </c:pt>
                <c:pt idx="2">
                  <c:v>1.5</c:v>
                </c:pt>
                <c:pt idx="3">
                  <c:v>8</c:v>
                </c:pt>
                <c:pt idx="4">
                  <c:v>6</c:v>
                </c:pt>
                <c:pt idx="5">
                  <c:v>9</c:v>
                </c:pt>
              </c:numCache>
            </c:numRef>
          </c:yVal>
          <c:bubbleSize>
            <c:numRef>
              <c:f>'Pivot tables'!$I$8:$I$13</c:f>
              <c:numCache>
                <c:formatCode>General</c:formatCode>
                <c:ptCount val="6"/>
                <c:pt idx="0">
                  <c:v>1901</c:v>
                </c:pt>
                <c:pt idx="1">
                  <c:v>1893</c:v>
                </c:pt>
                <c:pt idx="2">
                  <c:v>1414</c:v>
                </c:pt>
                <c:pt idx="3">
                  <c:v>658</c:v>
                </c:pt>
                <c:pt idx="4">
                  <c:v>585</c:v>
                </c:pt>
                <c:pt idx="5">
                  <c:v>579</c:v>
                </c:pt>
              </c:numCache>
            </c:numRef>
          </c:bubbleSize>
          <c:bubble3D val="0"/>
          <c:extLst>
            <c:ext xmlns:c15="http://schemas.microsoft.com/office/drawing/2012/chart" uri="{02D57815-91ED-43cb-92C2-25804820EDAC}">
              <c15:datalabelsRange>
                <c15:f>'Pivot tables'!$L$8:$L$13</c15:f>
                <c15:dlblRangeCache>
                  <c:ptCount val="6"/>
                  <c:pt idx="1">
                    <c:v>1893</c:v>
                  </c:pt>
                  <c:pt idx="2">
                    <c:v>1414</c:v>
                  </c:pt>
                  <c:pt idx="3">
                    <c:v>658</c:v>
                  </c:pt>
                  <c:pt idx="4">
                    <c:v>585</c:v>
                  </c:pt>
                  <c:pt idx="5">
                    <c:v>579</c:v>
                  </c:pt>
                </c15:dlblRangeCache>
              </c15:datalabelsRange>
            </c:ext>
            <c:ext xmlns:c16="http://schemas.microsoft.com/office/drawing/2014/chart" uri="{C3380CC4-5D6E-409C-BE32-E72D297353CC}">
              <c16:uniqueId val="{00000006-76CF-40BD-A967-CD9472E2ECFC}"/>
            </c:ext>
          </c:extLst>
        </c:ser>
        <c:ser>
          <c:idx val="1"/>
          <c:order val="1"/>
          <c:tx>
            <c:v>Max</c:v>
          </c:tx>
          <c:spPr>
            <a:gradFill>
              <a:gsLst>
                <a:gs pos="34000">
                  <a:srgbClr val="DD115E"/>
                </a:gs>
                <a:gs pos="79000">
                  <a:srgbClr val="7417BD"/>
                </a:gs>
              </a:gsLst>
              <a:path path="circle">
                <a:fillToRect l="100000" t="100000"/>
              </a:path>
            </a:gradFill>
            <a:ln w="25400">
              <a:noFill/>
            </a:ln>
            <a:effectLst>
              <a:outerShdw blurRad="152400" sx="105000" sy="105000" algn="ctr" rotWithShape="0">
                <a:srgbClr val="DD115E">
                  <a:alpha val="88000"/>
                </a:srgbClr>
              </a:outerShdw>
            </a:effectLst>
          </c:spPr>
          <c:invertIfNegative val="0"/>
          <c:dLbls>
            <c:dLbl>
              <c:idx val="0"/>
              <c:tx>
                <c:rich>
                  <a:bodyPr/>
                  <a:lstStyle/>
                  <a:p>
                    <a:fld id="{EBAF22A2-B4B4-4898-B80A-0A9CC65B3C40}"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76CF-40BD-A967-CD9472E2ECFC}"/>
                </c:ext>
              </c:extLst>
            </c:dLbl>
            <c:dLbl>
              <c:idx val="1"/>
              <c:tx>
                <c:rich>
                  <a:bodyPr/>
                  <a:lstStyle/>
                  <a:p>
                    <a:fld id="{C567F97D-9DA9-4316-B5DD-4586AABD24BF}"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76CF-40BD-A967-CD9472E2ECFC}"/>
                </c:ext>
              </c:extLst>
            </c:dLbl>
            <c:dLbl>
              <c:idx val="2"/>
              <c:tx>
                <c:rich>
                  <a:bodyPr/>
                  <a:lstStyle/>
                  <a:p>
                    <a:fld id="{ECC4432B-2700-4A39-B775-188EEBC0D58A}"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76CF-40BD-A967-CD9472E2ECFC}"/>
                </c:ext>
              </c:extLst>
            </c:dLbl>
            <c:dLbl>
              <c:idx val="3"/>
              <c:tx>
                <c:rich>
                  <a:bodyPr/>
                  <a:lstStyle/>
                  <a:p>
                    <a:fld id="{FBF2AF7D-4943-414C-AFA7-6D62C0DD7D64}"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76CF-40BD-A967-CD9472E2ECFC}"/>
                </c:ext>
              </c:extLst>
            </c:dLbl>
            <c:dLbl>
              <c:idx val="4"/>
              <c:tx>
                <c:rich>
                  <a:bodyPr/>
                  <a:lstStyle/>
                  <a:p>
                    <a:fld id="{299D5BEC-3790-415F-AB97-0EBE3204357A}"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76CF-40BD-A967-CD9472E2ECFC}"/>
                </c:ext>
              </c:extLst>
            </c:dLbl>
            <c:dLbl>
              <c:idx val="5"/>
              <c:tx>
                <c:rich>
                  <a:bodyPr/>
                  <a:lstStyle/>
                  <a:p>
                    <a:fld id="{1747EA96-E782-4E90-8EBF-6043E3C46F2F}"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76CF-40BD-A967-CD9472E2ECFC}"/>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j-lt"/>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tables'!$G$8:$G$13</c:f>
              <c:numCache>
                <c:formatCode>General</c:formatCode>
                <c:ptCount val="6"/>
                <c:pt idx="0">
                  <c:v>1.25</c:v>
                </c:pt>
                <c:pt idx="1">
                  <c:v>6.5</c:v>
                </c:pt>
                <c:pt idx="2">
                  <c:v>4</c:v>
                </c:pt>
                <c:pt idx="3">
                  <c:v>2</c:v>
                </c:pt>
                <c:pt idx="4">
                  <c:v>6</c:v>
                </c:pt>
                <c:pt idx="5">
                  <c:v>5</c:v>
                </c:pt>
              </c:numCache>
            </c:numRef>
          </c:xVal>
          <c:yVal>
            <c:numRef>
              <c:f>'Pivot tables'!$H$8:$H$13</c:f>
              <c:numCache>
                <c:formatCode>General</c:formatCode>
                <c:ptCount val="6"/>
                <c:pt idx="0">
                  <c:v>3</c:v>
                </c:pt>
                <c:pt idx="1">
                  <c:v>2</c:v>
                </c:pt>
                <c:pt idx="2">
                  <c:v>1.5</c:v>
                </c:pt>
                <c:pt idx="3">
                  <c:v>8</c:v>
                </c:pt>
                <c:pt idx="4">
                  <c:v>6</c:v>
                </c:pt>
                <c:pt idx="5">
                  <c:v>9</c:v>
                </c:pt>
              </c:numCache>
            </c:numRef>
          </c:yVal>
          <c:bubbleSize>
            <c:numRef>
              <c:f>'Pivot tables'!$K$8:$K$13</c:f>
              <c:numCache>
                <c:formatCode>General</c:formatCode>
                <c:ptCount val="6"/>
                <c:pt idx="0">
                  <c:v>1901</c:v>
                </c:pt>
                <c:pt idx="1">
                  <c:v>0</c:v>
                </c:pt>
                <c:pt idx="2">
                  <c:v>0</c:v>
                </c:pt>
                <c:pt idx="3">
                  <c:v>0</c:v>
                </c:pt>
                <c:pt idx="4">
                  <c:v>0</c:v>
                </c:pt>
                <c:pt idx="5">
                  <c:v>0</c:v>
                </c:pt>
              </c:numCache>
            </c:numRef>
          </c:bubbleSize>
          <c:bubble3D val="0"/>
          <c:extLst>
            <c:ext xmlns:c15="http://schemas.microsoft.com/office/drawing/2012/chart" uri="{02D57815-91ED-43cb-92C2-25804820EDAC}">
              <c15:datalabelsRange>
                <c15:f>'Pivot tables'!$K$8:$K$13</c15:f>
                <c15:dlblRangeCache>
                  <c:ptCount val="6"/>
                  <c:pt idx="0">
                    <c:v>1901</c:v>
                  </c:pt>
                </c15:dlblRangeCache>
              </c15:datalabelsRange>
            </c:ext>
            <c:ext xmlns:c16="http://schemas.microsoft.com/office/drawing/2014/chart" uri="{C3380CC4-5D6E-409C-BE32-E72D297353CC}">
              <c16:uniqueId val="{0000000D-76CF-40BD-A967-CD9472E2ECFC}"/>
            </c:ext>
          </c:extLst>
        </c:ser>
        <c:dLbls>
          <c:showLegendKey val="0"/>
          <c:showVal val="0"/>
          <c:showCatName val="0"/>
          <c:showSerName val="0"/>
          <c:showPercent val="0"/>
          <c:showBubbleSize val="0"/>
        </c:dLbls>
        <c:bubbleScale val="110"/>
        <c:showNegBubbles val="0"/>
        <c:axId val="648991984"/>
        <c:axId val="648992344"/>
      </c:bubbleChart>
      <c:valAx>
        <c:axId val="648991984"/>
        <c:scaling>
          <c:orientation val="minMax"/>
        </c:scaling>
        <c:delete val="1"/>
        <c:axPos val="b"/>
        <c:numFmt formatCode="General" sourceLinked="1"/>
        <c:majorTickMark val="none"/>
        <c:minorTickMark val="none"/>
        <c:tickLblPos val="nextTo"/>
        <c:crossAx val="648992344"/>
        <c:crosses val="autoZero"/>
        <c:crossBetween val="midCat"/>
      </c:valAx>
      <c:valAx>
        <c:axId val="648992344"/>
        <c:scaling>
          <c:orientation val="minMax"/>
          <c:max val="10"/>
          <c:min val="0"/>
        </c:scaling>
        <c:delete val="1"/>
        <c:axPos val="l"/>
        <c:numFmt formatCode="General" sourceLinked="1"/>
        <c:majorTickMark val="none"/>
        <c:minorTickMark val="none"/>
        <c:tickLblPos val="nextTo"/>
        <c:crossAx val="648991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[Ultramarathon dashboard.xlsx]Pivot tables!PivotTable13</c:name>
    <c:fmtId val="9"/>
  </c:pivotSource>
  <c:chart>
    <c:autoTitleDeleted val="0"/>
    <c:pivotFmts>
      <c:pivotFmt>
        <c:idx val="0"/>
        <c:spPr>
          <a:solidFill>
            <a:schemeClr val="accent1"/>
          </a:solidFill>
          <a:ln w="28575"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32000">
                <a:srgbClr val="194AFE"/>
              </a:gs>
              <a:gs pos="100000">
                <a:schemeClr val="tx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2000">
                <a:srgbClr val="194AFE"/>
              </a:gs>
              <a:gs pos="100000">
                <a:schemeClr val="tx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32000">
                <a:srgbClr val="194AFE">
                  <a:alpha val="43000"/>
                </a:srgbClr>
              </a:gs>
              <a:gs pos="100000">
                <a:schemeClr val="tx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tables'!$AF$7</c:f>
              <c:strCache>
                <c:ptCount val="1"/>
                <c:pt idx="0">
                  <c:v>Sum of Finishers2</c:v>
                </c:pt>
              </c:strCache>
            </c:strRef>
          </c:tx>
          <c:spPr>
            <a:gradFill>
              <a:gsLst>
                <a:gs pos="32000">
                  <a:srgbClr val="194AFE">
                    <a:alpha val="43000"/>
                  </a:srgbClr>
                </a:gs>
                <a:gs pos="100000">
                  <a:schemeClr val="tx1"/>
                </a:gs>
              </a:gsLst>
              <a:lin ang="5400000" scaled="1"/>
            </a:gradFill>
            <a:ln>
              <a:noFill/>
            </a:ln>
            <a:effectLst/>
          </c:spPr>
          <c:cat>
            <c:strRef>
              <c:f>'Pivot tables'!$AD$8:$AD$20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tables'!$AF$8:$AF$20</c:f>
              <c:numCache>
                <c:formatCode>General</c:formatCode>
                <c:ptCount val="12"/>
                <c:pt idx="0">
                  <c:v>2898</c:v>
                </c:pt>
                <c:pt idx="1">
                  <c:v>3343</c:v>
                </c:pt>
                <c:pt idx="2">
                  <c:v>2544</c:v>
                </c:pt>
              </c:numCache>
            </c:numRef>
          </c:val>
          <c:extLst>
            <c:ext xmlns:c16="http://schemas.microsoft.com/office/drawing/2014/chart" uri="{C3380CC4-5D6E-409C-BE32-E72D297353CC}">
              <c16:uniqueId val="{00000000-D7D6-4855-8095-8F468BD877BD}"/>
            </c:ext>
          </c:extLst>
        </c:ser>
        <c:dLbls>
          <c:showLegendKey val="0"/>
          <c:showVal val="0"/>
          <c:showCatName val="0"/>
          <c:showSerName val="0"/>
          <c:showPercent val="0"/>
          <c:showBubbleSize val="0"/>
        </c:dLbls>
        <c:axId val="426158808"/>
        <c:axId val="426159168"/>
      </c:areaChart>
      <c:lineChart>
        <c:grouping val="standard"/>
        <c:varyColors val="0"/>
        <c:ser>
          <c:idx val="0"/>
          <c:order val="0"/>
          <c:tx>
            <c:strRef>
              <c:f>'Pivot tables'!$AE$7</c:f>
              <c:strCache>
                <c:ptCount val="1"/>
                <c:pt idx="0">
                  <c:v>Sum of Finishers</c:v>
                </c:pt>
              </c:strCache>
            </c:strRef>
          </c:tx>
          <c:spPr>
            <a:ln w="28575" cap="rnd">
              <a:solidFill>
                <a:srgbClr val="194AFE"/>
              </a:solidFill>
              <a:round/>
            </a:ln>
            <a:effectLst/>
          </c:spPr>
          <c:marker>
            <c:symbol val="none"/>
          </c:marker>
          <c:cat>
            <c:strRef>
              <c:f>'Pivot tables'!$AD$8:$AD$20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tables'!$AE$8:$AE$20</c:f>
              <c:numCache>
                <c:formatCode>General</c:formatCode>
                <c:ptCount val="12"/>
                <c:pt idx="0">
                  <c:v>2898</c:v>
                </c:pt>
                <c:pt idx="1">
                  <c:v>3343</c:v>
                </c:pt>
                <c:pt idx="2">
                  <c:v>2544</c:v>
                </c:pt>
              </c:numCache>
            </c:numRef>
          </c:val>
          <c:smooth val="0"/>
          <c:extLst>
            <c:ext xmlns:c16="http://schemas.microsoft.com/office/drawing/2014/chart" uri="{C3380CC4-5D6E-409C-BE32-E72D297353CC}">
              <c16:uniqueId val="{00000001-D7D6-4855-8095-8F468BD877BD}"/>
            </c:ext>
          </c:extLst>
        </c:ser>
        <c:dLbls>
          <c:showLegendKey val="0"/>
          <c:showVal val="0"/>
          <c:showCatName val="0"/>
          <c:showSerName val="0"/>
          <c:showPercent val="0"/>
          <c:showBubbleSize val="0"/>
        </c:dLbls>
        <c:marker val="1"/>
        <c:smooth val="0"/>
        <c:axId val="426158808"/>
        <c:axId val="426159168"/>
      </c:lineChart>
      <c:catAx>
        <c:axId val="42615880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50" b="0" i="0" u="none" strike="noStrike" kern="1200" baseline="0">
                <a:solidFill>
                  <a:schemeClr val="bg1"/>
                </a:solidFill>
                <a:latin typeface="+mn-lt"/>
                <a:ea typeface="+mn-ea"/>
                <a:cs typeface="+mn-cs"/>
              </a:defRPr>
            </a:pPr>
            <a:endParaRPr lang="en-US"/>
          </a:p>
        </c:txPr>
        <c:crossAx val="426159168"/>
        <c:crosses val="autoZero"/>
        <c:auto val="1"/>
        <c:lblAlgn val="ctr"/>
        <c:lblOffset val="100"/>
        <c:noMultiLvlLbl val="0"/>
      </c:catAx>
      <c:valAx>
        <c:axId val="426159168"/>
        <c:scaling>
          <c:orientation val="minMax"/>
        </c:scaling>
        <c:delete val="1"/>
        <c:axPos val="l"/>
        <c:numFmt formatCode="General" sourceLinked="1"/>
        <c:majorTickMark val="none"/>
        <c:minorTickMark val="none"/>
        <c:tickLblPos val="nextTo"/>
        <c:crossAx val="4261588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81000">
                  <a:srgbClr val="7417BD"/>
                </a:gs>
                <a:gs pos="27000">
                  <a:srgbClr val="B1F5F1"/>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tables'!$AK$100:$AK$109</c:f>
              <c:strCache>
                <c:ptCount val="10"/>
                <c:pt idx="0">
                  <c:v>The Algonquin 50K</c:v>
                </c:pt>
                <c:pt idx="1">
                  <c:v>Cowtown Ultra</c:v>
                </c:pt>
                <c:pt idx="2">
                  <c:v>FOURmidable</c:v>
                </c:pt>
                <c:pt idx="3">
                  <c:v>Bandera</c:v>
                </c:pt>
                <c:pt idx="4">
                  <c:v>Avalon Benefit 50</c:v>
                </c:pt>
                <c:pt idx="5">
                  <c:v>Antelope Canyon Ultras</c:v>
                </c:pt>
                <c:pt idx="6">
                  <c:v>Mountain Mist</c:v>
                </c:pt>
                <c:pt idx="7">
                  <c:v>Way Too Cool</c:v>
                </c:pt>
                <c:pt idx="8">
                  <c:v>Chuckanut 50k</c:v>
                </c:pt>
                <c:pt idx="9">
                  <c:v>Black Canyon Ultras</c:v>
                </c:pt>
              </c:strCache>
            </c:strRef>
          </c:cat>
          <c:val>
            <c:numRef>
              <c:f>'Pivot tables'!$AL$100:$AL$109</c:f>
              <c:numCache>
                <c:formatCode>General</c:formatCode>
                <c:ptCount val="10"/>
                <c:pt idx="0">
                  <c:v>195</c:v>
                </c:pt>
                <c:pt idx="1">
                  <c:v>197</c:v>
                </c:pt>
                <c:pt idx="2">
                  <c:v>209</c:v>
                </c:pt>
                <c:pt idx="3">
                  <c:v>224</c:v>
                </c:pt>
                <c:pt idx="4">
                  <c:v>308.5</c:v>
                </c:pt>
                <c:pt idx="5">
                  <c:v>322</c:v>
                </c:pt>
                <c:pt idx="6">
                  <c:v>411</c:v>
                </c:pt>
                <c:pt idx="7">
                  <c:v>412</c:v>
                </c:pt>
                <c:pt idx="8">
                  <c:v>446</c:v>
                </c:pt>
                <c:pt idx="9">
                  <c:v>521</c:v>
                </c:pt>
              </c:numCache>
            </c:numRef>
          </c:val>
          <c:extLst>
            <c:ext xmlns:c16="http://schemas.microsoft.com/office/drawing/2014/chart" uri="{C3380CC4-5D6E-409C-BE32-E72D297353CC}">
              <c16:uniqueId val="{00000000-5CC9-4F23-979A-1F15D3128222}"/>
            </c:ext>
          </c:extLst>
        </c:ser>
        <c:dLbls>
          <c:dLblPos val="outEnd"/>
          <c:showLegendKey val="0"/>
          <c:showVal val="1"/>
          <c:showCatName val="0"/>
          <c:showSerName val="0"/>
          <c:showPercent val="0"/>
          <c:showBubbleSize val="0"/>
        </c:dLbls>
        <c:gapWidth val="230"/>
        <c:axId val="625128504"/>
        <c:axId val="625128864"/>
      </c:barChart>
      <c:catAx>
        <c:axId val="625128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25128864"/>
        <c:crosses val="autoZero"/>
        <c:auto val="1"/>
        <c:lblAlgn val="ctr"/>
        <c:lblOffset val="100"/>
        <c:noMultiLvlLbl val="0"/>
      </c:catAx>
      <c:valAx>
        <c:axId val="625128864"/>
        <c:scaling>
          <c:orientation val="minMax"/>
        </c:scaling>
        <c:delete val="1"/>
        <c:axPos val="b"/>
        <c:numFmt formatCode="General" sourceLinked="1"/>
        <c:majorTickMark val="none"/>
        <c:minorTickMark val="none"/>
        <c:tickLblPos val="nextTo"/>
        <c:crossAx val="625128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B1F5F1"/>
            </a:solidFill>
            <a:ln>
              <a:solidFill>
                <a:schemeClr val="tx1"/>
              </a:solidFill>
            </a:ln>
          </c:spPr>
          <c:dPt>
            <c:idx val="0"/>
            <c:bubble3D val="0"/>
            <c:spPr>
              <a:solidFill>
                <a:srgbClr val="B1F5F1"/>
              </a:solidFill>
              <a:ln w="19050">
                <a:solidFill>
                  <a:schemeClr val="tx1"/>
                </a:solidFill>
              </a:ln>
              <a:effectLst/>
            </c:spPr>
            <c:extLst>
              <c:ext xmlns:c16="http://schemas.microsoft.com/office/drawing/2014/chart" uri="{C3380CC4-5D6E-409C-BE32-E72D297353CC}">
                <c16:uniqueId val="{00000001-8B53-4693-8FA7-C5A86143BD85}"/>
              </c:ext>
            </c:extLst>
          </c:dPt>
          <c:dPt>
            <c:idx val="1"/>
            <c:bubble3D val="0"/>
            <c:spPr>
              <a:solidFill>
                <a:srgbClr val="194AFE"/>
              </a:solidFill>
              <a:ln w="19050">
                <a:solidFill>
                  <a:schemeClr val="tx1"/>
                </a:solidFill>
              </a:ln>
              <a:effectLst/>
            </c:spPr>
            <c:extLst>
              <c:ext xmlns:c16="http://schemas.microsoft.com/office/drawing/2014/chart" uri="{C3380CC4-5D6E-409C-BE32-E72D297353CC}">
                <c16:uniqueId val="{00000003-8B53-4693-8FA7-C5A86143BD85}"/>
              </c:ext>
            </c:extLst>
          </c:dPt>
          <c:val>
            <c:numRef>
              <c:f>'Pivot tables'!$AN$32:$AO$32</c:f>
              <c:numCache>
                <c:formatCode>0%</c:formatCode>
                <c:ptCount val="2"/>
                <c:pt idx="0">
                  <c:v>0.04</c:v>
                </c:pt>
                <c:pt idx="1">
                  <c:v>0.96</c:v>
                </c:pt>
              </c:numCache>
            </c:numRef>
          </c:val>
          <c:extLst>
            <c:ext xmlns:c16="http://schemas.microsoft.com/office/drawing/2014/chart" uri="{C3380CC4-5D6E-409C-BE32-E72D297353CC}">
              <c16:uniqueId val="{00000004-8B53-4693-8FA7-C5A86143BD85}"/>
            </c:ext>
          </c:extLst>
        </c:ser>
        <c:ser>
          <c:idx val="1"/>
          <c:order val="1"/>
          <c:spPr>
            <a:ln>
              <a:solidFill>
                <a:schemeClr val="tx1"/>
              </a:solidFill>
            </a:ln>
          </c:spPr>
          <c:dPt>
            <c:idx val="0"/>
            <c:bubble3D val="0"/>
            <c:spPr>
              <a:solidFill>
                <a:srgbClr val="B1F5F1"/>
              </a:solidFill>
              <a:ln w="19050">
                <a:solidFill>
                  <a:schemeClr val="tx1"/>
                </a:solidFill>
              </a:ln>
              <a:effectLst/>
            </c:spPr>
            <c:extLst>
              <c:ext xmlns:c16="http://schemas.microsoft.com/office/drawing/2014/chart" uri="{C3380CC4-5D6E-409C-BE32-E72D297353CC}">
                <c16:uniqueId val="{00000006-8B53-4693-8FA7-C5A86143BD85}"/>
              </c:ext>
            </c:extLst>
          </c:dPt>
          <c:dPt>
            <c:idx val="1"/>
            <c:bubble3D val="0"/>
            <c:spPr>
              <a:solidFill>
                <a:srgbClr val="194AFE"/>
              </a:solidFill>
              <a:ln w="19050">
                <a:solidFill>
                  <a:schemeClr val="tx1"/>
                </a:solidFill>
              </a:ln>
              <a:effectLst/>
            </c:spPr>
            <c:extLst>
              <c:ext xmlns:c16="http://schemas.microsoft.com/office/drawing/2014/chart" uri="{C3380CC4-5D6E-409C-BE32-E72D297353CC}">
                <c16:uniqueId val="{00000008-8B53-4693-8FA7-C5A86143BD85}"/>
              </c:ext>
            </c:extLst>
          </c:dPt>
          <c:val>
            <c:numRef>
              <c:f>'Pivot tables'!$AN$33:$AO$33</c:f>
              <c:numCache>
                <c:formatCode>0%</c:formatCode>
                <c:ptCount val="2"/>
                <c:pt idx="0">
                  <c:v>0.04</c:v>
                </c:pt>
                <c:pt idx="1">
                  <c:v>0.96</c:v>
                </c:pt>
              </c:numCache>
            </c:numRef>
          </c:val>
          <c:extLst>
            <c:ext xmlns:c16="http://schemas.microsoft.com/office/drawing/2014/chart" uri="{C3380CC4-5D6E-409C-BE32-E72D297353CC}">
              <c16:uniqueId val="{00000009-8B53-4693-8FA7-C5A86143BD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values</c:v>
          </c:tx>
          <c:spPr>
            <a:gradFill flip="none" rotWithShape="1">
              <a:gsLst>
                <a:gs pos="3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invertIfNegative val="0"/>
          <c:dLbls>
            <c:dLbl>
              <c:idx val="0"/>
              <c:tx>
                <c:rich>
                  <a:bodyPr/>
                  <a:lstStyle/>
                  <a:p>
                    <a:fld id="{9A95CF02-A20A-4F60-BAFE-C3F485BAEBB8}"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81ED-4DC5-A369-E5C5985C611D}"/>
                </c:ext>
              </c:extLst>
            </c:dLbl>
            <c:dLbl>
              <c:idx val="1"/>
              <c:tx>
                <c:rich>
                  <a:bodyPr/>
                  <a:lstStyle/>
                  <a:p>
                    <a:fld id="{70445C4D-874C-4EF6-B36D-7EB3ED666C4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1ED-4DC5-A369-E5C5985C611D}"/>
                </c:ext>
              </c:extLst>
            </c:dLbl>
            <c:dLbl>
              <c:idx val="2"/>
              <c:tx>
                <c:rich>
                  <a:bodyPr/>
                  <a:lstStyle/>
                  <a:p>
                    <a:fld id="{F402E2AE-B29E-42A1-B0E2-B83A84894A7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1ED-4DC5-A369-E5C5985C611D}"/>
                </c:ext>
              </c:extLst>
            </c:dLbl>
            <c:dLbl>
              <c:idx val="3"/>
              <c:tx>
                <c:rich>
                  <a:bodyPr/>
                  <a:lstStyle/>
                  <a:p>
                    <a:fld id="{C803E5ED-FDEA-4983-8A9C-CE8C67CA511D}"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1ED-4DC5-A369-E5C5985C611D}"/>
                </c:ext>
              </c:extLst>
            </c:dLbl>
            <c:dLbl>
              <c:idx val="4"/>
              <c:tx>
                <c:rich>
                  <a:bodyPr/>
                  <a:lstStyle/>
                  <a:p>
                    <a:fld id="{1DFBD926-3736-4736-8909-A20EBE5EBAF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1ED-4DC5-A369-E5C5985C611D}"/>
                </c:ext>
              </c:extLst>
            </c:dLbl>
            <c:dLbl>
              <c:idx val="5"/>
              <c:tx>
                <c:rich>
                  <a:bodyPr/>
                  <a:lstStyle/>
                  <a:p>
                    <a:fld id="{E262A7A7-BC64-4866-BFA3-8C6BC667EB43}"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1ED-4DC5-A369-E5C5985C611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 tables'!$G$8:$G$13</c:f>
              <c:numCache>
                <c:formatCode>General</c:formatCode>
                <c:ptCount val="6"/>
                <c:pt idx="0">
                  <c:v>1.25</c:v>
                </c:pt>
                <c:pt idx="1">
                  <c:v>6.5</c:v>
                </c:pt>
                <c:pt idx="2">
                  <c:v>4</c:v>
                </c:pt>
                <c:pt idx="3">
                  <c:v>2</c:v>
                </c:pt>
                <c:pt idx="4">
                  <c:v>6</c:v>
                </c:pt>
                <c:pt idx="5">
                  <c:v>5</c:v>
                </c:pt>
              </c:numCache>
            </c:numRef>
          </c:xVal>
          <c:yVal>
            <c:numRef>
              <c:f>'Pivot tables'!$H$8:$H$13</c:f>
              <c:numCache>
                <c:formatCode>General</c:formatCode>
                <c:ptCount val="6"/>
                <c:pt idx="0">
                  <c:v>3</c:v>
                </c:pt>
                <c:pt idx="1">
                  <c:v>2</c:v>
                </c:pt>
                <c:pt idx="2">
                  <c:v>1.5</c:v>
                </c:pt>
                <c:pt idx="3">
                  <c:v>8</c:v>
                </c:pt>
                <c:pt idx="4">
                  <c:v>6</c:v>
                </c:pt>
                <c:pt idx="5">
                  <c:v>9</c:v>
                </c:pt>
              </c:numCache>
            </c:numRef>
          </c:yVal>
          <c:bubbleSize>
            <c:numRef>
              <c:f>'Pivot tables'!$I$8:$I$13</c:f>
              <c:numCache>
                <c:formatCode>General</c:formatCode>
                <c:ptCount val="6"/>
                <c:pt idx="0">
                  <c:v>1901</c:v>
                </c:pt>
                <c:pt idx="1">
                  <c:v>1893</c:v>
                </c:pt>
                <c:pt idx="2">
                  <c:v>1414</c:v>
                </c:pt>
                <c:pt idx="3">
                  <c:v>658</c:v>
                </c:pt>
                <c:pt idx="4">
                  <c:v>585</c:v>
                </c:pt>
                <c:pt idx="5">
                  <c:v>579</c:v>
                </c:pt>
              </c:numCache>
            </c:numRef>
          </c:bubbleSize>
          <c:bubble3D val="0"/>
          <c:extLst>
            <c:ext xmlns:c15="http://schemas.microsoft.com/office/drawing/2012/chart" uri="{02D57815-91ED-43cb-92C2-25804820EDAC}">
              <c15:datalabelsRange>
                <c15:f>'Pivot tables'!$L$8:$L$13</c15:f>
                <c15:dlblRangeCache>
                  <c:ptCount val="6"/>
                  <c:pt idx="1">
                    <c:v>1893</c:v>
                  </c:pt>
                  <c:pt idx="2">
                    <c:v>1414</c:v>
                  </c:pt>
                  <c:pt idx="3">
                    <c:v>658</c:v>
                  </c:pt>
                  <c:pt idx="4">
                    <c:v>585</c:v>
                  </c:pt>
                  <c:pt idx="5">
                    <c:v>579</c:v>
                  </c:pt>
                </c15:dlblRangeCache>
              </c15:datalabelsRange>
            </c:ext>
            <c:ext xmlns:c16="http://schemas.microsoft.com/office/drawing/2014/chart" uri="{C3380CC4-5D6E-409C-BE32-E72D297353CC}">
              <c16:uniqueId val="{0000000A-81ED-4DC5-A369-E5C5985C611D}"/>
            </c:ext>
          </c:extLst>
        </c:ser>
        <c:ser>
          <c:idx val="1"/>
          <c:order val="1"/>
          <c:tx>
            <c:v>Max</c:v>
          </c:tx>
          <c:spPr>
            <a:gradFill>
              <a:gsLst>
                <a:gs pos="34000">
                  <a:srgbClr val="DD115E"/>
                </a:gs>
                <a:gs pos="79000">
                  <a:srgbClr val="7417BD"/>
                </a:gs>
              </a:gsLst>
              <a:path path="circle">
                <a:fillToRect l="100000" t="100000"/>
              </a:path>
            </a:gradFill>
            <a:ln w="25400">
              <a:noFill/>
            </a:ln>
            <a:effectLst>
              <a:outerShdw blurRad="152400" sx="105000" sy="105000" algn="ctr" rotWithShape="0">
                <a:srgbClr val="DD115E">
                  <a:alpha val="88000"/>
                </a:srgbClr>
              </a:outerShdw>
            </a:effectLst>
          </c:spPr>
          <c:invertIfNegative val="0"/>
          <c:dLbls>
            <c:dLbl>
              <c:idx val="0"/>
              <c:tx>
                <c:rich>
                  <a:bodyPr/>
                  <a:lstStyle/>
                  <a:p>
                    <a:fld id="{181753A2-6C9B-4A2C-BB1C-F488DBFD9663}"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1ED-4DC5-A369-E5C5985C611D}"/>
                </c:ext>
              </c:extLst>
            </c:dLbl>
            <c:dLbl>
              <c:idx val="1"/>
              <c:tx>
                <c:rich>
                  <a:bodyPr/>
                  <a:lstStyle/>
                  <a:p>
                    <a:fld id="{E57003EF-54BF-4E9E-8492-D3876151AF9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1ED-4DC5-A369-E5C5985C611D}"/>
                </c:ext>
              </c:extLst>
            </c:dLbl>
            <c:dLbl>
              <c:idx val="2"/>
              <c:tx>
                <c:rich>
                  <a:bodyPr/>
                  <a:lstStyle/>
                  <a:p>
                    <a:fld id="{9839C236-D3C5-4235-BD7C-D69F6197E39A}"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1ED-4DC5-A369-E5C5985C611D}"/>
                </c:ext>
              </c:extLst>
            </c:dLbl>
            <c:dLbl>
              <c:idx val="3"/>
              <c:tx>
                <c:rich>
                  <a:bodyPr/>
                  <a:lstStyle/>
                  <a:p>
                    <a:fld id="{356A7B53-E5A3-4FFF-AD76-DD3FE37CD8D9}"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1ED-4DC5-A369-E5C5985C611D}"/>
                </c:ext>
              </c:extLst>
            </c:dLbl>
            <c:dLbl>
              <c:idx val="4"/>
              <c:tx>
                <c:rich>
                  <a:bodyPr/>
                  <a:lstStyle/>
                  <a:p>
                    <a:fld id="{CB9C8588-7D3B-4857-87DA-6F352E1B45C4}"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81ED-4DC5-A369-E5C5985C611D}"/>
                </c:ext>
              </c:extLst>
            </c:dLbl>
            <c:dLbl>
              <c:idx val="5"/>
              <c:tx>
                <c:rich>
                  <a:bodyPr/>
                  <a:lstStyle/>
                  <a:p>
                    <a:fld id="{9CB3200E-2148-430C-8D2C-3BC82C12C2EB}"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81ED-4DC5-A369-E5C5985C611D}"/>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tables'!$G$8:$G$13</c:f>
              <c:numCache>
                <c:formatCode>General</c:formatCode>
                <c:ptCount val="6"/>
                <c:pt idx="0">
                  <c:v>1.25</c:v>
                </c:pt>
                <c:pt idx="1">
                  <c:v>6.5</c:v>
                </c:pt>
                <c:pt idx="2">
                  <c:v>4</c:v>
                </c:pt>
                <c:pt idx="3">
                  <c:v>2</c:v>
                </c:pt>
                <c:pt idx="4">
                  <c:v>6</c:v>
                </c:pt>
                <c:pt idx="5">
                  <c:v>5</c:v>
                </c:pt>
              </c:numCache>
            </c:numRef>
          </c:xVal>
          <c:yVal>
            <c:numRef>
              <c:f>'Pivot tables'!$H$8:$H$13</c:f>
              <c:numCache>
                <c:formatCode>General</c:formatCode>
                <c:ptCount val="6"/>
                <c:pt idx="0">
                  <c:v>3</c:v>
                </c:pt>
                <c:pt idx="1">
                  <c:v>2</c:v>
                </c:pt>
                <c:pt idx="2">
                  <c:v>1.5</c:v>
                </c:pt>
                <c:pt idx="3">
                  <c:v>8</c:v>
                </c:pt>
                <c:pt idx="4">
                  <c:v>6</c:v>
                </c:pt>
                <c:pt idx="5">
                  <c:v>9</c:v>
                </c:pt>
              </c:numCache>
            </c:numRef>
          </c:yVal>
          <c:bubbleSize>
            <c:numRef>
              <c:f>'Pivot tables'!$K$8:$K$13</c:f>
              <c:numCache>
                <c:formatCode>General</c:formatCode>
                <c:ptCount val="6"/>
                <c:pt idx="0">
                  <c:v>1901</c:v>
                </c:pt>
                <c:pt idx="1">
                  <c:v>0</c:v>
                </c:pt>
                <c:pt idx="2">
                  <c:v>0</c:v>
                </c:pt>
                <c:pt idx="3">
                  <c:v>0</c:v>
                </c:pt>
                <c:pt idx="4">
                  <c:v>0</c:v>
                </c:pt>
                <c:pt idx="5">
                  <c:v>0</c:v>
                </c:pt>
              </c:numCache>
            </c:numRef>
          </c:bubbleSize>
          <c:bubble3D val="0"/>
          <c:extLst>
            <c:ext xmlns:c15="http://schemas.microsoft.com/office/drawing/2012/chart" uri="{02D57815-91ED-43cb-92C2-25804820EDAC}">
              <c15:datalabelsRange>
                <c15:f>'Pivot tables'!$K$8:$K$13</c15:f>
                <c15:dlblRangeCache>
                  <c:ptCount val="6"/>
                  <c:pt idx="0">
                    <c:v>1901</c:v>
                  </c:pt>
                </c15:dlblRangeCache>
              </c15:datalabelsRange>
            </c:ext>
            <c:ext xmlns:c16="http://schemas.microsoft.com/office/drawing/2014/chart" uri="{C3380CC4-5D6E-409C-BE32-E72D297353CC}">
              <c16:uniqueId val="{0000000B-81ED-4DC5-A369-E5C5985C611D}"/>
            </c:ext>
          </c:extLst>
        </c:ser>
        <c:dLbls>
          <c:showLegendKey val="0"/>
          <c:showVal val="0"/>
          <c:showCatName val="0"/>
          <c:showSerName val="0"/>
          <c:showPercent val="0"/>
          <c:showBubbleSize val="0"/>
        </c:dLbls>
        <c:bubbleScale val="70"/>
        <c:showNegBubbles val="0"/>
        <c:axId val="648991984"/>
        <c:axId val="648992344"/>
      </c:bubbleChart>
      <c:valAx>
        <c:axId val="648991984"/>
        <c:scaling>
          <c:orientation val="minMax"/>
        </c:scaling>
        <c:delete val="1"/>
        <c:axPos val="b"/>
        <c:numFmt formatCode="General" sourceLinked="1"/>
        <c:majorTickMark val="none"/>
        <c:minorTickMark val="none"/>
        <c:tickLblPos val="nextTo"/>
        <c:crossAx val="648992344"/>
        <c:crosses val="autoZero"/>
        <c:crossBetween val="midCat"/>
      </c:valAx>
      <c:valAx>
        <c:axId val="648992344"/>
        <c:scaling>
          <c:orientation val="minMax"/>
          <c:max val="10"/>
          <c:min val="0"/>
        </c:scaling>
        <c:delete val="1"/>
        <c:axPos val="l"/>
        <c:numFmt formatCode="General" sourceLinked="1"/>
        <c:majorTickMark val="none"/>
        <c:minorTickMark val="none"/>
        <c:tickLblPos val="nextTo"/>
        <c:crossAx val="648991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[Ultramarathon dashboard.xlsx]Pivot tables!PivotTable13</c:name>
    <c:fmtId val="5"/>
  </c:pivotSource>
  <c:chart>
    <c:autoTitleDeleted val="0"/>
    <c:pivotFmts>
      <c:pivotFmt>
        <c:idx val="0"/>
        <c:spPr>
          <a:ln w="28575"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32000">
                <a:srgbClr val="194AFE"/>
              </a:gs>
              <a:gs pos="100000">
                <a:schemeClr val="tx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tables'!$AF$7</c:f>
              <c:strCache>
                <c:ptCount val="1"/>
                <c:pt idx="0">
                  <c:v>Sum of Finishers2</c:v>
                </c:pt>
              </c:strCache>
            </c:strRef>
          </c:tx>
          <c:spPr>
            <a:gradFill>
              <a:gsLst>
                <a:gs pos="32000">
                  <a:srgbClr val="194AFE"/>
                </a:gs>
                <a:gs pos="100000">
                  <a:schemeClr val="tx1"/>
                </a:gs>
              </a:gsLst>
              <a:lin ang="5400000" scaled="1"/>
            </a:gradFill>
            <a:ln>
              <a:noFill/>
            </a:ln>
            <a:effectLst/>
          </c:spPr>
          <c:cat>
            <c:strRef>
              <c:f>'Pivot tables'!$AD$8:$AD$20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tables'!$AF$8:$AF$20</c:f>
              <c:numCache>
                <c:formatCode>General</c:formatCode>
                <c:ptCount val="12"/>
                <c:pt idx="0">
                  <c:v>2898</c:v>
                </c:pt>
                <c:pt idx="1">
                  <c:v>3343</c:v>
                </c:pt>
                <c:pt idx="2">
                  <c:v>2544</c:v>
                </c:pt>
              </c:numCache>
            </c:numRef>
          </c:val>
          <c:extLst>
            <c:ext xmlns:c16="http://schemas.microsoft.com/office/drawing/2014/chart" uri="{C3380CC4-5D6E-409C-BE32-E72D297353CC}">
              <c16:uniqueId val="{00000001-19D3-40A7-90EE-DDE6D078340E}"/>
            </c:ext>
          </c:extLst>
        </c:ser>
        <c:dLbls>
          <c:showLegendKey val="0"/>
          <c:showVal val="0"/>
          <c:showCatName val="0"/>
          <c:showSerName val="0"/>
          <c:showPercent val="0"/>
          <c:showBubbleSize val="0"/>
        </c:dLbls>
        <c:axId val="426158808"/>
        <c:axId val="426159168"/>
      </c:areaChart>
      <c:lineChart>
        <c:grouping val="standard"/>
        <c:varyColors val="0"/>
        <c:ser>
          <c:idx val="0"/>
          <c:order val="0"/>
          <c:tx>
            <c:strRef>
              <c:f>'Pivot tables'!$AE$7</c:f>
              <c:strCache>
                <c:ptCount val="1"/>
                <c:pt idx="0">
                  <c:v>Sum of Finishers</c:v>
                </c:pt>
              </c:strCache>
            </c:strRef>
          </c:tx>
          <c:spPr>
            <a:ln w="28575" cap="rnd">
              <a:solidFill>
                <a:srgbClr val="194AFE"/>
              </a:solidFill>
              <a:round/>
            </a:ln>
            <a:effectLst/>
          </c:spPr>
          <c:marker>
            <c:symbol val="none"/>
          </c:marker>
          <c:cat>
            <c:strRef>
              <c:f>'Pivot tables'!$AD$8:$AD$20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tables'!$AE$8:$AE$20</c:f>
              <c:numCache>
                <c:formatCode>General</c:formatCode>
                <c:ptCount val="12"/>
                <c:pt idx="0">
                  <c:v>2898</c:v>
                </c:pt>
                <c:pt idx="1">
                  <c:v>3343</c:v>
                </c:pt>
                <c:pt idx="2">
                  <c:v>2544</c:v>
                </c:pt>
              </c:numCache>
            </c:numRef>
          </c:val>
          <c:smooth val="0"/>
          <c:extLst>
            <c:ext xmlns:c16="http://schemas.microsoft.com/office/drawing/2014/chart" uri="{C3380CC4-5D6E-409C-BE32-E72D297353CC}">
              <c16:uniqueId val="{00000000-19D3-40A7-90EE-DDE6D078340E}"/>
            </c:ext>
          </c:extLst>
        </c:ser>
        <c:dLbls>
          <c:showLegendKey val="0"/>
          <c:showVal val="0"/>
          <c:showCatName val="0"/>
          <c:showSerName val="0"/>
          <c:showPercent val="0"/>
          <c:showBubbleSize val="0"/>
        </c:dLbls>
        <c:marker val="1"/>
        <c:smooth val="0"/>
        <c:axId val="426158808"/>
        <c:axId val="426159168"/>
      </c:lineChart>
      <c:catAx>
        <c:axId val="426158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159168"/>
        <c:crosses val="autoZero"/>
        <c:auto val="1"/>
        <c:lblAlgn val="ctr"/>
        <c:lblOffset val="100"/>
        <c:noMultiLvlLbl val="0"/>
      </c:catAx>
      <c:valAx>
        <c:axId val="426159168"/>
        <c:scaling>
          <c:orientation val="minMax"/>
        </c:scaling>
        <c:delete val="1"/>
        <c:axPos val="l"/>
        <c:numFmt formatCode="General" sourceLinked="1"/>
        <c:majorTickMark val="none"/>
        <c:minorTickMark val="none"/>
        <c:tickLblPos val="nextTo"/>
        <c:crossAx val="4261588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tables'!$AK$100:$AK$109</c:f>
              <c:strCache>
                <c:ptCount val="10"/>
                <c:pt idx="0">
                  <c:v>The Algonquin 50K</c:v>
                </c:pt>
                <c:pt idx="1">
                  <c:v>Cowtown Ultra</c:v>
                </c:pt>
                <c:pt idx="2">
                  <c:v>FOURmidable</c:v>
                </c:pt>
                <c:pt idx="3">
                  <c:v>Bandera</c:v>
                </c:pt>
                <c:pt idx="4">
                  <c:v>Avalon Benefit 50</c:v>
                </c:pt>
                <c:pt idx="5">
                  <c:v>Antelope Canyon Ultras</c:v>
                </c:pt>
                <c:pt idx="6">
                  <c:v>Mountain Mist</c:v>
                </c:pt>
                <c:pt idx="7">
                  <c:v>Way Too Cool</c:v>
                </c:pt>
                <c:pt idx="8">
                  <c:v>Chuckanut 50k</c:v>
                </c:pt>
                <c:pt idx="9">
                  <c:v>Black Canyon Ultras</c:v>
                </c:pt>
              </c:strCache>
            </c:strRef>
          </c:cat>
          <c:val>
            <c:numRef>
              <c:f>'Pivot tables'!$AL$100:$AL$109</c:f>
              <c:numCache>
                <c:formatCode>General</c:formatCode>
                <c:ptCount val="10"/>
                <c:pt idx="0">
                  <c:v>195</c:v>
                </c:pt>
                <c:pt idx="1">
                  <c:v>197</c:v>
                </c:pt>
                <c:pt idx="2">
                  <c:v>209</c:v>
                </c:pt>
                <c:pt idx="3">
                  <c:v>224</c:v>
                </c:pt>
                <c:pt idx="4">
                  <c:v>308.5</c:v>
                </c:pt>
                <c:pt idx="5">
                  <c:v>322</c:v>
                </c:pt>
                <c:pt idx="6">
                  <c:v>411</c:v>
                </c:pt>
                <c:pt idx="7">
                  <c:v>412</c:v>
                </c:pt>
                <c:pt idx="8">
                  <c:v>446</c:v>
                </c:pt>
                <c:pt idx="9">
                  <c:v>521</c:v>
                </c:pt>
              </c:numCache>
            </c:numRef>
          </c:val>
          <c:extLst>
            <c:ext xmlns:c16="http://schemas.microsoft.com/office/drawing/2014/chart" uri="{C3380CC4-5D6E-409C-BE32-E72D297353CC}">
              <c16:uniqueId val="{00000000-E23C-4E6B-8FC3-ED0BBCF6CAD6}"/>
            </c:ext>
          </c:extLst>
        </c:ser>
        <c:dLbls>
          <c:dLblPos val="outEnd"/>
          <c:showLegendKey val="0"/>
          <c:showVal val="1"/>
          <c:showCatName val="0"/>
          <c:showSerName val="0"/>
          <c:showPercent val="0"/>
          <c:showBubbleSize val="0"/>
        </c:dLbls>
        <c:gapWidth val="182"/>
        <c:axId val="625128504"/>
        <c:axId val="625128864"/>
      </c:barChart>
      <c:catAx>
        <c:axId val="625128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128864"/>
        <c:crosses val="autoZero"/>
        <c:auto val="1"/>
        <c:lblAlgn val="ctr"/>
        <c:lblOffset val="100"/>
        <c:noMultiLvlLbl val="0"/>
      </c:catAx>
      <c:valAx>
        <c:axId val="625128864"/>
        <c:scaling>
          <c:orientation val="minMax"/>
        </c:scaling>
        <c:delete val="1"/>
        <c:axPos val="b"/>
        <c:numFmt formatCode="General" sourceLinked="1"/>
        <c:majorTickMark val="none"/>
        <c:minorTickMark val="none"/>
        <c:tickLblPos val="nextTo"/>
        <c:crossAx val="625128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B1F5F1"/>
            </a:solidFill>
          </c:spPr>
          <c:dPt>
            <c:idx val="0"/>
            <c:bubble3D val="0"/>
            <c:spPr>
              <a:solidFill>
                <a:srgbClr val="B1F5F1"/>
              </a:solidFill>
              <a:ln w="19050">
                <a:solidFill>
                  <a:schemeClr val="lt1"/>
                </a:solidFill>
              </a:ln>
              <a:effectLst/>
            </c:spPr>
            <c:extLst>
              <c:ext xmlns:c16="http://schemas.microsoft.com/office/drawing/2014/chart" uri="{C3380CC4-5D6E-409C-BE32-E72D297353CC}">
                <c16:uniqueId val="{00000001-DCC0-4B48-8FA6-B64C5E53E1E7}"/>
              </c:ext>
            </c:extLst>
          </c:dPt>
          <c:dPt>
            <c:idx val="1"/>
            <c:bubble3D val="0"/>
            <c:spPr>
              <a:solidFill>
                <a:srgbClr val="194AFE"/>
              </a:solidFill>
              <a:ln w="19050">
                <a:solidFill>
                  <a:schemeClr val="lt1"/>
                </a:solidFill>
              </a:ln>
              <a:effectLst/>
            </c:spPr>
            <c:extLst>
              <c:ext xmlns:c16="http://schemas.microsoft.com/office/drawing/2014/chart" uri="{C3380CC4-5D6E-409C-BE32-E72D297353CC}">
                <c16:uniqueId val="{00000004-BA9A-4390-8306-A9462B894B4F}"/>
              </c:ext>
            </c:extLst>
          </c:dPt>
          <c:val>
            <c:numRef>
              <c:f>'Pivot tables'!$AN$32:$AO$32</c:f>
              <c:numCache>
                <c:formatCode>0%</c:formatCode>
                <c:ptCount val="2"/>
                <c:pt idx="0">
                  <c:v>0.04</c:v>
                </c:pt>
                <c:pt idx="1">
                  <c:v>0.96</c:v>
                </c:pt>
              </c:numCache>
            </c:numRef>
          </c:val>
          <c:extLst>
            <c:ext xmlns:c16="http://schemas.microsoft.com/office/drawing/2014/chart" uri="{C3380CC4-5D6E-409C-BE32-E72D297353CC}">
              <c16:uniqueId val="{00000000-BA9A-4390-8306-A9462B894B4F}"/>
            </c:ext>
          </c:extLst>
        </c:ser>
        <c:ser>
          <c:idx val="1"/>
          <c:order val="1"/>
          <c:dPt>
            <c:idx val="0"/>
            <c:bubble3D val="0"/>
            <c:spPr>
              <a:solidFill>
                <a:srgbClr val="B1F5F1"/>
              </a:solidFill>
              <a:ln w="19050">
                <a:solidFill>
                  <a:schemeClr val="lt1"/>
                </a:solidFill>
              </a:ln>
              <a:effectLst/>
            </c:spPr>
            <c:extLst>
              <c:ext xmlns:c16="http://schemas.microsoft.com/office/drawing/2014/chart" uri="{C3380CC4-5D6E-409C-BE32-E72D297353CC}">
                <c16:uniqueId val="{00000003-BA9A-4390-8306-A9462B894B4F}"/>
              </c:ext>
            </c:extLst>
          </c:dPt>
          <c:dPt>
            <c:idx val="1"/>
            <c:bubble3D val="0"/>
            <c:spPr>
              <a:solidFill>
                <a:srgbClr val="194AFE"/>
              </a:solidFill>
              <a:ln w="19050">
                <a:solidFill>
                  <a:schemeClr val="lt1"/>
                </a:solidFill>
              </a:ln>
              <a:effectLst/>
            </c:spPr>
            <c:extLst>
              <c:ext xmlns:c16="http://schemas.microsoft.com/office/drawing/2014/chart" uri="{C3380CC4-5D6E-409C-BE32-E72D297353CC}">
                <c16:uniqueId val="{00000002-BA9A-4390-8306-A9462B894B4F}"/>
              </c:ext>
            </c:extLst>
          </c:dPt>
          <c:val>
            <c:numRef>
              <c:f>'Pivot tables'!$AN$33:$AO$33</c:f>
              <c:numCache>
                <c:formatCode>0%</c:formatCode>
                <c:ptCount val="2"/>
                <c:pt idx="0">
                  <c:v>0.04</c:v>
                </c:pt>
                <c:pt idx="1">
                  <c:v>0.96</c:v>
                </c:pt>
              </c:numCache>
            </c:numRef>
          </c:val>
          <c:extLst>
            <c:ext xmlns:c16="http://schemas.microsoft.com/office/drawing/2014/chart" uri="{C3380CC4-5D6E-409C-BE32-E72D297353CC}">
              <c16:uniqueId val="{00000001-BA9A-4390-8306-A9462B894B4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Series1</c:v>
          </c:tx>
          <c:spPr>
            <a:gradFill>
              <a:gsLst>
                <a:gs pos="0">
                  <a:srgbClr val="DC25FA"/>
                </a:gs>
                <a:gs pos="51000">
                  <a:srgbClr val="9947F7"/>
                </a:gs>
              </a:gsLst>
              <a:lin ang="5400000" scaled="1"/>
            </a:gradFill>
            <a:ln w="107950">
              <a:solidFill>
                <a:schemeClr val="tx1"/>
              </a:solidFill>
            </a:ln>
          </c:spPr>
          <c:dPt>
            <c:idx val="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1-4340-4585-AF15-A0F9C1DC8F2F}"/>
              </c:ext>
            </c:extLst>
          </c:dPt>
          <c:dPt>
            <c:idx val="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3-4340-4585-AF15-A0F9C1DC8F2F}"/>
              </c:ext>
            </c:extLst>
          </c:dPt>
          <c:dPt>
            <c:idx val="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5-4340-4585-AF15-A0F9C1DC8F2F}"/>
              </c:ext>
            </c:extLst>
          </c:dPt>
          <c:dPt>
            <c:idx val="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7-4340-4585-AF15-A0F9C1DC8F2F}"/>
              </c:ext>
            </c:extLst>
          </c:dPt>
          <c:dPt>
            <c:idx val="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9-4340-4585-AF15-A0F9C1DC8F2F}"/>
              </c:ext>
            </c:extLst>
          </c:dPt>
          <c:dPt>
            <c:idx val="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B-4340-4585-AF15-A0F9C1DC8F2F}"/>
              </c:ext>
            </c:extLst>
          </c:dPt>
          <c:dPt>
            <c:idx val="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D-4340-4585-AF15-A0F9C1DC8F2F}"/>
              </c:ext>
            </c:extLst>
          </c:dPt>
          <c:dPt>
            <c:idx val="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0F-4340-4585-AF15-A0F9C1DC8F2F}"/>
              </c:ext>
            </c:extLst>
          </c:dPt>
          <c:dPt>
            <c:idx val="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1-4340-4585-AF15-A0F9C1DC8F2F}"/>
              </c:ext>
            </c:extLst>
          </c:dPt>
          <c:dPt>
            <c:idx val="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3-4340-4585-AF15-A0F9C1DC8F2F}"/>
              </c:ext>
            </c:extLst>
          </c:dPt>
          <c:dPt>
            <c:idx val="1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5-4340-4585-AF15-A0F9C1DC8F2F}"/>
              </c:ext>
            </c:extLst>
          </c:dPt>
          <c:dPt>
            <c:idx val="1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7-4340-4585-AF15-A0F9C1DC8F2F}"/>
              </c:ext>
            </c:extLst>
          </c:dPt>
          <c:dPt>
            <c:idx val="1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9-4340-4585-AF15-A0F9C1DC8F2F}"/>
              </c:ext>
            </c:extLst>
          </c:dPt>
          <c:dPt>
            <c:idx val="1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B-4340-4585-AF15-A0F9C1DC8F2F}"/>
              </c:ext>
            </c:extLst>
          </c:dPt>
          <c:dPt>
            <c:idx val="1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D-4340-4585-AF15-A0F9C1DC8F2F}"/>
              </c:ext>
            </c:extLst>
          </c:dPt>
          <c:dPt>
            <c:idx val="1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1F-4340-4585-AF15-A0F9C1DC8F2F}"/>
              </c:ext>
            </c:extLst>
          </c:dPt>
          <c:dPt>
            <c:idx val="1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1-4340-4585-AF15-A0F9C1DC8F2F}"/>
              </c:ext>
            </c:extLst>
          </c:dPt>
          <c:dPt>
            <c:idx val="1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3-4340-4585-AF15-A0F9C1DC8F2F}"/>
              </c:ext>
            </c:extLst>
          </c:dPt>
          <c:dPt>
            <c:idx val="1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5-4340-4585-AF15-A0F9C1DC8F2F}"/>
              </c:ext>
            </c:extLst>
          </c:dPt>
          <c:dPt>
            <c:idx val="1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7-4340-4585-AF15-A0F9C1DC8F2F}"/>
              </c:ext>
            </c:extLst>
          </c:dPt>
          <c:dPt>
            <c:idx val="2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9-4340-4585-AF15-A0F9C1DC8F2F}"/>
              </c:ext>
            </c:extLst>
          </c:dPt>
          <c:dPt>
            <c:idx val="2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B-4340-4585-AF15-A0F9C1DC8F2F}"/>
              </c:ext>
            </c:extLst>
          </c:dPt>
          <c:dPt>
            <c:idx val="2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D-4340-4585-AF15-A0F9C1DC8F2F}"/>
              </c:ext>
            </c:extLst>
          </c:dPt>
          <c:dPt>
            <c:idx val="2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2F-4340-4585-AF15-A0F9C1DC8F2F}"/>
              </c:ext>
            </c:extLst>
          </c:dPt>
          <c:dPt>
            <c:idx val="2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1-4340-4585-AF15-A0F9C1DC8F2F}"/>
              </c:ext>
            </c:extLst>
          </c:dPt>
          <c:dPt>
            <c:idx val="2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3-4340-4585-AF15-A0F9C1DC8F2F}"/>
              </c:ext>
            </c:extLst>
          </c:dPt>
          <c:dPt>
            <c:idx val="2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5-4340-4585-AF15-A0F9C1DC8F2F}"/>
              </c:ext>
            </c:extLst>
          </c:dPt>
          <c:dPt>
            <c:idx val="2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7-4340-4585-AF15-A0F9C1DC8F2F}"/>
              </c:ext>
            </c:extLst>
          </c:dPt>
          <c:dPt>
            <c:idx val="2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9-4340-4585-AF15-A0F9C1DC8F2F}"/>
              </c:ext>
            </c:extLst>
          </c:dPt>
          <c:dPt>
            <c:idx val="2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B-4340-4585-AF15-A0F9C1DC8F2F}"/>
              </c:ext>
            </c:extLst>
          </c:dPt>
          <c:dPt>
            <c:idx val="3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D-4340-4585-AF15-A0F9C1DC8F2F}"/>
              </c:ext>
            </c:extLst>
          </c:dPt>
          <c:dPt>
            <c:idx val="3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3F-4340-4585-AF15-A0F9C1DC8F2F}"/>
              </c:ext>
            </c:extLst>
          </c:dPt>
          <c:dPt>
            <c:idx val="3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1-4340-4585-AF15-A0F9C1DC8F2F}"/>
              </c:ext>
            </c:extLst>
          </c:dPt>
          <c:dPt>
            <c:idx val="3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3-4340-4585-AF15-A0F9C1DC8F2F}"/>
              </c:ext>
            </c:extLst>
          </c:dPt>
          <c:dPt>
            <c:idx val="3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5-4340-4585-AF15-A0F9C1DC8F2F}"/>
              </c:ext>
            </c:extLst>
          </c:dPt>
          <c:dPt>
            <c:idx val="3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7-4340-4585-AF15-A0F9C1DC8F2F}"/>
              </c:ext>
            </c:extLst>
          </c:dPt>
          <c:dPt>
            <c:idx val="3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9-4340-4585-AF15-A0F9C1DC8F2F}"/>
              </c:ext>
            </c:extLst>
          </c:dPt>
          <c:dPt>
            <c:idx val="3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B-4340-4585-AF15-A0F9C1DC8F2F}"/>
              </c:ext>
            </c:extLst>
          </c:dPt>
          <c:dPt>
            <c:idx val="3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D-4340-4585-AF15-A0F9C1DC8F2F}"/>
              </c:ext>
            </c:extLst>
          </c:dPt>
          <c:dPt>
            <c:idx val="3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4F-4340-4585-AF15-A0F9C1DC8F2F}"/>
              </c:ext>
            </c:extLst>
          </c:dPt>
          <c:dPt>
            <c:idx val="4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1-4340-4585-AF15-A0F9C1DC8F2F}"/>
              </c:ext>
            </c:extLst>
          </c:dPt>
          <c:dPt>
            <c:idx val="4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3-4340-4585-AF15-A0F9C1DC8F2F}"/>
              </c:ext>
            </c:extLst>
          </c:dPt>
          <c:dPt>
            <c:idx val="4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5-4340-4585-AF15-A0F9C1DC8F2F}"/>
              </c:ext>
            </c:extLst>
          </c:dPt>
          <c:dPt>
            <c:idx val="4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7-4340-4585-AF15-A0F9C1DC8F2F}"/>
              </c:ext>
            </c:extLst>
          </c:dPt>
          <c:dPt>
            <c:idx val="4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9-4340-4585-AF15-A0F9C1DC8F2F}"/>
              </c:ext>
            </c:extLst>
          </c:dPt>
          <c:dPt>
            <c:idx val="4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B-4340-4585-AF15-A0F9C1DC8F2F}"/>
              </c:ext>
            </c:extLst>
          </c:dPt>
          <c:dPt>
            <c:idx val="4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D-4340-4585-AF15-A0F9C1DC8F2F}"/>
              </c:ext>
            </c:extLst>
          </c:dPt>
          <c:dPt>
            <c:idx val="4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5F-4340-4585-AF15-A0F9C1DC8F2F}"/>
              </c:ext>
            </c:extLst>
          </c:dPt>
          <c:dPt>
            <c:idx val="48"/>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1-4340-4585-AF15-A0F9C1DC8F2F}"/>
              </c:ext>
            </c:extLst>
          </c:dPt>
          <c:dPt>
            <c:idx val="49"/>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3-4340-4585-AF15-A0F9C1DC8F2F}"/>
              </c:ext>
            </c:extLst>
          </c:dPt>
          <c:dPt>
            <c:idx val="50"/>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5-4340-4585-AF15-A0F9C1DC8F2F}"/>
              </c:ext>
            </c:extLst>
          </c:dPt>
          <c:dPt>
            <c:idx val="51"/>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7-4340-4585-AF15-A0F9C1DC8F2F}"/>
              </c:ext>
            </c:extLst>
          </c:dPt>
          <c:dPt>
            <c:idx val="52"/>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9-4340-4585-AF15-A0F9C1DC8F2F}"/>
              </c:ext>
            </c:extLst>
          </c:dPt>
          <c:dPt>
            <c:idx val="53"/>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B-4340-4585-AF15-A0F9C1DC8F2F}"/>
              </c:ext>
            </c:extLst>
          </c:dPt>
          <c:dPt>
            <c:idx val="54"/>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D-4340-4585-AF15-A0F9C1DC8F2F}"/>
              </c:ext>
            </c:extLst>
          </c:dPt>
          <c:dPt>
            <c:idx val="55"/>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6F-4340-4585-AF15-A0F9C1DC8F2F}"/>
              </c:ext>
            </c:extLst>
          </c:dPt>
          <c:dPt>
            <c:idx val="56"/>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71-4340-4585-AF15-A0F9C1DC8F2F}"/>
              </c:ext>
            </c:extLst>
          </c:dPt>
          <c:dPt>
            <c:idx val="57"/>
            <c:bubble3D val="0"/>
            <c:spPr>
              <a:gradFill>
                <a:gsLst>
                  <a:gs pos="0">
                    <a:srgbClr val="DC25FA"/>
                  </a:gs>
                  <a:gs pos="51000">
                    <a:srgbClr val="9947F7"/>
                  </a:gs>
                </a:gsLst>
                <a:lin ang="5400000" scaled="1"/>
              </a:gradFill>
              <a:ln w="107950">
                <a:solidFill>
                  <a:schemeClr val="tx1"/>
                </a:solidFill>
              </a:ln>
              <a:effectLst/>
            </c:spPr>
            <c:extLst>
              <c:ext xmlns:c16="http://schemas.microsoft.com/office/drawing/2014/chart" uri="{C3380CC4-5D6E-409C-BE32-E72D297353CC}">
                <c16:uniqueId val="{00000073-4340-4585-AF15-A0F9C1DC8F2F}"/>
              </c:ext>
            </c:extLst>
          </c:dPt>
          <c:cat>
            <c:numLit>
              <c:formatCode>General</c:formatCode>
              <c:ptCount val="5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numLit>
          </c:ca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00-57BA-4506-BF81-D2364FE129E7}"/>
            </c:ext>
          </c:extLst>
        </c:ser>
        <c:dLbls>
          <c:showLegendKey val="0"/>
          <c:showVal val="0"/>
          <c:showCatName val="0"/>
          <c:showSerName val="0"/>
          <c:showPercent val="0"/>
          <c:showBubbleSize val="0"/>
          <c:showLeaderLines val="1"/>
        </c:dLbls>
        <c:firstSliceAng val="0"/>
        <c:holeSize val="75"/>
      </c:doughnutChart>
      <c:doughnutChart>
        <c:varyColors val="1"/>
        <c:ser>
          <c:idx val="1"/>
          <c:order val="1"/>
          <c:tx>
            <c:v>Series2</c:v>
          </c:tx>
          <c:dPt>
            <c:idx val="0"/>
            <c:bubble3D val="0"/>
            <c:spPr>
              <a:solidFill>
                <a:schemeClr val="tx1">
                  <a:alpha val="0"/>
                </a:schemeClr>
              </a:solidFill>
              <a:ln w="19050">
                <a:solidFill>
                  <a:schemeClr val="tx1"/>
                </a:solidFill>
              </a:ln>
              <a:effectLst/>
            </c:spPr>
            <c:extLst>
              <c:ext xmlns:c16="http://schemas.microsoft.com/office/drawing/2014/chart" uri="{C3380CC4-5D6E-409C-BE32-E72D297353CC}">
                <c16:uniqueId val="{00000004-57BA-4506-BF81-D2364FE129E7}"/>
              </c:ext>
            </c:extLst>
          </c:dPt>
          <c:dPt>
            <c:idx val="1"/>
            <c:bubble3D val="0"/>
            <c:spPr>
              <a:solidFill>
                <a:schemeClr val="tx1"/>
              </a:solidFill>
              <a:ln w="19050">
                <a:solidFill>
                  <a:schemeClr val="tx1"/>
                </a:solidFill>
              </a:ln>
              <a:effectLst/>
            </c:spPr>
            <c:extLst>
              <c:ext xmlns:c16="http://schemas.microsoft.com/office/drawing/2014/chart" uri="{C3380CC4-5D6E-409C-BE32-E72D297353CC}">
                <c16:uniqueId val="{00000003-57BA-4506-BF81-D2364FE129E7}"/>
              </c:ext>
            </c:extLst>
          </c:dPt>
          <c:cat>
            <c:numLit>
              <c:formatCode>General</c:formatCode>
              <c:ptCount val="2"/>
              <c:pt idx="0">
                <c:v>0</c:v>
              </c:pt>
              <c:pt idx="1">
                <c:v>0</c:v>
              </c:pt>
            </c:numLit>
          </c:cat>
          <c:val>
            <c:numRef>
              <c:f>'Pivot tables'!$AR$7:$AS$7</c:f>
              <c:numCache>
                <c:formatCode>General</c:formatCode>
                <c:ptCount val="2"/>
                <c:pt idx="0">
                  <c:v>19</c:v>
                </c:pt>
                <c:pt idx="1">
                  <c:v>50</c:v>
                </c:pt>
              </c:numCache>
            </c:numRef>
          </c:val>
          <c:extLst>
            <c:ext xmlns:c16="http://schemas.microsoft.com/office/drawing/2014/chart" uri="{C3380CC4-5D6E-409C-BE32-E72D297353CC}">
              <c16:uniqueId val="{00000002-57BA-4506-BF81-D2364FE129E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07/relationships/hdphoto" Target="../media/hdphoto2.wdp"/><Relationship Id="rId13" Type="http://schemas.openxmlformats.org/officeDocument/2006/relationships/chart" Target="../charts/chart4.xml"/><Relationship Id="rId3" Type="http://schemas.openxmlformats.org/officeDocument/2006/relationships/image" Target="../media/image1.png"/><Relationship Id="rId7" Type="http://schemas.openxmlformats.org/officeDocument/2006/relationships/image" Target="../media/image2.png"/><Relationship Id="rId12"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Page 4'!A1"/><Relationship Id="rId11" Type="http://schemas.openxmlformats.org/officeDocument/2006/relationships/hyperlink" Target="#'US races'!A1"/><Relationship Id="rId5" Type="http://schemas.openxmlformats.org/officeDocument/2006/relationships/hyperlink" Target="https://www.linkedin.com/in/e%E1%BD%B9in-fahey-4b8773204/" TargetMode="External"/><Relationship Id="rId10" Type="http://schemas.openxmlformats.org/officeDocument/2006/relationships/hyperlink" Target="#'Page 2'!A1"/><Relationship Id="rId4" Type="http://schemas.microsoft.com/office/2007/relationships/hdphoto" Target="../media/hdphoto1.wdp"/><Relationship Id="rId9" Type="http://schemas.openxmlformats.org/officeDocument/2006/relationships/hyperlink" Target="#'Page 3'!A1"/><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hyperlink" Target="#'Page 2'!A1"/><Relationship Id="rId3" Type="http://schemas.openxmlformats.org/officeDocument/2006/relationships/hyperlink" Target="https://www.linkedin.com/in/e%E1%BD%B9in-fahey-4b8773204/" TargetMode="External"/><Relationship Id="rId7" Type="http://schemas.openxmlformats.org/officeDocument/2006/relationships/hyperlink" Target="#'Page 3'!A1"/><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2.wdp"/><Relationship Id="rId5" Type="http://schemas.openxmlformats.org/officeDocument/2006/relationships/image" Target="../media/image2.png"/><Relationship Id="rId4" Type="http://schemas.openxmlformats.org/officeDocument/2006/relationships/hyperlink" Target="#'Page 4'!A1"/><Relationship Id="rId9" Type="http://schemas.openxmlformats.org/officeDocument/2006/relationships/hyperlink" Target="#'US races'!A1"/></Relationships>
</file>

<file path=xl/drawings/_rels/drawing4.xml.rels><?xml version="1.0" encoding="UTF-8" standalone="yes"?>
<Relationships xmlns="http://schemas.openxmlformats.org/package/2006/relationships"><Relationship Id="rId8" Type="http://schemas.openxmlformats.org/officeDocument/2006/relationships/hyperlink" Target="#'Page 2'!A1"/><Relationship Id="rId3" Type="http://schemas.openxmlformats.org/officeDocument/2006/relationships/hyperlink" Target="https://www.linkedin.com/in/e%E1%BD%B9in-fahey-4b8773204/" TargetMode="External"/><Relationship Id="rId7" Type="http://schemas.openxmlformats.org/officeDocument/2006/relationships/hyperlink" Target="#'Page 3'!A1"/><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2.wdp"/><Relationship Id="rId5" Type="http://schemas.openxmlformats.org/officeDocument/2006/relationships/image" Target="../media/image2.png"/><Relationship Id="rId4" Type="http://schemas.openxmlformats.org/officeDocument/2006/relationships/hyperlink" Target="#'Page 4'!A1"/><Relationship Id="rId9" Type="http://schemas.openxmlformats.org/officeDocument/2006/relationships/hyperlink" Target="#'US races'!A1"/></Relationships>
</file>

<file path=xl/drawings/_rels/drawing5.xml.rels><?xml version="1.0" encoding="UTF-8" standalone="yes"?>
<Relationships xmlns="http://schemas.openxmlformats.org/package/2006/relationships"><Relationship Id="rId8" Type="http://schemas.openxmlformats.org/officeDocument/2006/relationships/hyperlink" Target="#'Page 2'!A1"/><Relationship Id="rId3" Type="http://schemas.openxmlformats.org/officeDocument/2006/relationships/hyperlink" Target="https://www.linkedin.com/in/e%E1%BD%B9in-fahey-4b8773204/" TargetMode="External"/><Relationship Id="rId7" Type="http://schemas.openxmlformats.org/officeDocument/2006/relationships/hyperlink" Target="#'Page 3'!A1"/><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2.wdp"/><Relationship Id="rId5" Type="http://schemas.openxmlformats.org/officeDocument/2006/relationships/image" Target="../media/image2.png"/><Relationship Id="rId4" Type="http://schemas.openxmlformats.org/officeDocument/2006/relationships/hyperlink" Target="#'Page 4'!A1"/><Relationship Id="rId9" Type="http://schemas.openxmlformats.org/officeDocument/2006/relationships/hyperlink" Target="#'US races'!A1"/></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401336</xdr:colOff>
      <xdr:row>4</xdr:row>
      <xdr:rowOff>92543</xdr:rowOff>
    </xdr:from>
    <xdr:to>
      <xdr:col>16</xdr:col>
      <xdr:colOff>336875</xdr:colOff>
      <xdr:row>40</xdr:row>
      <xdr:rowOff>156718</xdr:rowOff>
    </xdr:to>
    <xdr:grpSp>
      <xdr:nvGrpSpPr>
        <xdr:cNvPr id="65" name="Group 64">
          <a:extLst>
            <a:ext uri="{FF2B5EF4-FFF2-40B4-BE49-F238E27FC236}">
              <a16:creationId xmlns:a16="http://schemas.microsoft.com/office/drawing/2014/main" id="{13365C3D-8716-08C5-58C2-2DC663A1F2E8}"/>
            </a:ext>
          </a:extLst>
        </xdr:cNvPr>
        <xdr:cNvGrpSpPr/>
      </xdr:nvGrpSpPr>
      <xdr:grpSpPr>
        <a:xfrm>
          <a:off x="2508042" y="809719"/>
          <a:ext cx="9064598" cy="6518764"/>
          <a:chOff x="2506862" y="805525"/>
          <a:chExt cx="9059487" cy="6481018"/>
        </a:xfrm>
      </xdr:grpSpPr>
      <xdr:grpSp>
        <xdr:nvGrpSpPr>
          <xdr:cNvPr id="49" name="Group 48">
            <a:extLst>
              <a:ext uri="{FF2B5EF4-FFF2-40B4-BE49-F238E27FC236}">
                <a16:creationId xmlns:a16="http://schemas.microsoft.com/office/drawing/2014/main" id="{E76B7235-F7E3-FC47-D353-C08858464A68}"/>
              </a:ext>
            </a:extLst>
          </xdr:cNvPr>
          <xdr:cNvGrpSpPr/>
        </xdr:nvGrpSpPr>
        <xdr:grpSpPr>
          <a:xfrm>
            <a:off x="2506862" y="805525"/>
            <a:ext cx="9059487" cy="6481018"/>
            <a:chOff x="16776303" y="4363735"/>
            <a:chExt cx="9066069" cy="6292445"/>
          </a:xfrm>
        </xdr:grpSpPr>
        <xdr:grpSp>
          <xdr:nvGrpSpPr>
            <xdr:cNvPr id="43" name="Group 42">
              <a:extLst>
                <a:ext uri="{FF2B5EF4-FFF2-40B4-BE49-F238E27FC236}">
                  <a16:creationId xmlns:a16="http://schemas.microsoft.com/office/drawing/2014/main" id="{37538DA8-8586-319A-293C-8C325F4E4059}"/>
                </a:ext>
              </a:extLst>
            </xdr:cNvPr>
            <xdr:cNvGrpSpPr/>
          </xdr:nvGrpSpPr>
          <xdr:grpSpPr>
            <a:xfrm>
              <a:off x="18250237" y="5948115"/>
              <a:ext cx="5697015" cy="3264115"/>
              <a:chOff x="6439985" y="4946410"/>
              <a:chExt cx="5746061" cy="3308701"/>
            </a:xfrm>
          </xdr:grpSpPr>
          <xdr:graphicFrame macro="">
            <xdr:nvGraphicFramePr>
              <xdr:cNvPr id="18" name="Chart 17">
                <a:extLst>
                  <a:ext uri="{FF2B5EF4-FFF2-40B4-BE49-F238E27FC236}">
                    <a16:creationId xmlns:a16="http://schemas.microsoft.com/office/drawing/2014/main" id="{096A53E4-0275-4E3B-9E00-43F385946B5F}"/>
                  </a:ext>
                </a:extLst>
              </xdr:cNvPr>
              <xdr:cNvGraphicFramePr>
                <a:graphicFrameLocks/>
              </xdr:cNvGraphicFramePr>
            </xdr:nvGraphicFramePr>
            <xdr:xfrm>
              <a:off x="6439985" y="4946410"/>
              <a:ext cx="5746061" cy="3308701"/>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21" name="Oval 20">
                <a:extLst>
                  <a:ext uri="{FF2B5EF4-FFF2-40B4-BE49-F238E27FC236}">
                    <a16:creationId xmlns:a16="http://schemas.microsoft.com/office/drawing/2014/main" id="{FB58FE84-E17B-FCBD-5378-7B6CA4848DB9}"/>
                  </a:ext>
                </a:extLst>
              </xdr:cNvPr>
              <xdr:cNvSpPr/>
            </xdr:nvSpPr>
            <xdr:spPr>
              <a:xfrm>
                <a:off x="8183825" y="5483471"/>
                <a:ext cx="2272201" cy="2222014"/>
              </a:xfrm>
              <a:prstGeom prst="ellipse">
                <a:avLst/>
              </a:prstGeom>
              <a:gradFill flip="none" rotWithShape="1">
                <a:gsLst>
                  <a:gs pos="29000">
                    <a:srgbClr val="DC25FA">
                      <a:alpha val="20000"/>
                    </a:srgbClr>
                  </a:gs>
                  <a:gs pos="100000">
                    <a:srgbClr val="9947F7">
                      <a:alpha val="20000"/>
                    </a:srgbClr>
                  </a:gs>
                </a:gsLst>
                <a:lin ang="54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9" name="Oval 18">
                <a:extLst>
                  <a:ext uri="{FF2B5EF4-FFF2-40B4-BE49-F238E27FC236}">
                    <a16:creationId xmlns:a16="http://schemas.microsoft.com/office/drawing/2014/main" id="{F9335316-FC16-FA56-9A48-249311D5CE14}"/>
                  </a:ext>
                </a:extLst>
              </xdr:cNvPr>
              <xdr:cNvSpPr/>
            </xdr:nvSpPr>
            <xdr:spPr>
              <a:xfrm>
                <a:off x="8435142" y="5748704"/>
                <a:ext cx="1748440" cy="1705330"/>
              </a:xfrm>
              <a:prstGeom prst="ellipse">
                <a:avLst/>
              </a:prstGeom>
              <a:gradFill flip="none" rotWithShape="1">
                <a:gsLst>
                  <a:gs pos="0">
                    <a:srgbClr val="DC25FA"/>
                  </a:gs>
                  <a:gs pos="73000">
                    <a:srgbClr val="9947F7"/>
                  </a:gs>
                </a:gsLst>
                <a:lin ang="54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20" name="Oval 19">
                <a:extLst>
                  <a:ext uri="{FF2B5EF4-FFF2-40B4-BE49-F238E27FC236}">
                    <a16:creationId xmlns:a16="http://schemas.microsoft.com/office/drawing/2014/main" id="{458BFE15-B680-2B58-86D2-DDD5A6ABB91E}"/>
                  </a:ext>
                </a:extLst>
              </xdr:cNvPr>
              <xdr:cNvSpPr/>
            </xdr:nvSpPr>
            <xdr:spPr>
              <a:xfrm>
                <a:off x="8594868" y="5895626"/>
                <a:ext cx="1438610" cy="1407430"/>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Pivot tables'!V7">
            <xdr:nvSpPr>
              <xdr:cNvPr id="53" name="TextBox 52">
                <a:extLst>
                  <a:ext uri="{FF2B5EF4-FFF2-40B4-BE49-F238E27FC236}">
                    <a16:creationId xmlns:a16="http://schemas.microsoft.com/office/drawing/2014/main" id="{6F52254C-D4D8-37C2-6F6D-EAA54E978903}"/>
                  </a:ext>
                </a:extLst>
              </xdr:cNvPr>
              <xdr:cNvSpPr txBox="1"/>
            </xdr:nvSpPr>
            <xdr:spPr>
              <a:xfrm>
                <a:off x="8900746" y="6035255"/>
                <a:ext cx="820607" cy="804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B3B5F8-DD19-4464-BF32-C079F3BAB0DE}" type="TxLink">
                  <a:rPr lang="en-US" sz="4000" b="0" i="0" u="none" strike="noStrike">
                    <a:solidFill>
                      <a:schemeClr val="bg1"/>
                    </a:solidFill>
                    <a:latin typeface="+mj-lt"/>
                    <a:cs typeface="Arial"/>
                  </a:rPr>
                  <a:pPr/>
                  <a:t>19</a:t>
                </a:fld>
                <a:endParaRPr lang="en-US" sz="4000">
                  <a:solidFill>
                    <a:schemeClr val="bg1"/>
                  </a:solidFill>
                  <a:latin typeface="+mj-lt"/>
                  <a:cs typeface="Calibri" panose="020F0502020204030204" pitchFamily="34" charset="0"/>
                </a:endParaRPr>
              </a:p>
            </xdr:txBody>
          </xdr:sp>
          <xdr:sp macro="" textlink="">
            <xdr:nvSpPr>
              <xdr:cNvPr id="54" name="TextBox 53">
                <a:extLst>
                  <a:ext uri="{FF2B5EF4-FFF2-40B4-BE49-F238E27FC236}">
                    <a16:creationId xmlns:a16="http://schemas.microsoft.com/office/drawing/2014/main" id="{DB25513F-6874-891F-0F4A-F2B24DB531F1}"/>
                  </a:ext>
                </a:extLst>
              </xdr:cNvPr>
              <xdr:cNvSpPr txBox="1"/>
            </xdr:nvSpPr>
            <xdr:spPr>
              <a:xfrm>
                <a:off x="8634406" y="6653239"/>
                <a:ext cx="1336426" cy="697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i="0" u="none" strike="noStrike">
                    <a:solidFill>
                      <a:schemeClr val="bg1"/>
                    </a:solidFill>
                    <a:latin typeface="+mj-lt"/>
                    <a:cs typeface="Calibri" panose="020F0502020204030204" pitchFamily="34" charset="0"/>
                  </a:rPr>
                  <a:t>Participating states</a:t>
                </a:r>
              </a:p>
            </xdr:txBody>
          </xdr:sp>
        </xdr:grpSp>
        <xdr:graphicFrame macro="">
          <xdr:nvGraphicFramePr>
            <xdr:cNvPr id="47" name="Chart 46">
              <a:extLst>
                <a:ext uri="{FF2B5EF4-FFF2-40B4-BE49-F238E27FC236}">
                  <a16:creationId xmlns:a16="http://schemas.microsoft.com/office/drawing/2014/main" id="{74DEE216-91D8-4522-A83C-BCAECF7CE800}"/>
                </a:ext>
              </a:extLst>
            </xdr:cNvPr>
            <xdr:cNvGraphicFramePr>
              <a:graphicFrameLocks/>
            </xdr:cNvGraphicFramePr>
          </xdr:nvGraphicFramePr>
          <xdr:xfrm>
            <a:off x="16776303" y="4363735"/>
            <a:ext cx="9066069" cy="6292445"/>
          </xdr:xfrm>
          <a:graphic>
            <a:graphicData uri="http://schemas.openxmlformats.org/drawingml/2006/chart">
              <c:chart xmlns:c="http://schemas.openxmlformats.org/drawingml/2006/chart" xmlns:r="http://schemas.openxmlformats.org/officeDocument/2006/relationships" r:id="rId2"/>
            </a:graphicData>
          </a:graphic>
        </xdr:graphicFrame>
      </xdr:grpSp>
      <xdr:sp macro="" textlink="'Pivot tables'!F13">
        <xdr:nvSpPr>
          <xdr:cNvPr id="55" name="TextBox 54">
            <a:extLst>
              <a:ext uri="{FF2B5EF4-FFF2-40B4-BE49-F238E27FC236}">
                <a16:creationId xmlns:a16="http://schemas.microsoft.com/office/drawing/2014/main" id="{2273B83F-0B04-E2C3-89FA-A84C8BD2A9E1}"/>
              </a:ext>
            </a:extLst>
          </xdr:cNvPr>
          <xdr:cNvSpPr txBox="1"/>
        </xdr:nvSpPr>
        <xdr:spPr>
          <a:xfrm>
            <a:off x="7610367" y="1655728"/>
            <a:ext cx="1058759" cy="31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8D18D2E-249C-409D-87E6-3148AB905E9D}" type="TxLink">
              <a:rPr lang="en-US" sz="1050" b="0" i="0" u="none" strike="noStrike">
                <a:solidFill>
                  <a:schemeClr val="bg1"/>
                </a:solidFill>
                <a:latin typeface="Avenir Next LT Pro"/>
                <a:cs typeface="Calibri" panose="020F0502020204030204" pitchFamily="34" charset="0"/>
              </a:rPr>
              <a:pPr algn="ctr"/>
              <a:t>Alabama</a:t>
            </a:fld>
            <a:endParaRPr lang="en-GB" sz="1200">
              <a:solidFill>
                <a:schemeClr val="bg1"/>
              </a:solidFill>
              <a:latin typeface="Avenir Next LT Pro" panose="020B0504020202020204" pitchFamily="34" charset="0"/>
              <a:cs typeface="Calibri" panose="020F0502020204030204" pitchFamily="34" charset="0"/>
            </a:endParaRPr>
          </a:p>
        </xdr:txBody>
      </xdr:sp>
      <xdr:sp macro="" textlink="'Pivot tables'!F12">
        <xdr:nvSpPr>
          <xdr:cNvPr id="59" name="TextBox 58">
            <a:extLst>
              <a:ext uri="{FF2B5EF4-FFF2-40B4-BE49-F238E27FC236}">
                <a16:creationId xmlns:a16="http://schemas.microsoft.com/office/drawing/2014/main" id="{343166FD-0F72-DE6F-0795-0CCDE445A853}"/>
              </a:ext>
            </a:extLst>
          </xdr:cNvPr>
          <xdr:cNvSpPr txBox="1"/>
        </xdr:nvSpPr>
        <xdr:spPr>
          <a:xfrm>
            <a:off x="8684501" y="3512432"/>
            <a:ext cx="1114713" cy="321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0C79398-687E-4E36-A0F0-7A3A423ED2C0}" type="TxLink">
              <a:rPr lang="en-US" sz="1100" b="0" i="0" u="none" strike="noStrike">
                <a:solidFill>
                  <a:schemeClr val="bg1"/>
                </a:solidFill>
                <a:latin typeface="Avenir Next LT Pro"/>
                <a:cs typeface="Calibri" panose="020F0502020204030204" pitchFamily="34" charset="0"/>
              </a:rPr>
              <a:pPr algn="ctr"/>
              <a:t>Washington</a:t>
            </a:fld>
            <a:endParaRPr lang="en-GB" sz="1200">
              <a:solidFill>
                <a:schemeClr val="bg1"/>
              </a:solidFill>
              <a:latin typeface="Avenir Next LT Pro" panose="020B0504020202020204" pitchFamily="34" charset="0"/>
              <a:cs typeface="Calibri" panose="020F0502020204030204" pitchFamily="34" charset="0"/>
            </a:endParaRPr>
          </a:p>
        </xdr:txBody>
      </xdr:sp>
      <xdr:sp macro="" textlink="'Pivot tables'!F11">
        <xdr:nvSpPr>
          <xdr:cNvPr id="60" name="TextBox 59">
            <a:extLst>
              <a:ext uri="{FF2B5EF4-FFF2-40B4-BE49-F238E27FC236}">
                <a16:creationId xmlns:a16="http://schemas.microsoft.com/office/drawing/2014/main" id="{E0C0999F-70EC-0FE6-1FC2-E2359B6A818D}"/>
              </a:ext>
            </a:extLst>
          </xdr:cNvPr>
          <xdr:cNvSpPr txBox="1"/>
        </xdr:nvSpPr>
        <xdr:spPr>
          <a:xfrm>
            <a:off x="4247724" y="2260913"/>
            <a:ext cx="1205378" cy="321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957F5A4-2BC0-4A07-A2BD-3CD75F97D273}" type="TxLink">
              <a:rPr lang="en-US" sz="1100" b="0" i="0" u="none" strike="noStrike">
                <a:solidFill>
                  <a:schemeClr val="bg1"/>
                </a:solidFill>
                <a:latin typeface="Avenir Next LT Pro"/>
                <a:cs typeface="Calibri" panose="020F0502020204030204" pitchFamily="34" charset="0"/>
              </a:rPr>
              <a:pPr algn="ctr"/>
              <a:t>Maryland</a:t>
            </a:fld>
            <a:endParaRPr lang="en-GB" sz="1200">
              <a:solidFill>
                <a:schemeClr val="bg1"/>
              </a:solidFill>
              <a:latin typeface="Avenir Next LT Pro" panose="020B0504020202020204" pitchFamily="34" charset="0"/>
              <a:cs typeface="Calibri" panose="020F0502020204030204" pitchFamily="34" charset="0"/>
            </a:endParaRPr>
          </a:p>
        </xdr:txBody>
      </xdr:sp>
      <xdr:sp macro="" textlink="'Pivot tables'!F10">
        <xdr:nvSpPr>
          <xdr:cNvPr id="61" name="TextBox 60">
            <a:extLst>
              <a:ext uri="{FF2B5EF4-FFF2-40B4-BE49-F238E27FC236}">
                <a16:creationId xmlns:a16="http://schemas.microsoft.com/office/drawing/2014/main" id="{46DECCB2-4D88-C0C7-A7E3-EB9DB76C3B09}"/>
              </a:ext>
            </a:extLst>
          </xdr:cNvPr>
          <xdr:cNvSpPr txBox="1"/>
        </xdr:nvSpPr>
        <xdr:spPr>
          <a:xfrm>
            <a:off x="6567059" y="6308768"/>
            <a:ext cx="945323" cy="32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7BFE400-F199-4C2A-8164-717A58C44BD6}" type="TxLink">
              <a:rPr lang="en-US" sz="1100" b="0" i="0" u="none" strike="noStrike">
                <a:solidFill>
                  <a:schemeClr val="bg1"/>
                </a:solidFill>
                <a:latin typeface="Avenir Next LT Pro"/>
                <a:cs typeface="Calibri" panose="020F0502020204030204" pitchFamily="34" charset="0"/>
              </a:rPr>
              <a:pPr algn="ctr"/>
              <a:t>Texas</a:t>
            </a:fld>
            <a:endParaRPr lang="en-GB" sz="1200">
              <a:solidFill>
                <a:schemeClr val="bg1"/>
              </a:solidFill>
              <a:latin typeface="Avenir Next LT Pro" panose="020B0504020202020204" pitchFamily="34" charset="0"/>
              <a:cs typeface="Calibri" panose="020F0502020204030204" pitchFamily="34" charset="0"/>
            </a:endParaRPr>
          </a:p>
        </xdr:txBody>
      </xdr:sp>
      <xdr:sp macro="" textlink="'Pivot tables'!F9">
        <xdr:nvSpPr>
          <xdr:cNvPr id="62" name="TextBox 61">
            <a:extLst>
              <a:ext uri="{FF2B5EF4-FFF2-40B4-BE49-F238E27FC236}">
                <a16:creationId xmlns:a16="http://schemas.microsoft.com/office/drawing/2014/main" id="{72677721-7ED1-2D38-EC6F-E50E85A6BF7E}"/>
              </a:ext>
            </a:extLst>
          </xdr:cNvPr>
          <xdr:cNvSpPr txBox="1"/>
        </xdr:nvSpPr>
        <xdr:spPr>
          <a:xfrm>
            <a:off x="9047336" y="5974037"/>
            <a:ext cx="1484569" cy="341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A512930-CD99-477D-B6CE-48E06D4E1C19}" type="TxLink">
              <a:rPr lang="en-US" sz="1100" b="0" i="0" u="none" strike="noStrike">
                <a:solidFill>
                  <a:schemeClr val="bg1"/>
                </a:solidFill>
                <a:latin typeface="Avenir Next LT Pro"/>
                <a:cs typeface="Calibri" panose="020F0502020204030204" pitchFamily="34" charset="0"/>
              </a:rPr>
              <a:pPr algn="ctr"/>
              <a:t>California</a:t>
            </a:fld>
            <a:endParaRPr lang="en-GB" sz="1200">
              <a:solidFill>
                <a:schemeClr val="bg1"/>
              </a:solidFill>
              <a:latin typeface="Avenir Next LT Pro" panose="020B0504020202020204" pitchFamily="34" charset="0"/>
              <a:cs typeface="Calibri" panose="020F0502020204030204" pitchFamily="34" charset="0"/>
            </a:endParaRPr>
          </a:p>
        </xdr:txBody>
      </xdr:sp>
      <xdr:sp macro="" textlink="'Pivot tables'!F9">
        <xdr:nvSpPr>
          <xdr:cNvPr id="63" name="TextBox 62">
            <a:extLst>
              <a:ext uri="{FF2B5EF4-FFF2-40B4-BE49-F238E27FC236}">
                <a16:creationId xmlns:a16="http://schemas.microsoft.com/office/drawing/2014/main" id="{B1CC2FA4-EBAA-DC52-43D2-D8E324A776E2}"/>
              </a:ext>
            </a:extLst>
          </xdr:cNvPr>
          <xdr:cNvSpPr txBox="1"/>
        </xdr:nvSpPr>
        <xdr:spPr>
          <a:xfrm>
            <a:off x="3266747" y="5422866"/>
            <a:ext cx="1486111" cy="341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A512930-CD99-477D-B6CE-48E06D4E1C19}" type="TxLink">
              <a:rPr lang="en-US" sz="1100" b="0" i="0" u="none" strike="noStrike">
                <a:solidFill>
                  <a:schemeClr val="bg1"/>
                </a:solidFill>
                <a:latin typeface="Avenir Next LT Pro"/>
                <a:cs typeface="Calibri" panose="020F0502020204030204" pitchFamily="34" charset="0"/>
              </a:rPr>
              <a:pPr algn="ctr"/>
              <a:t>California</a:t>
            </a:fld>
            <a:endParaRPr lang="en-GB" sz="1200">
              <a:solidFill>
                <a:schemeClr val="bg1"/>
              </a:solidFill>
              <a:latin typeface="Avenir Next LT Pro" panose="020B0504020202020204" pitchFamily="34" charset="0"/>
              <a:cs typeface="Calibri" panose="020F0502020204030204" pitchFamily="34" charset="0"/>
            </a:endParaRPr>
          </a:p>
        </xdr:txBody>
      </xdr:sp>
    </xdr:grpSp>
    <xdr:clientData/>
  </xdr:twoCellAnchor>
  <xdr:twoCellAnchor>
    <xdr:from>
      <xdr:col>0</xdr:col>
      <xdr:colOff>0</xdr:colOff>
      <xdr:row>0</xdr:row>
      <xdr:rowOff>0</xdr:rowOff>
    </xdr:from>
    <xdr:to>
      <xdr:col>22</xdr:col>
      <xdr:colOff>552824</xdr:colOff>
      <xdr:row>2</xdr:row>
      <xdr:rowOff>55605</xdr:rowOff>
    </xdr:to>
    <xdr:grpSp>
      <xdr:nvGrpSpPr>
        <xdr:cNvPr id="29" name="Group 28">
          <a:extLst>
            <a:ext uri="{FF2B5EF4-FFF2-40B4-BE49-F238E27FC236}">
              <a16:creationId xmlns:a16="http://schemas.microsoft.com/office/drawing/2014/main" id="{55D74A51-ED82-4892-83FA-0533D4D867E2}"/>
            </a:ext>
          </a:extLst>
        </xdr:cNvPr>
        <xdr:cNvGrpSpPr/>
      </xdr:nvGrpSpPr>
      <xdr:grpSpPr>
        <a:xfrm>
          <a:off x="0" y="0"/>
          <a:ext cx="16002000" cy="414193"/>
          <a:chOff x="6615" y="12701"/>
          <a:chExt cx="15097586" cy="411205"/>
        </a:xfrm>
      </xdr:grpSpPr>
      <xdr:sp macro="" textlink="">
        <xdr:nvSpPr>
          <xdr:cNvPr id="30" name="Rectangle 29">
            <a:extLst>
              <a:ext uri="{FF2B5EF4-FFF2-40B4-BE49-F238E27FC236}">
                <a16:creationId xmlns:a16="http://schemas.microsoft.com/office/drawing/2014/main" id="{22A057FA-42D4-032A-3C61-022FB9D3C7CE}"/>
              </a:ext>
            </a:extLst>
          </xdr:cNvPr>
          <xdr:cNvSpPr/>
        </xdr:nvSpPr>
        <xdr:spPr>
          <a:xfrm>
            <a:off x="6615" y="23812"/>
            <a:ext cx="15097586" cy="395617"/>
          </a:xfrm>
          <a:prstGeom prst="rect">
            <a:avLst/>
          </a:prstGeom>
          <a:solidFill>
            <a:srgbClr val="1D1D3A"/>
          </a:solidFill>
          <a:ln>
            <a:solidFill>
              <a:srgbClr val="1D1D3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31" name="Picture 30">
            <a:extLst>
              <a:ext uri="{FF2B5EF4-FFF2-40B4-BE49-F238E27FC236}">
                <a16:creationId xmlns:a16="http://schemas.microsoft.com/office/drawing/2014/main" id="{A5AF23E9-E6F8-C23A-3C23-0DC7AD9A501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63502" y="12701"/>
            <a:ext cx="406400" cy="411205"/>
          </a:xfrm>
          <a:prstGeom prst="rect">
            <a:avLst/>
          </a:prstGeom>
        </xdr:spPr>
      </xdr:pic>
      <xdr:sp macro="" textlink="">
        <xdr:nvSpPr>
          <xdr:cNvPr id="32" name="TextBox 31">
            <a:extLst>
              <a:ext uri="{FF2B5EF4-FFF2-40B4-BE49-F238E27FC236}">
                <a16:creationId xmlns:a16="http://schemas.microsoft.com/office/drawing/2014/main" id="{8D8DAAB6-5DC2-5676-0201-1FBAFEEB6AC5}"/>
              </a:ext>
            </a:extLst>
          </xdr:cNvPr>
          <xdr:cNvSpPr txBox="1"/>
        </xdr:nvSpPr>
        <xdr:spPr>
          <a:xfrm>
            <a:off x="508000" y="69850"/>
            <a:ext cx="1893330" cy="296905"/>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a:solidFill>
                  <a:schemeClr val="bg1"/>
                </a:solidFill>
              </a:rPr>
              <a:t>Ultramarathon dashboard</a:t>
            </a:r>
          </a:p>
        </xdr:txBody>
      </xdr:sp>
      <xdr:sp macro="" textlink="">
        <xdr:nvSpPr>
          <xdr:cNvPr id="33" name="TextBox 32">
            <a:hlinkClick xmlns:r="http://schemas.openxmlformats.org/officeDocument/2006/relationships" r:id="rId5" tooltip="linkedin.com/in/eofahey"/>
            <a:extLst>
              <a:ext uri="{FF2B5EF4-FFF2-40B4-BE49-F238E27FC236}">
                <a16:creationId xmlns:a16="http://schemas.microsoft.com/office/drawing/2014/main" id="{DFC1DC8C-9A08-4296-20BD-C870A8EF7B0A}"/>
              </a:ext>
            </a:extLst>
          </xdr:cNvPr>
          <xdr:cNvSpPr txBox="1"/>
        </xdr:nvSpPr>
        <xdr:spPr>
          <a:xfrm>
            <a:off x="3110125" y="92264"/>
            <a:ext cx="813143" cy="296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bg1"/>
                </a:solidFill>
                <a:effectLst/>
                <a:latin typeface="+mn-lt"/>
                <a:ea typeface="+mn-ea"/>
                <a:cs typeface="+mn-cs"/>
              </a:rPr>
              <a:t>eofahey</a:t>
            </a:r>
          </a:p>
        </xdr:txBody>
      </xdr:sp>
      <xdr:sp macro="" textlink="">
        <xdr:nvSpPr>
          <xdr:cNvPr id="34" name="TextBox 33">
            <a:hlinkClick xmlns:r="http://schemas.openxmlformats.org/officeDocument/2006/relationships" r:id="rId6" tooltip="Dashboard 4"/>
            <a:extLst>
              <a:ext uri="{FF2B5EF4-FFF2-40B4-BE49-F238E27FC236}">
                <a16:creationId xmlns:a16="http://schemas.microsoft.com/office/drawing/2014/main" id="{E1D402C8-4811-0798-6A67-7AB74D196671}"/>
              </a:ext>
            </a:extLst>
          </xdr:cNvPr>
          <xdr:cNvSpPr txBox="1"/>
        </xdr:nvSpPr>
        <xdr:spPr>
          <a:xfrm>
            <a:off x="10875365" y="95373"/>
            <a:ext cx="960244"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4</a:t>
            </a:r>
          </a:p>
        </xdr:txBody>
      </xdr:sp>
      <xdr:grpSp>
        <xdr:nvGrpSpPr>
          <xdr:cNvPr id="35" name="Group 34">
            <a:hlinkClick xmlns:r="http://schemas.openxmlformats.org/officeDocument/2006/relationships" r:id="rId5" tooltip="linkedin.com/in/eofahey"/>
            <a:extLst>
              <a:ext uri="{FF2B5EF4-FFF2-40B4-BE49-F238E27FC236}">
                <a16:creationId xmlns:a16="http://schemas.microsoft.com/office/drawing/2014/main" id="{1780B768-B27A-474C-77DE-F194C56135F4}"/>
              </a:ext>
            </a:extLst>
          </xdr:cNvPr>
          <xdr:cNvGrpSpPr/>
        </xdr:nvGrpSpPr>
        <xdr:grpSpPr>
          <a:xfrm>
            <a:off x="2839823" y="82550"/>
            <a:ext cx="266700" cy="269103"/>
            <a:chOff x="2839034" y="82550"/>
            <a:chExt cx="266700" cy="265897"/>
          </a:xfrm>
        </xdr:grpSpPr>
        <xdr:sp macro="" textlink="">
          <xdr:nvSpPr>
            <xdr:cNvPr id="41" name="Rectangle: Rounded Corners 40">
              <a:extLst>
                <a:ext uri="{FF2B5EF4-FFF2-40B4-BE49-F238E27FC236}">
                  <a16:creationId xmlns:a16="http://schemas.microsoft.com/office/drawing/2014/main" id="{3B4A817C-7CA5-3139-2F0F-4F6ECCF96641}"/>
                </a:ext>
              </a:extLst>
            </xdr:cNvPr>
            <xdr:cNvSpPr/>
          </xdr:nvSpPr>
          <xdr:spPr>
            <a:xfrm>
              <a:off x="2839034" y="82550"/>
              <a:ext cx="266700" cy="265897"/>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42" name="Picture 41">
              <a:extLst>
                <a:ext uri="{FF2B5EF4-FFF2-40B4-BE49-F238E27FC236}">
                  <a16:creationId xmlns:a16="http://schemas.microsoft.com/office/drawing/2014/main" id="{14DDE3EF-5BC3-6193-E129-123863CFDBD1}"/>
                </a:ext>
              </a:extLst>
            </xdr:cNvPr>
            <xdr:cNvPicPr>
              <a:picLocks noChangeAspect="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2878922" y="116163"/>
              <a:ext cx="190500" cy="189697"/>
            </a:xfrm>
            <a:prstGeom prst="rect">
              <a:avLst/>
            </a:prstGeom>
          </xdr:spPr>
        </xdr:pic>
      </xdr:grpSp>
      <xdr:sp macro="" textlink="">
        <xdr:nvSpPr>
          <xdr:cNvPr id="36" name="TextBox 35">
            <a:hlinkClick xmlns:r="http://schemas.openxmlformats.org/officeDocument/2006/relationships" r:id="rId9" tooltip="Dashboard 3"/>
            <a:extLst>
              <a:ext uri="{FF2B5EF4-FFF2-40B4-BE49-F238E27FC236}">
                <a16:creationId xmlns:a16="http://schemas.microsoft.com/office/drawing/2014/main" id="{248752F3-EF44-FE55-F7BE-C8F3A1F2243E}"/>
              </a:ext>
            </a:extLst>
          </xdr:cNvPr>
          <xdr:cNvSpPr txBox="1"/>
        </xdr:nvSpPr>
        <xdr:spPr>
          <a:xfrm>
            <a:off x="9822346" y="95373"/>
            <a:ext cx="959901"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3</a:t>
            </a:r>
          </a:p>
        </xdr:txBody>
      </xdr:sp>
      <xdr:sp macro="" textlink="">
        <xdr:nvSpPr>
          <xdr:cNvPr id="37" name="TextBox 36">
            <a:hlinkClick xmlns:r="http://schemas.openxmlformats.org/officeDocument/2006/relationships" r:id="rId10" tooltip="Dashboard 2"/>
            <a:extLst>
              <a:ext uri="{FF2B5EF4-FFF2-40B4-BE49-F238E27FC236}">
                <a16:creationId xmlns:a16="http://schemas.microsoft.com/office/drawing/2014/main" id="{2BDB5FC3-E6DC-0830-F94C-7FCEF18B676B}"/>
              </a:ext>
            </a:extLst>
          </xdr:cNvPr>
          <xdr:cNvSpPr txBox="1"/>
        </xdr:nvSpPr>
        <xdr:spPr>
          <a:xfrm>
            <a:off x="8755275" y="95373"/>
            <a:ext cx="959901"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2</a:t>
            </a:r>
          </a:p>
        </xdr:txBody>
      </xdr:sp>
      <xdr:sp macro="" textlink="">
        <xdr:nvSpPr>
          <xdr:cNvPr id="38" name="TextBox 37">
            <a:hlinkClick xmlns:r="http://schemas.openxmlformats.org/officeDocument/2006/relationships" r:id="rId11" tooltip="Dashboard 1"/>
            <a:extLst>
              <a:ext uri="{FF2B5EF4-FFF2-40B4-BE49-F238E27FC236}">
                <a16:creationId xmlns:a16="http://schemas.microsoft.com/office/drawing/2014/main" id="{C77FACB2-6331-24CF-7D0B-00190E3B8D05}"/>
              </a:ext>
            </a:extLst>
          </xdr:cNvPr>
          <xdr:cNvSpPr txBox="1"/>
        </xdr:nvSpPr>
        <xdr:spPr>
          <a:xfrm>
            <a:off x="7847429" y="95373"/>
            <a:ext cx="917190"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a:solidFill>
                  <a:schemeClr val="bg1"/>
                </a:solidFill>
              </a:rPr>
              <a:t>US</a:t>
            </a:r>
            <a:r>
              <a:rPr lang="en-GB" sz="1100" baseline="0">
                <a:solidFill>
                  <a:schemeClr val="bg1"/>
                </a:solidFill>
              </a:rPr>
              <a:t> races</a:t>
            </a:r>
            <a:endParaRPr lang="en-GB" sz="1100">
              <a:solidFill>
                <a:schemeClr val="bg1"/>
              </a:solidFill>
            </a:endParaRPr>
          </a:p>
        </xdr:txBody>
      </xdr:sp>
      <xdr:sp macro="" textlink="">
        <xdr:nvSpPr>
          <xdr:cNvPr id="39" name="Rectangle 38">
            <a:extLst>
              <a:ext uri="{FF2B5EF4-FFF2-40B4-BE49-F238E27FC236}">
                <a16:creationId xmlns:a16="http://schemas.microsoft.com/office/drawing/2014/main" id="{6A02FB63-DEFC-3959-4F55-FD14AE2E7F10}"/>
              </a:ext>
            </a:extLst>
          </xdr:cNvPr>
          <xdr:cNvSpPr/>
        </xdr:nvSpPr>
        <xdr:spPr>
          <a:xfrm>
            <a:off x="7928919" y="330133"/>
            <a:ext cx="273600" cy="50613"/>
          </a:xfrm>
          <a:prstGeom prst="rect">
            <a:avLst/>
          </a:prstGeom>
          <a:solidFill>
            <a:srgbClr val="194AFE"/>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0</xdr:col>
      <xdr:colOff>187139</xdr:colOff>
      <xdr:row>6</xdr:row>
      <xdr:rowOff>110548</xdr:rowOff>
    </xdr:from>
    <xdr:to>
      <xdr:col>5</xdr:col>
      <xdr:colOff>174439</xdr:colOff>
      <xdr:row>13</xdr:row>
      <xdr:rowOff>6350</xdr:rowOff>
    </xdr:to>
    <xdr:sp macro="" textlink="">
      <xdr:nvSpPr>
        <xdr:cNvPr id="44" name="TextBox 43">
          <a:extLst>
            <a:ext uri="{FF2B5EF4-FFF2-40B4-BE49-F238E27FC236}">
              <a16:creationId xmlns:a16="http://schemas.microsoft.com/office/drawing/2014/main" id="{B2ED30BF-52D0-A059-99F5-68C93220EE49}"/>
            </a:ext>
          </a:extLst>
        </xdr:cNvPr>
        <xdr:cNvSpPr txBox="1"/>
      </xdr:nvSpPr>
      <xdr:spPr>
        <a:xfrm>
          <a:off x="187139" y="1186313"/>
          <a:ext cx="3498476" cy="115086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latin typeface="Avenir Next LT Pro" panose="020B0504020202020204" pitchFamily="34" charset="0"/>
              <a:cs typeface="Calibri" panose="020F0502020204030204" pitchFamily="34" charset="0"/>
            </a:rPr>
            <a:t>Breakdown</a:t>
          </a:r>
          <a:r>
            <a:rPr lang="en-GB" sz="1100" baseline="0">
              <a:solidFill>
                <a:schemeClr val="bg1"/>
              </a:solidFill>
              <a:latin typeface="Avenir Next LT Pro" panose="020B0504020202020204" pitchFamily="34" charset="0"/>
              <a:cs typeface="Calibri" panose="020F0502020204030204" pitchFamily="34" charset="0"/>
            </a:rPr>
            <a:t> of ultramarathon participation in the United States by state. Includes information on the popularity of individual events, event types, and event frequency for each month of the year. Data can be filtered by year using the slicer below.</a:t>
          </a:r>
          <a:endParaRPr lang="en-GB" sz="1100">
            <a:solidFill>
              <a:schemeClr val="bg1"/>
            </a:solidFill>
            <a:latin typeface="Avenir Next LT Pro" panose="020B0504020202020204" pitchFamily="34" charset="0"/>
            <a:cs typeface="Calibri" panose="020F0502020204030204" pitchFamily="34" charset="0"/>
          </a:endParaRPr>
        </a:p>
      </xdr:txBody>
    </xdr:sp>
    <xdr:clientData/>
  </xdr:twoCellAnchor>
  <xdr:twoCellAnchor>
    <xdr:from>
      <xdr:col>0</xdr:col>
      <xdr:colOff>253626</xdr:colOff>
      <xdr:row>4</xdr:row>
      <xdr:rowOff>38099</xdr:rowOff>
    </xdr:from>
    <xdr:to>
      <xdr:col>2</xdr:col>
      <xdr:colOff>18676</xdr:colOff>
      <xdr:row>6</xdr:row>
      <xdr:rowOff>25400</xdr:rowOff>
    </xdr:to>
    <xdr:sp macro="" textlink="">
      <xdr:nvSpPr>
        <xdr:cNvPr id="45" name="Flowchart: Terminator 44">
          <a:extLst>
            <a:ext uri="{FF2B5EF4-FFF2-40B4-BE49-F238E27FC236}">
              <a16:creationId xmlns:a16="http://schemas.microsoft.com/office/drawing/2014/main" id="{6398AF0D-3471-8B2B-35BC-2E14AB03CE90}"/>
            </a:ext>
          </a:extLst>
        </xdr:cNvPr>
        <xdr:cNvSpPr/>
      </xdr:nvSpPr>
      <xdr:spPr>
        <a:xfrm>
          <a:off x="253626" y="755275"/>
          <a:ext cx="1169521" cy="345890"/>
        </a:xfrm>
        <a:prstGeom prst="flowChartTerminator">
          <a:avLst/>
        </a:prstGeom>
        <a:solidFill>
          <a:srgbClr val="194AFE"/>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US races</a:t>
          </a:r>
        </a:p>
      </xdr:txBody>
    </xdr:sp>
    <xdr:clientData/>
  </xdr:twoCellAnchor>
  <xdr:twoCellAnchor editAs="oneCell">
    <xdr:from>
      <xdr:col>0</xdr:col>
      <xdr:colOff>197179</xdr:colOff>
      <xdr:row>12</xdr:row>
      <xdr:rowOff>16282</xdr:rowOff>
    </xdr:from>
    <xdr:to>
      <xdr:col>2</xdr:col>
      <xdr:colOff>509475</xdr:colOff>
      <xdr:row>14</xdr:row>
      <xdr:rowOff>18703</xdr:rowOff>
    </xdr:to>
    <mc:AlternateContent xmlns:mc="http://schemas.openxmlformats.org/markup-compatibility/2006">
      <mc:Choice xmlns:a14="http://schemas.microsoft.com/office/drawing/2010/main" Requires="a14">
        <xdr:graphicFrame macro="">
          <xdr:nvGraphicFramePr>
            <xdr:cNvPr id="48" name="Year 1">
              <a:extLst>
                <a:ext uri="{FF2B5EF4-FFF2-40B4-BE49-F238E27FC236}">
                  <a16:creationId xmlns:a16="http://schemas.microsoft.com/office/drawing/2014/main" id="{F681271C-82B1-428B-87F0-65E60DF598F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97179" y="2167811"/>
              <a:ext cx="1716767" cy="36101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35101</xdr:rowOff>
    </xdr:from>
    <xdr:to>
      <xdr:col>5</xdr:col>
      <xdr:colOff>172201</xdr:colOff>
      <xdr:row>25</xdr:row>
      <xdr:rowOff>25860</xdr:rowOff>
    </xdr:to>
    <xdr:grpSp>
      <xdr:nvGrpSpPr>
        <xdr:cNvPr id="275" name="Group 274">
          <a:extLst>
            <a:ext uri="{FF2B5EF4-FFF2-40B4-BE49-F238E27FC236}">
              <a16:creationId xmlns:a16="http://schemas.microsoft.com/office/drawing/2014/main" id="{C85D5FB2-9492-4156-293B-A105099F6813}"/>
            </a:ext>
          </a:extLst>
        </xdr:cNvPr>
        <xdr:cNvGrpSpPr/>
      </xdr:nvGrpSpPr>
      <xdr:grpSpPr>
        <a:xfrm>
          <a:off x="0" y="2903807"/>
          <a:ext cx="3683377" cy="1604406"/>
          <a:chOff x="94339" y="2609118"/>
          <a:chExt cx="3687380" cy="1623616"/>
        </a:xfrm>
      </xdr:grpSpPr>
      <xdr:sp macro="" textlink="">
        <xdr:nvSpPr>
          <xdr:cNvPr id="46" name="TextBox 45">
            <a:extLst>
              <a:ext uri="{FF2B5EF4-FFF2-40B4-BE49-F238E27FC236}">
                <a16:creationId xmlns:a16="http://schemas.microsoft.com/office/drawing/2014/main" id="{BD5F8F3E-8D96-2D79-38C8-C30FD150BDD0}"/>
              </a:ext>
            </a:extLst>
          </xdr:cNvPr>
          <xdr:cNvSpPr txBox="1"/>
        </xdr:nvSpPr>
        <xdr:spPr>
          <a:xfrm>
            <a:off x="279240" y="2609118"/>
            <a:ext cx="3502479" cy="542047"/>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chemeClr val="bg1"/>
                </a:solidFill>
                <a:latin typeface="Avenir Next LT Pro" panose="020B0504020202020204" pitchFamily="34" charset="0"/>
                <a:cs typeface="Calibri" panose="020F0502020204030204" pitchFamily="34" charset="0"/>
              </a:rPr>
              <a:t>Yearly finishers</a:t>
            </a:r>
          </a:p>
        </xdr:txBody>
      </xdr:sp>
      <xdr:sp macro="" textlink="'Pivot tables'!N7">
        <xdr:nvSpPr>
          <xdr:cNvPr id="50" name="TextBox 49">
            <a:extLst>
              <a:ext uri="{FF2B5EF4-FFF2-40B4-BE49-F238E27FC236}">
                <a16:creationId xmlns:a16="http://schemas.microsoft.com/office/drawing/2014/main" id="{D6781445-6EC1-4E85-4591-A9A0B7B7706B}"/>
              </a:ext>
            </a:extLst>
          </xdr:cNvPr>
          <xdr:cNvSpPr txBox="1"/>
        </xdr:nvSpPr>
        <xdr:spPr>
          <a:xfrm>
            <a:off x="94339" y="3037532"/>
            <a:ext cx="3502479" cy="836323"/>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7B9BE3-976C-42A6-8AE9-8258D0D616FC}" type="TxLink">
              <a:rPr lang="en-US" sz="4800" b="0" i="0" u="none" strike="noStrike">
                <a:solidFill>
                  <a:schemeClr val="bg1"/>
                </a:solidFill>
                <a:latin typeface="+mj-lt"/>
                <a:cs typeface="Arial"/>
              </a:rPr>
              <a:pPr/>
              <a:t> 8,696 </a:t>
            </a:fld>
            <a:endParaRPr lang="en-US" sz="4800">
              <a:solidFill>
                <a:schemeClr val="bg1"/>
              </a:solidFill>
              <a:latin typeface="+mj-lt"/>
              <a:cs typeface="Calibri" panose="020F0502020204030204" pitchFamily="34" charset="0"/>
            </a:endParaRPr>
          </a:p>
        </xdr:txBody>
      </xdr:sp>
      <xdr:sp macro="" textlink="">
        <xdr:nvSpPr>
          <xdr:cNvPr id="51" name="TextBox 50">
            <a:extLst>
              <a:ext uri="{FF2B5EF4-FFF2-40B4-BE49-F238E27FC236}">
                <a16:creationId xmlns:a16="http://schemas.microsoft.com/office/drawing/2014/main" id="{1B3EB99D-598F-B5C6-2F74-52075F56357A}"/>
              </a:ext>
            </a:extLst>
          </xdr:cNvPr>
          <xdr:cNvSpPr txBox="1"/>
        </xdr:nvSpPr>
        <xdr:spPr>
          <a:xfrm>
            <a:off x="288607" y="3872373"/>
            <a:ext cx="1100335" cy="32529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bg1"/>
                </a:solidFill>
                <a:latin typeface="Avenir Next LT Pro" panose="020B0504020202020204" pitchFamily="34" charset="0"/>
                <a:cs typeface="Calibri" panose="020F0502020204030204" pitchFamily="34" charset="0"/>
              </a:rPr>
              <a:t>Total races</a:t>
            </a:r>
          </a:p>
        </xdr:txBody>
      </xdr:sp>
      <xdr:sp macro="" textlink="'Pivot tables'!N10">
        <xdr:nvSpPr>
          <xdr:cNvPr id="52" name="TextBox 51">
            <a:extLst>
              <a:ext uri="{FF2B5EF4-FFF2-40B4-BE49-F238E27FC236}">
                <a16:creationId xmlns:a16="http://schemas.microsoft.com/office/drawing/2014/main" id="{9FCBA6EE-E6BD-4C6B-CDF0-F5126015B0CF}"/>
              </a:ext>
            </a:extLst>
          </xdr:cNvPr>
          <xdr:cNvSpPr txBox="1"/>
        </xdr:nvSpPr>
        <xdr:spPr>
          <a:xfrm>
            <a:off x="1366057" y="3907440"/>
            <a:ext cx="1096211" cy="32529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354659-FE8E-4FC2-AB75-3FCA4D653145}" type="TxLink">
              <a:rPr lang="en-US" sz="1200" b="0" i="0" u="none" strike="noStrike">
                <a:solidFill>
                  <a:schemeClr val="bg1"/>
                </a:solidFill>
                <a:latin typeface="+mj-lt"/>
                <a:cs typeface="Arial"/>
              </a:rPr>
              <a:pPr/>
              <a:t>42</a:t>
            </a:fld>
            <a:endParaRPr lang="en-GB" sz="1200">
              <a:solidFill>
                <a:schemeClr val="bg1"/>
              </a:solidFill>
              <a:latin typeface="+mj-lt"/>
              <a:cs typeface="Calibri" panose="020F0502020204030204" pitchFamily="34" charset="0"/>
            </a:endParaRPr>
          </a:p>
        </xdr:txBody>
      </xdr:sp>
    </xdr:grpSp>
    <xdr:clientData/>
  </xdr:twoCellAnchor>
  <xdr:twoCellAnchor>
    <xdr:from>
      <xdr:col>5</xdr:col>
      <xdr:colOff>149335</xdr:colOff>
      <xdr:row>44</xdr:row>
      <xdr:rowOff>123602</xdr:rowOff>
    </xdr:from>
    <xdr:to>
      <xdr:col>15</xdr:col>
      <xdr:colOff>398219</xdr:colOff>
      <xdr:row>52</xdr:row>
      <xdr:rowOff>84053</xdr:rowOff>
    </xdr:to>
    <xdr:graphicFrame macro="">
      <xdr:nvGraphicFramePr>
        <xdr:cNvPr id="56" name="Chart 55">
          <a:extLst>
            <a:ext uri="{FF2B5EF4-FFF2-40B4-BE49-F238E27FC236}">
              <a16:creationId xmlns:a16="http://schemas.microsoft.com/office/drawing/2014/main" id="{FB4628CB-4287-4BCF-ADA3-A8409EE94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162979</xdr:colOff>
      <xdr:row>39</xdr:row>
      <xdr:rowOff>10635</xdr:rowOff>
    </xdr:from>
    <xdr:to>
      <xdr:col>4</xdr:col>
      <xdr:colOff>423077</xdr:colOff>
      <xdr:row>52</xdr:row>
      <xdr:rowOff>99111</xdr:rowOff>
    </xdr:to>
    <xdr:grpSp>
      <xdr:nvGrpSpPr>
        <xdr:cNvPr id="16" name="Group 15">
          <a:extLst>
            <a:ext uri="{FF2B5EF4-FFF2-40B4-BE49-F238E27FC236}">
              <a16:creationId xmlns:a16="http://schemas.microsoft.com/office/drawing/2014/main" id="{89FDD0D9-2F62-EF14-C356-40C62040F35A}"/>
            </a:ext>
          </a:extLst>
        </xdr:cNvPr>
        <xdr:cNvGrpSpPr/>
      </xdr:nvGrpSpPr>
      <xdr:grpSpPr>
        <a:xfrm>
          <a:off x="162979" y="7003106"/>
          <a:ext cx="3069039" cy="2419299"/>
          <a:chOff x="392497" y="6944835"/>
          <a:chExt cx="3087965" cy="2399876"/>
        </a:xfrm>
      </xdr:grpSpPr>
      <xdr:sp macro="" textlink="">
        <xdr:nvSpPr>
          <xdr:cNvPr id="57" name="TextBox 56">
            <a:extLst>
              <a:ext uri="{FF2B5EF4-FFF2-40B4-BE49-F238E27FC236}">
                <a16:creationId xmlns:a16="http://schemas.microsoft.com/office/drawing/2014/main" id="{4FB720D4-8668-1976-4C56-6C15FCD8BA18}"/>
              </a:ext>
            </a:extLst>
          </xdr:cNvPr>
          <xdr:cNvSpPr txBox="1"/>
        </xdr:nvSpPr>
        <xdr:spPr>
          <a:xfrm>
            <a:off x="406569" y="6944835"/>
            <a:ext cx="2434131" cy="331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0" i="0" u="none" strike="noStrike" baseline="0">
                <a:solidFill>
                  <a:schemeClr val="bg1"/>
                </a:solidFill>
                <a:latin typeface="+mj-lt"/>
                <a:cs typeface="Calibri" panose="020F0502020204030204" pitchFamily="34" charset="0"/>
              </a:rPr>
              <a:t>Share of finishers</a:t>
            </a:r>
            <a:endParaRPr lang="en-US" sz="1800" b="0" i="0" u="none" strike="noStrike">
              <a:solidFill>
                <a:schemeClr val="bg1"/>
              </a:solidFill>
              <a:latin typeface="+mj-lt"/>
              <a:cs typeface="Calibri" panose="020F0502020204030204" pitchFamily="34" charset="0"/>
            </a:endParaRPr>
          </a:p>
        </xdr:txBody>
      </xdr:sp>
      <xdr:grpSp>
        <xdr:nvGrpSpPr>
          <xdr:cNvPr id="77" name="Group 76">
            <a:extLst>
              <a:ext uri="{FF2B5EF4-FFF2-40B4-BE49-F238E27FC236}">
                <a16:creationId xmlns:a16="http://schemas.microsoft.com/office/drawing/2014/main" id="{9C535B55-096F-59C2-DEE2-0DB96F8E18F3}"/>
              </a:ext>
            </a:extLst>
          </xdr:cNvPr>
          <xdr:cNvGrpSpPr/>
        </xdr:nvGrpSpPr>
        <xdr:grpSpPr>
          <a:xfrm>
            <a:off x="690048" y="7372850"/>
            <a:ext cx="973077" cy="1971025"/>
            <a:chOff x="712706" y="7667249"/>
            <a:chExt cx="2605834" cy="2047347"/>
          </a:xfrm>
        </xdr:grpSpPr>
        <xdr:sp macro="" textlink="'Pivot tables'!F8">
          <xdr:nvSpPr>
            <xdr:cNvPr id="58" name="TextBox 57">
              <a:extLst>
                <a:ext uri="{FF2B5EF4-FFF2-40B4-BE49-F238E27FC236}">
                  <a16:creationId xmlns:a16="http://schemas.microsoft.com/office/drawing/2014/main" id="{A5DA0706-2F61-2ACE-D16A-6863C3D3B9D1}"/>
                </a:ext>
              </a:extLst>
            </xdr:cNvPr>
            <xdr:cNvSpPr txBox="1"/>
          </xdr:nvSpPr>
          <xdr:spPr>
            <a:xfrm>
              <a:off x="713348" y="7667249"/>
              <a:ext cx="2604476" cy="344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5B296AE-EB59-4226-BD5A-60B813268C66}" type="TxLink">
                <a:rPr lang="en-US" sz="1100" b="0" i="0" u="none" strike="noStrike">
                  <a:solidFill>
                    <a:schemeClr val="bg1"/>
                  </a:solidFill>
                  <a:latin typeface="+mj-lt"/>
                  <a:cs typeface="Arial"/>
                </a:rPr>
                <a:pPr algn="l"/>
                <a:t>Arizona</a:t>
              </a:fld>
              <a:endParaRPr lang="en-US" sz="1100" b="0" i="0" u="none" strike="noStrike">
                <a:solidFill>
                  <a:schemeClr val="bg1"/>
                </a:solidFill>
                <a:latin typeface="+mj-lt"/>
                <a:cs typeface="Calibri" panose="020F0502020204030204" pitchFamily="34" charset="0"/>
              </a:endParaRPr>
            </a:p>
          </xdr:txBody>
        </xdr:sp>
        <xdr:sp macro="" textlink="'Pivot tables'!F9">
          <xdr:nvSpPr>
            <xdr:cNvPr id="72" name="TextBox 71">
              <a:extLst>
                <a:ext uri="{FF2B5EF4-FFF2-40B4-BE49-F238E27FC236}">
                  <a16:creationId xmlns:a16="http://schemas.microsoft.com/office/drawing/2014/main" id="{76F29616-9A13-36E3-5736-27F2C28EA887}"/>
                </a:ext>
              </a:extLst>
            </xdr:cNvPr>
            <xdr:cNvSpPr txBox="1"/>
          </xdr:nvSpPr>
          <xdr:spPr>
            <a:xfrm>
              <a:off x="712922" y="8007502"/>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89212B4-B045-4C04-891A-18056E8F1620}" type="TxLink">
                <a:rPr lang="en-US" sz="1100" b="0" i="0" u="none" strike="noStrike">
                  <a:solidFill>
                    <a:schemeClr val="bg1"/>
                  </a:solidFill>
                  <a:latin typeface="+mj-lt"/>
                  <a:cs typeface="Arial"/>
                </a:rPr>
                <a:pPr algn="l"/>
                <a:t>California</a:t>
              </a:fld>
              <a:endParaRPr lang="en-US" sz="1100" b="0" i="0" u="none" strike="noStrike">
                <a:solidFill>
                  <a:schemeClr val="bg1"/>
                </a:solidFill>
                <a:latin typeface="+mj-lt"/>
                <a:cs typeface="Calibri" panose="020F0502020204030204" pitchFamily="34" charset="0"/>
              </a:endParaRPr>
            </a:p>
          </xdr:txBody>
        </xdr:sp>
        <xdr:sp macro="" textlink="'Pivot tables'!F10">
          <xdr:nvSpPr>
            <xdr:cNvPr id="73" name="TextBox 72">
              <a:extLst>
                <a:ext uri="{FF2B5EF4-FFF2-40B4-BE49-F238E27FC236}">
                  <a16:creationId xmlns:a16="http://schemas.microsoft.com/office/drawing/2014/main" id="{24D003AF-AEB7-FFC9-673E-310CE1F01441}"/>
                </a:ext>
              </a:extLst>
            </xdr:cNvPr>
            <xdr:cNvSpPr txBox="1"/>
          </xdr:nvSpPr>
          <xdr:spPr>
            <a:xfrm>
              <a:off x="714064" y="8347756"/>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616130B-8D05-42D9-8387-7E93F1F85B18}" type="TxLink">
                <a:rPr lang="en-US" sz="1100" b="0" i="0" u="none" strike="noStrike">
                  <a:solidFill>
                    <a:schemeClr val="bg1"/>
                  </a:solidFill>
                  <a:latin typeface="+mj-lt"/>
                  <a:cs typeface="Arial"/>
                </a:rPr>
                <a:pPr algn="l"/>
                <a:t>Texas</a:t>
              </a:fld>
              <a:endParaRPr lang="en-US" sz="1100" b="0" i="0" u="none" strike="noStrike">
                <a:solidFill>
                  <a:schemeClr val="bg1"/>
                </a:solidFill>
                <a:latin typeface="+mj-lt"/>
                <a:cs typeface="Calibri" panose="020F0502020204030204" pitchFamily="34" charset="0"/>
              </a:endParaRPr>
            </a:p>
          </xdr:txBody>
        </xdr:sp>
        <xdr:sp macro="" textlink="'Pivot tables'!F11">
          <xdr:nvSpPr>
            <xdr:cNvPr id="74" name="TextBox 73">
              <a:extLst>
                <a:ext uri="{FF2B5EF4-FFF2-40B4-BE49-F238E27FC236}">
                  <a16:creationId xmlns:a16="http://schemas.microsoft.com/office/drawing/2014/main" id="{5243E779-82CC-195F-DF29-A84E101428AE}"/>
                </a:ext>
              </a:extLst>
            </xdr:cNvPr>
            <xdr:cNvSpPr txBox="1"/>
          </xdr:nvSpPr>
          <xdr:spPr>
            <a:xfrm>
              <a:off x="713618" y="8689131"/>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5EF84B9-2089-4BA9-A089-B63AE13751DF}" type="TxLink">
                <a:rPr lang="en-US" sz="1100" b="0" i="0" u="none" strike="noStrike">
                  <a:solidFill>
                    <a:schemeClr val="bg1"/>
                  </a:solidFill>
                  <a:latin typeface="+mj-lt"/>
                  <a:cs typeface="Arial"/>
                </a:rPr>
                <a:pPr algn="l"/>
                <a:t>Maryland</a:t>
              </a:fld>
              <a:endParaRPr lang="en-US" sz="1100" b="0" i="0" u="none" strike="noStrike">
                <a:solidFill>
                  <a:schemeClr val="bg1"/>
                </a:solidFill>
                <a:latin typeface="+mj-lt"/>
                <a:cs typeface="Calibri" panose="020F0502020204030204" pitchFamily="34" charset="0"/>
              </a:endParaRPr>
            </a:p>
          </xdr:txBody>
        </xdr:sp>
        <xdr:sp macro="" textlink="'Pivot tables'!F12">
          <xdr:nvSpPr>
            <xdr:cNvPr id="75" name="TextBox 74">
              <a:extLst>
                <a:ext uri="{FF2B5EF4-FFF2-40B4-BE49-F238E27FC236}">
                  <a16:creationId xmlns:a16="http://schemas.microsoft.com/office/drawing/2014/main" id="{C198957C-3703-01F7-838C-D432F6651068}"/>
                </a:ext>
              </a:extLst>
            </xdr:cNvPr>
            <xdr:cNvSpPr txBox="1"/>
          </xdr:nvSpPr>
          <xdr:spPr>
            <a:xfrm>
              <a:off x="713152" y="9029385"/>
              <a:ext cx="2604476" cy="344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9C8EA2B-8670-4A5C-A914-C0E434272FCF}" type="TxLink">
                <a:rPr lang="en-US" sz="1100" b="0" i="0" u="none" strike="noStrike">
                  <a:solidFill>
                    <a:schemeClr val="bg1"/>
                  </a:solidFill>
                  <a:latin typeface="+mj-lt"/>
                  <a:cs typeface="Arial"/>
                </a:rPr>
                <a:pPr algn="l"/>
                <a:t>Washington</a:t>
              </a:fld>
              <a:endParaRPr lang="en-US" sz="1100" b="0" i="0" u="none" strike="noStrike">
                <a:solidFill>
                  <a:schemeClr val="bg1"/>
                </a:solidFill>
                <a:latin typeface="+mj-lt"/>
                <a:cs typeface="Calibri" panose="020F0502020204030204" pitchFamily="34" charset="0"/>
              </a:endParaRPr>
            </a:p>
          </xdr:txBody>
        </xdr:sp>
        <xdr:sp macro="" textlink="'Pivot tables'!F13">
          <xdr:nvSpPr>
            <xdr:cNvPr id="76" name="TextBox 75">
              <a:extLst>
                <a:ext uri="{FF2B5EF4-FFF2-40B4-BE49-F238E27FC236}">
                  <a16:creationId xmlns:a16="http://schemas.microsoft.com/office/drawing/2014/main" id="{E104C108-757E-B3F1-935B-537E0FDA3814}"/>
                </a:ext>
              </a:extLst>
            </xdr:cNvPr>
            <xdr:cNvSpPr txBox="1"/>
          </xdr:nvSpPr>
          <xdr:spPr>
            <a:xfrm>
              <a:off x="712706" y="9369638"/>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8ADC467-4A25-4A90-9A5D-22D50E8477BA}" type="TxLink">
                <a:rPr lang="en-US" sz="1100" b="0" i="0" u="none" strike="noStrike">
                  <a:solidFill>
                    <a:schemeClr val="bg1"/>
                  </a:solidFill>
                  <a:latin typeface="+mj-lt"/>
                  <a:cs typeface="Arial"/>
                </a:rPr>
                <a:pPr algn="l"/>
                <a:t>Alabama</a:t>
              </a:fld>
              <a:endParaRPr lang="en-US" sz="1100" b="0" i="0" u="none" strike="noStrike">
                <a:solidFill>
                  <a:schemeClr val="bg1"/>
                </a:solidFill>
                <a:latin typeface="+mj-lt"/>
                <a:cs typeface="Calibri" panose="020F0502020204030204" pitchFamily="34" charset="0"/>
              </a:endParaRPr>
            </a:p>
          </xdr:txBody>
        </xdr:sp>
      </xdr:grpSp>
      <xdr:grpSp>
        <xdr:nvGrpSpPr>
          <xdr:cNvPr id="78" name="Group 77">
            <a:extLst>
              <a:ext uri="{FF2B5EF4-FFF2-40B4-BE49-F238E27FC236}">
                <a16:creationId xmlns:a16="http://schemas.microsoft.com/office/drawing/2014/main" id="{F8BA8A2C-81E1-04C8-0623-0BA545E3DA7A}"/>
              </a:ext>
            </a:extLst>
          </xdr:cNvPr>
          <xdr:cNvGrpSpPr/>
        </xdr:nvGrpSpPr>
        <xdr:grpSpPr>
          <a:xfrm>
            <a:off x="1615520" y="7373686"/>
            <a:ext cx="970627" cy="1971025"/>
            <a:chOff x="712706" y="7667249"/>
            <a:chExt cx="2605834" cy="2047347"/>
          </a:xfrm>
        </xdr:grpSpPr>
        <xdr:sp macro="" textlink="'Pivot tables'!I8">
          <xdr:nvSpPr>
            <xdr:cNvPr id="79" name="TextBox 78">
              <a:extLst>
                <a:ext uri="{FF2B5EF4-FFF2-40B4-BE49-F238E27FC236}">
                  <a16:creationId xmlns:a16="http://schemas.microsoft.com/office/drawing/2014/main" id="{7152A41E-4A7A-F8A0-CC5B-822DA5894E1E}"/>
                </a:ext>
              </a:extLst>
            </xdr:cNvPr>
            <xdr:cNvSpPr txBox="1"/>
          </xdr:nvSpPr>
          <xdr:spPr>
            <a:xfrm>
              <a:off x="713348" y="7667249"/>
              <a:ext cx="2604476" cy="344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528B23-6F03-40BE-BDFA-E1652E01971E}" type="TxLink">
                <a:rPr lang="en-US" sz="1100" b="0" i="0" u="none" strike="noStrike">
                  <a:solidFill>
                    <a:schemeClr val="bg1"/>
                  </a:solidFill>
                  <a:latin typeface="+mj-lt"/>
                  <a:cs typeface="Arial"/>
                </a:rPr>
                <a:pPr algn="ctr"/>
                <a:t>1901</a:t>
              </a:fld>
              <a:endParaRPr lang="en-US" sz="1100" b="0" i="0" u="none" strike="noStrike">
                <a:solidFill>
                  <a:schemeClr val="bg1"/>
                </a:solidFill>
                <a:latin typeface="+mj-lt"/>
                <a:cs typeface="Calibri" panose="020F0502020204030204" pitchFamily="34" charset="0"/>
              </a:endParaRPr>
            </a:p>
          </xdr:txBody>
        </xdr:sp>
        <xdr:sp macro="" textlink="'Pivot tables'!I9">
          <xdr:nvSpPr>
            <xdr:cNvPr id="80" name="TextBox 79">
              <a:extLst>
                <a:ext uri="{FF2B5EF4-FFF2-40B4-BE49-F238E27FC236}">
                  <a16:creationId xmlns:a16="http://schemas.microsoft.com/office/drawing/2014/main" id="{A6FEE10D-F10B-D26E-7F22-9A138D410153}"/>
                </a:ext>
              </a:extLst>
            </xdr:cNvPr>
            <xdr:cNvSpPr txBox="1"/>
          </xdr:nvSpPr>
          <xdr:spPr>
            <a:xfrm>
              <a:off x="712922" y="8007502"/>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9E1BD43-60A4-4652-9482-4F92AF5E25A5}" type="TxLink">
                <a:rPr lang="en-US" sz="1100" b="0" i="0" u="none" strike="noStrike">
                  <a:solidFill>
                    <a:schemeClr val="bg1"/>
                  </a:solidFill>
                  <a:latin typeface="+mj-lt"/>
                  <a:cs typeface="Arial"/>
                </a:rPr>
                <a:pPr algn="ctr"/>
                <a:t>1893</a:t>
              </a:fld>
              <a:endParaRPr lang="en-US" sz="1100" b="0" i="0" u="none" strike="noStrike">
                <a:solidFill>
                  <a:schemeClr val="bg1"/>
                </a:solidFill>
                <a:latin typeface="+mj-lt"/>
                <a:cs typeface="Calibri" panose="020F0502020204030204" pitchFamily="34" charset="0"/>
              </a:endParaRPr>
            </a:p>
          </xdr:txBody>
        </xdr:sp>
        <xdr:sp macro="" textlink="'Pivot tables'!I10">
          <xdr:nvSpPr>
            <xdr:cNvPr id="81" name="TextBox 80">
              <a:extLst>
                <a:ext uri="{FF2B5EF4-FFF2-40B4-BE49-F238E27FC236}">
                  <a16:creationId xmlns:a16="http://schemas.microsoft.com/office/drawing/2014/main" id="{10F5A18C-26DE-1DD8-72AF-A19BA2CAA79E}"/>
                </a:ext>
              </a:extLst>
            </xdr:cNvPr>
            <xdr:cNvSpPr txBox="1"/>
          </xdr:nvSpPr>
          <xdr:spPr>
            <a:xfrm>
              <a:off x="714064" y="8347756"/>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55DB01-7E3E-41BB-9E8C-1F929929DA37}" type="TxLink">
                <a:rPr lang="en-US" sz="1100" b="0" i="0" u="none" strike="noStrike">
                  <a:solidFill>
                    <a:schemeClr val="bg1"/>
                  </a:solidFill>
                  <a:latin typeface="+mj-lt"/>
                  <a:cs typeface="Arial"/>
                </a:rPr>
                <a:pPr algn="ctr"/>
                <a:t>1414</a:t>
              </a:fld>
              <a:endParaRPr lang="en-US" sz="1100" b="0" i="0" u="none" strike="noStrike">
                <a:solidFill>
                  <a:schemeClr val="bg1"/>
                </a:solidFill>
                <a:latin typeface="+mj-lt"/>
                <a:cs typeface="Calibri" panose="020F0502020204030204" pitchFamily="34" charset="0"/>
              </a:endParaRPr>
            </a:p>
          </xdr:txBody>
        </xdr:sp>
        <xdr:sp macro="" textlink="'Pivot tables'!I11">
          <xdr:nvSpPr>
            <xdr:cNvPr id="82" name="TextBox 81">
              <a:extLst>
                <a:ext uri="{FF2B5EF4-FFF2-40B4-BE49-F238E27FC236}">
                  <a16:creationId xmlns:a16="http://schemas.microsoft.com/office/drawing/2014/main" id="{09562BAA-7835-E93E-F04C-D8FE77C7C5FF}"/>
                </a:ext>
              </a:extLst>
            </xdr:cNvPr>
            <xdr:cNvSpPr txBox="1"/>
          </xdr:nvSpPr>
          <xdr:spPr>
            <a:xfrm>
              <a:off x="713618" y="8689131"/>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97279E-193C-4BE4-A318-6A479A6E58D6}" type="TxLink">
                <a:rPr lang="en-US" sz="1100" b="0" i="0" u="none" strike="noStrike">
                  <a:solidFill>
                    <a:schemeClr val="bg1"/>
                  </a:solidFill>
                  <a:latin typeface="+mj-lt"/>
                  <a:cs typeface="Arial"/>
                </a:rPr>
                <a:pPr algn="ctr"/>
                <a:t>658</a:t>
              </a:fld>
              <a:endParaRPr lang="en-US" sz="1100" b="0" i="0" u="none" strike="noStrike">
                <a:solidFill>
                  <a:schemeClr val="bg1"/>
                </a:solidFill>
                <a:latin typeface="+mj-lt"/>
                <a:cs typeface="Calibri" panose="020F0502020204030204" pitchFamily="34" charset="0"/>
              </a:endParaRPr>
            </a:p>
          </xdr:txBody>
        </xdr:sp>
        <xdr:sp macro="" textlink="'Pivot tables'!I12">
          <xdr:nvSpPr>
            <xdr:cNvPr id="83" name="TextBox 82">
              <a:extLst>
                <a:ext uri="{FF2B5EF4-FFF2-40B4-BE49-F238E27FC236}">
                  <a16:creationId xmlns:a16="http://schemas.microsoft.com/office/drawing/2014/main" id="{6EF3346B-2DF8-A615-5C4D-AEFABA48CA40}"/>
                </a:ext>
              </a:extLst>
            </xdr:cNvPr>
            <xdr:cNvSpPr txBox="1"/>
          </xdr:nvSpPr>
          <xdr:spPr>
            <a:xfrm>
              <a:off x="713152" y="9029385"/>
              <a:ext cx="2604476" cy="344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BE9054C-AEAE-470B-B99D-CE414D17D750}" type="TxLink">
                <a:rPr lang="en-US" sz="1100" b="0" i="0" u="none" strike="noStrike">
                  <a:solidFill>
                    <a:schemeClr val="bg1"/>
                  </a:solidFill>
                  <a:latin typeface="+mj-lt"/>
                  <a:cs typeface="Arial"/>
                </a:rPr>
                <a:pPr algn="ctr"/>
                <a:t>585</a:t>
              </a:fld>
              <a:endParaRPr lang="en-US" sz="1100" b="0" i="0" u="none" strike="noStrike">
                <a:solidFill>
                  <a:schemeClr val="bg1"/>
                </a:solidFill>
                <a:latin typeface="+mj-lt"/>
                <a:cs typeface="Calibri" panose="020F0502020204030204" pitchFamily="34" charset="0"/>
              </a:endParaRPr>
            </a:p>
          </xdr:txBody>
        </xdr:sp>
        <xdr:sp macro="" textlink="'Pivot tables'!I13">
          <xdr:nvSpPr>
            <xdr:cNvPr id="84" name="TextBox 83">
              <a:extLst>
                <a:ext uri="{FF2B5EF4-FFF2-40B4-BE49-F238E27FC236}">
                  <a16:creationId xmlns:a16="http://schemas.microsoft.com/office/drawing/2014/main" id="{0E196B34-DC2A-51E3-4A6C-51F52F9A6FF7}"/>
                </a:ext>
              </a:extLst>
            </xdr:cNvPr>
            <xdr:cNvSpPr txBox="1"/>
          </xdr:nvSpPr>
          <xdr:spPr>
            <a:xfrm>
              <a:off x="712706" y="9369638"/>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1C4F83-0006-404F-80DD-A45009FD8BB0}" type="TxLink">
                <a:rPr lang="en-US" sz="1100" b="0" i="0" u="none" strike="noStrike">
                  <a:solidFill>
                    <a:schemeClr val="bg1"/>
                  </a:solidFill>
                  <a:latin typeface="+mj-lt"/>
                  <a:cs typeface="Arial"/>
                </a:rPr>
                <a:pPr algn="ctr"/>
                <a:t>579</a:t>
              </a:fld>
              <a:endParaRPr lang="en-US" sz="1100" b="0" i="0" u="none" strike="noStrike">
                <a:solidFill>
                  <a:schemeClr val="bg1"/>
                </a:solidFill>
                <a:latin typeface="+mj-lt"/>
                <a:cs typeface="Calibri" panose="020F0502020204030204" pitchFamily="34" charset="0"/>
              </a:endParaRPr>
            </a:p>
          </xdr:txBody>
        </xdr:sp>
      </xdr:grpSp>
      <xdr:grpSp>
        <xdr:nvGrpSpPr>
          <xdr:cNvPr id="92" name="Group 91">
            <a:extLst>
              <a:ext uri="{FF2B5EF4-FFF2-40B4-BE49-F238E27FC236}">
                <a16:creationId xmlns:a16="http://schemas.microsoft.com/office/drawing/2014/main" id="{3CE8E6C2-9FFC-4BA7-A6A7-61DDE98DD0B6}"/>
              </a:ext>
            </a:extLst>
          </xdr:cNvPr>
          <xdr:cNvGrpSpPr/>
        </xdr:nvGrpSpPr>
        <xdr:grpSpPr>
          <a:xfrm>
            <a:off x="2509834" y="7373263"/>
            <a:ext cx="970628" cy="1971025"/>
            <a:chOff x="712706" y="7667249"/>
            <a:chExt cx="2605834" cy="2047347"/>
          </a:xfrm>
        </xdr:grpSpPr>
        <xdr:sp macro="" textlink="'Pivot tables'!J8">
          <xdr:nvSpPr>
            <xdr:cNvPr id="93" name="TextBox 92">
              <a:extLst>
                <a:ext uri="{FF2B5EF4-FFF2-40B4-BE49-F238E27FC236}">
                  <a16:creationId xmlns:a16="http://schemas.microsoft.com/office/drawing/2014/main" id="{1B50DA71-46A7-9AD8-FBA4-F0B666A00FE1}"/>
                </a:ext>
              </a:extLst>
            </xdr:cNvPr>
            <xdr:cNvSpPr txBox="1"/>
          </xdr:nvSpPr>
          <xdr:spPr>
            <a:xfrm>
              <a:off x="713348" y="7667249"/>
              <a:ext cx="2604476" cy="344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AA459F0-8F43-4653-9059-D0880669BFA7}" type="TxLink">
                <a:rPr lang="en-US" sz="1100" b="0" i="0" u="none" strike="noStrike">
                  <a:solidFill>
                    <a:schemeClr val="bg1"/>
                  </a:solidFill>
                  <a:latin typeface="+mj-lt"/>
                  <a:cs typeface="Arial"/>
                </a:rPr>
                <a:pPr algn="ctr"/>
                <a:t>21.64%</a:t>
              </a:fld>
              <a:endParaRPr lang="en-US" sz="1100" b="0" i="0" u="none" strike="noStrike">
                <a:solidFill>
                  <a:schemeClr val="bg1"/>
                </a:solidFill>
                <a:latin typeface="+mj-lt"/>
                <a:cs typeface="Calibri" panose="020F0502020204030204" pitchFamily="34" charset="0"/>
              </a:endParaRPr>
            </a:p>
          </xdr:txBody>
        </xdr:sp>
        <xdr:sp macro="" textlink="'Pivot tables'!J9">
          <xdr:nvSpPr>
            <xdr:cNvPr id="94" name="TextBox 93">
              <a:extLst>
                <a:ext uri="{FF2B5EF4-FFF2-40B4-BE49-F238E27FC236}">
                  <a16:creationId xmlns:a16="http://schemas.microsoft.com/office/drawing/2014/main" id="{CDD973CA-3301-0810-336C-037710C6C3AB}"/>
                </a:ext>
              </a:extLst>
            </xdr:cNvPr>
            <xdr:cNvSpPr txBox="1"/>
          </xdr:nvSpPr>
          <xdr:spPr>
            <a:xfrm>
              <a:off x="712922" y="8007502"/>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5C42B3C-53A8-4842-9345-4CDA651D8821}" type="TxLink">
                <a:rPr lang="en-US" sz="1100" b="0" i="0" u="none" strike="noStrike">
                  <a:solidFill>
                    <a:schemeClr val="bg1"/>
                  </a:solidFill>
                  <a:latin typeface="+mj-lt"/>
                  <a:cs typeface="Arial"/>
                </a:rPr>
                <a:pPr algn="ctr"/>
                <a:t>21.55%</a:t>
              </a:fld>
              <a:endParaRPr lang="en-US" sz="1100" b="0" i="0" u="none" strike="noStrike">
                <a:solidFill>
                  <a:schemeClr val="bg1"/>
                </a:solidFill>
                <a:latin typeface="+mj-lt"/>
                <a:cs typeface="Calibri" panose="020F0502020204030204" pitchFamily="34" charset="0"/>
              </a:endParaRPr>
            </a:p>
          </xdr:txBody>
        </xdr:sp>
        <xdr:sp macro="" textlink="'Pivot tables'!J10">
          <xdr:nvSpPr>
            <xdr:cNvPr id="95" name="TextBox 94">
              <a:extLst>
                <a:ext uri="{FF2B5EF4-FFF2-40B4-BE49-F238E27FC236}">
                  <a16:creationId xmlns:a16="http://schemas.microsoft.com/office/drawing/2014/main" id="{13145A02-09D9-31E5-134C-0125BD9B1CE5}"/>
                </a:ext>
              </a:extLst>
            </xdr:cNvPr>
            <xdr:cNvSpPr txBox="1"/>
          </xdr:nvSpPr>
          <xdr:spPr>
            <a:xfrm>
              <a:off x="714064" y="8347756"/>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4730F2D-85D6-4950-9381-33DA18D09682}" type="TxLink">
                <a:rPr lang="en-US" sz="1100" b="0" i="0" u="none" strike="noStrike">
                  <a:solidFill>
                    <a:schemeClr val="bg1"/>
                  </a:solidFill>
                  <a:latin typeface="+mj-lt"/>
                  <a:cs typeface="Arial"/>
                </a:rPr>
                <a:pPr algn="ctr"/>
                <a:t>16.10%</a:t>
              </a:fld>
              <a:endParaRPr lang="en-US" sz="1100" b="0" i="0" u="none" strike="noStrike">
                <a:solidFill>
                  <a:schemeClr val="bg1"/>
                </a:solidFill>
                <a:latin typeface="+mj-lt"/>
                <a:cs typeface="Calibri" panose="020F0502020204030204" pitchFamily="34" charset="0"/>
              </a:endParaRPr>
            </a:p>
          </xdr:txBody>
        </xdr:sp>
        <xdr:sp macro="" textlink="'Pivot tables'!J11">
          <xdr:nvSpPr>
            <xdr:cNvPr id="96" name="TextBox 95">
              <a:extLst>
                <a:ext uri="{FF2B5EF4-FFF2-40B4-BE49-F238E27FC236}">
                  <a16:creationId xmlns:a16="http://schemas.microsoft.com/office/drawing/2014/main" id="{6AB02D09-3247-99DF-9745-B355E21B9650}"/>
                </a:ext>
              </a:extLst>
            </xdr:cNvPr>
            <xdr:cNvSpPr txBox="1"/>
          </xdr:nvSpPr>
          <xdr:spPr>
            <a:xfrm>
              <a:off x="713618" y="8689131"/>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D212C73-2360-4976-8386-329B90154EA7}" type="TxLink">
                <a:rPr lang="en-US" sz="1100" b="0" i="0" u="none" strike="noStrike">
                  <a:solidFill>
                    <a:schemeClr val="bg1"/>
                  </a:solidFill>
                  <a:latin typeface="+mj-lt"/>
                  <a:cs typeface="Arial"/>
                </a:rPr>
                <a:pPr algn="ctr"/>
                <a:t>7.49%</a:t>
              </a:fld>
              <a:endParaRPr lang="en-US" sz="1100" b="0" i="0" u="none" strike="noStrike">
                <a:solidFill>
                  <a:schemeClr val="bg1"/>
                </a:solidFill>
                <a:latin typeface="+mj-lt"/>
                <a:cs typeface="Calibri" panose="020F0502020204030204" pitchFamily="34" charset="0"/>
              </a:endParaRPr>
            </a:p>
          </xdr:txBody>
        </xdr:sp>
        <xdr:sp macro="" textlink="'Pivot tables'!J12">
          <xdr:nvSpPr>
            <xdr:cNvPr id="97" name="TextBox 96">
              <a:extLst>
                <a:ext uri="{FF2B5EF4-FFF2-40B4-BE49-F238E27FC236}">
                  <a16:creationId xmlns:a16="http://schemas.microsoft.com/office/drawing/2014/main" id="{A64F3741-13A6-785D-E676-632C7F29FF69}"/>
                </a:ext>
              </a:extLst>
            </xdr:cNvPr>
            <xdr:cNvSpPr txBox="1"/>
          </xdr:nvSpPr>
          <xdr:spPr>
            <a:xfrm>
              <a:off x="713152" y="9029385"/>
              <a:ext cx="2604476" cy="344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5870765-78FB-4BDE-BE13-B2BDB9D389CC}" type="TxLink">
                <a:rPr lang="en-US" sz="1100" b="0" i="0" u="none" strike="noStrike">
                  <a:solidFill>
                    <a:schemeClr val="bg1"/>
                  </a:solidFill>
                  <a:latin typeface="+mj-lt"/>
                  <a:cs typeface="Arial"/>
                </a:rPr>
                <a:pPr algn="ctr"/>
                <a:t>6.66%</a:t>
              </a:fld>
              <a:endParaRPr lang="en-US" sz="1100" b="0" i="0" u="none" strike="noStrike">
                <a:solidFill>
                  <a:schemeClr val="bg1"/>
                </a:solidFill>
                <a:latin typeface="+mj-lt"/>
                <a:cs typeface="Calibri" panose="020F0502020204030204" pitchFamily="34" charset="0"/>
              </a:endParaRPr>
            </a:p>
          </xdr:txBody>
        </xdr:sp>
        <xdr:sp macro="" textlink="'Pivot tables'!J13">
          <xdr:nvSpPr>
            <xdr:cNvPr id="98" name="TextBox 97">
              <a:extLst>
                <a:ext uri="{FF2B5EF4-FFF2-40B4-BE49-F238E27FC236}">
                  <a16:creationId xmlns:a16="http://schemas.microsoft.com/office/drawing/2014/main" id="{03AB891B-9B4E-5673-825E-24F77C5D86BF}"/>
                </a:ext>
              </a:extLst>
            </xdr:cNvPr>
            <xdr:cNvSpPr txBox="1"/>
          </xdr:nvSpPr>
          <xdr:spPr>
            <a:xfrm>
              <a:off x="712706" y="9369638"/>
              <a:ext cx="2604476" cy="34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A543E3-C301-46D2-9CBE-EC41CB4AB5E5}" type="TxLink">
                <a:rPr lang="en-US" sz="1100" b="0" i="0" u="none" strike="noStrike">
                  <a:solidFill>
                    <a:schemeClr val="bg1"/>
                  </a:solidFill>
                  <a:latin typeface="+mj-lt"/>
                  <a:cs typeface="Arial"/>
                </a:rPr>
                <a:pPr algn="ctr"/>
                <a:t>6.59%</a:t>
              </a:fld>
              <a:endParaRPr lang="en-US" sz="1100" b="0" i="0" u="none" strike="noStrike">
                <a:solidFill>
                  <a:schemeClr val="bg1"/>
                </a:solidFill>
                <a:latin typeface="+mj-lt"/>
                <a:cs typeface="Calibri" panose="020F0502020204030204" pitchFamily="34" charset="0"/>
              </a:endParaRPr>
            </a:p>
          </xdr:txBody>
        </xdr:sp>
      </xdr:grpSp>
      <xdr:sp macro="" textlink="">
        <xdr:nvSpPr>
          <xdr:cNvPr id="99" name="TextBox 98">
            <a:extLst>
              <a:ext uri="{FF2B5EF4-FFF2-40B4-BE49-F238E27FC236}">
                <a16:creationId xmlns:a16="http://schemas.microsoft.com/office/drawing/2014/main" id="{BBA4F952-365B-4063-B09C-604474642896}"/>
              </a:ext>
            </a:extLst>
          </xdr:cNvPr>
          <xdr:cNvSpPr txBox="1"/>
        </xdr:nvSpPr>
        <xdr:spPr>
          <a:xfrm>
            <a:off x="392497" y="7319276"/>
            <a:ext cx="350714" cy="33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DD115E"/>
                </a:solidFill>
                <a:latin typeface="+mj-lt"/>
                <a:cs typeface="Calibri" panose="020F0502020204030204" pitchFamily="34" charset="0"/>
              </a:rPr>
              <a:t>•</a:t>
            </a:r>
          </a:p>
        </xdr:txBody>
      </xdr:sp>
      <xdr:sp macro="" textlink="">
        <xdr:nvSpPr>
          <xdr:cNvPr id="105" name="TextBox 104">
            <a:extLst>
              <a:ext uri="{FF2B5EF4-FFF2-40B4-BE49-F238E27FC236}">
                <a16:creationId xmlns:a16="http://schemas.microsoft.com/office/drawing/2014/main" id="{4EB6208F-0575-CB96-C4C5-52E65A74758C}"/>
              </a:ext>
            </a:extLst>
          </xdr:cNvPr>
          <xdr:cNvSpPr txBox="1"/>
        </xdr:nvSpPr>
        <xdr:spPr>
          <a:xfrm>
            <a:off x="392497" y="7651900"/>
            <a:ext cx="350714" cy="340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DD115E"/>
                </a:solidFill>
                <a:latin typeface="+mj-lt"/>
                <a:cs typeface="Calibri" panose="020F0502020204030204" pitchFamily="34" charset="0"/>
              </a:rPr>
              <a:t>•</a:t>
            </a:r>
          </a:p>
        </xdr:txBody>
      </xdr:sp>
      <xdr:sp macro="" textlink="">
        <xdr:nvSpPr>
          <xdr:cNvPr id="106" name="TextBox 105">
            <a:extLst>
              <a:ext uri="{FF2B5EF4-FFF2-40B4-BE49-F238E27FC236}">
                <a16:creationId xmlns:a16="http://schemas.microsoft.com/office/drawing/2014/main" id="{F7007DB3-EE27-C595-3271-F242C8C00872}"/>
              </a:ext>
            </a:extLst>
          </xdr:cNvPr>
          <xdr:cNvSpPr txBox="1"/>
        </xdr:nvSpPr>
        <xdr:spPr>
          <a:xfrm>
            <a:off x="392497" y="7986199"/>
            <a:ext cx="350714" cy="33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DD115E"/>
                </a:solidFill>
                <a:latin typeface="+mj-lt"/>
                <a:cs typeface="Calibri" panose="020F0502020204030204" pitchFamily="34" charset="0"/>
              </a:rPr>
              <a:t>•</a:t>
            </a:r>
          </a:p>
        </xdr:txBody>
      </xdr:sp>
      <xdr:sp macro="" textlink="">
        <xdr:nvSpPr>
          <xdr:cNvPr id="107" name="TextBox 106">
            <a:extLst>
              <a:ext uri="{FF2B5EF4-FFF2-40B4-BE49-F238E27FC236}">
                <a16:creationId xmlns:a16="http://schemas.microsoft.com/office/drawing/2014/main" id="{C6728995-4706-71D0-0B20-6D48CAA24F23}"/>
              </a:ext>
            </a:extLst>
          </xdr:cNvPr>
          <xdr:cNvSpPr txBox="1"/>
        </xdr:nvSpPr>
        <xdr:spPr>
          <a:xfrm>
            <a:off x="392497" y="8322729"/>
            <a:ext cx="350714" cy="33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DD115E"/>
                </a:solidFill>
                <a:latin typeface="+mj-lt"/>
                <a:cs typeface="Calibri" panose="020F0502020204030204" pitchFamily="34" charset="0"/>
              </a:rPr>
              <a:t>•</a:t>
            </a:r>
          </a:p>
        </xdr:txBody>
      </xdr:sp>
      <xdr:sp macro="" textlink="">
        <xdr:nvSpPr>
          <xdr:cNvPr id="108" name="TextBox 107">
            <a:extLst>
              <a:ext uri="{FF2B5EF4-FFF2-40B4-BE49-F238E27FC236}">
                <a16:creationId xmlns:a16="http://schemas.microsoft.com/office/drawing/2014/main" id="{5F37CB71-6E69-C35F-D3FC-52B3887207CD}"/>
              </a:ext>
            </a:extLst>
          </xdr:cNvPr>
          <xdr:cNvSpPr txBox="1"/>
        </xdr:nvSpPr>
        <xdr:spPr>
          <a:xfrm>
            <a:off x="392497" y="8651446"/>
            <a:ext cx="350714" cy="33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DD115E"/>
                </a:solidFill>
                <a:latin typeface="+mj-lt"/>
                <a:cs typeface="Calibri" panose="020F0502020204030204" pitchFamily="34" charset="0"/>
              </a:rPr>
              <a:t>•</a:t>
            </a:r>
          </a:p>
        </xdr:txBody>
      </xdr:sp>
      <xdr:sp macro="" textlink="">
        <xdr:nvSpPr>
          <xdr:cNvPr id="109" name="TextBox 108">
            <a:extLst>
              <a:ext uri="{FF2B5EF4-FFF2-40B4-BE49-F238E27FC236}">
                <a16:creationId xmlns:a16="http://schemas.microsoft.com/office/drawing/2014/main" id="{1EFD47B0-793C-A58D-31FB-1FB81CC40116}"/>
              </a:ext>
            </a:extLst>
          </xdr:cNvPr>
          <xdr:cNvSpPr txBox="1"/>
        </xdr:nvSpPr>
        <xdr:spPr>
          <a:xfrm>
            <a:off x="392497" y="8984070"/>
            <a:ext cx="350714" cy="339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DD115E"/>
                </a:solidFill>
                <a:latin typeface="+mj-lt"/>
                <a:cs typeface="Calibri" panose="020F0502020204030204" pitchFamily="34" charset="0"/>
              </a:rPr>
              <a:t>•</a:t>
            </a:r>
          </a:p>
        </xdr:txBody>
      </xdr:sp>
    </xdr:grpSp>
    <xdr:clientData/>
  </xdr:twoCellAnchor>
  <xdr:twoCellAnchor>
    <xdr:from>
      <xdr:col>15</xdr:col>
      <xdr:colOff>551720</xdr:colOff>
      <xdr:row>2</xdr:row>
      <xdr:rowOff>164721</xdr:rowOff>
    </xdr:from>
    <xdr:to>
      <xdr:col>18</xdr:col>
      <xdr:colOff>292865</xdr:colOff>
      <xdr:row>20</xdr:row>
      <xdr:rowOff>17983</xdr:rowOff>
    </xdr:to>
    <xdr:grpSp>
      <xdr:nvGrpSpPr>
        <xdr:cNvPr id="6" name="Group 5">
          <a:extLst>
            <a:ext uri="{FF2B5EF4-FFF2-40B4-BE49-F238E27FC236}">
              <a16:creationId xmlns:a16="http://schemas.microsoft.com/office/drawing/2014/main" id="{319BC557-6097-A920-56AA-299C934A80C8}"/>
            </a:ext>
          </a:extLst>
        </xdr:cNvPr>
        <xdr:cNvGrpSpPr/>
      </xdr:nvGrpSpPr>
      <xdr:grpSpPr>
        <a:xfrm>
          <a:off x="11085249" y="523309"/>
          <a:ext cx="1847851" cy="3080556"/>
          <a:chOff x="11482927" y="919328"/>
          <a:chExt cx="1845175" cy="3089702"/>
        </a:xfrm>
      </xdr:grpSpPr>
      <xdr:sp macro="" textlink="">
        <xdr:nvSpPr>
          <xdr:cNvPr id="111" name="Rectangle: Rounded Corners 110">
            <a:extLst>
              <a:ext uri="{FF2B5EF4-FFF2-40B4-BE49-F238E27FC236}">
                <a16:creationId xmlns:a16="http://schemas.microsoft.com/office/drawing/2014/main" id="{1D4AD16D-261A-588A-8AA5-380C61222072}"/>
              </a:ext>
            </a:extLst>
          </xdr:cNvPr>
          <xdr:cNvSpPr/>
        </xdr:nvSpPr>
        <xdr:spPr>
          <a:xfrm>
            <a:off x="11835089" y="1007396"/>
            <a:ext cx="1493013" cy="3001634"/>
          </a:xfrm>
          <a:prstGeom prst="roundRect">
            <a:avLst/>
          </a:prstGeom>
          <a:solidFill>
            <a:srgbClr val="070E25"/>
          </a:solidFill>
          <a:ln>
            <a:solidFill>
              <a:srgbClr val="070E2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2" name="TextBox 111">
            <a:extLst>
              <a:ext uri="{FF2B5EF4-FFF2-40B4-BE49-F238E27FC236}">
                <a16:creationId xmlns:a16="http://schemas.microsoft.com/office/drawing/2014/main" id="{1C3AE8E0-F9F7-4025-4994-A1127C25148F}"/>
              </a:ext>
            </a:extLst>
          </xdr:cNvPr>
          <xdr:cNvSpPr txBox="1"/>
        </xdr:nvSpPr>
        <xdr:spPr>
          <a:xfrm>
            <a:off x="11958511" y="1931336"/>
            <a:ext cx="1236456" cy="53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a:solidFill>
                  <a:schemeClr val="bg1"/>
                </a:solidFill>
              </a:rPr>
              <a:t>Average</a:t>
            </a:r>
            <a:r>
              <a:rPr lang="en-GB" sz="1050">
                <a:solidFill>
                  <a:schemeClr val="bg1"/>
                </a:solidFill>
              </a:rPr>
              <a:t> </a:t>
            </a:r>
          </a:p>
          <a:p>
            <a:pPr algn="ctr"/>
            <a:r>
              <a:rPr lang="en-GB" sz="1050">
                <a:solidFill>
                  <a:schemeClr val="bg1"/>
                </a:solidFill>
              </a:rPr>
              <a:t>monthly</a:t>
            </a:r>
            <a:r>
              <a:rPr lang="en-GB" sz="1050" baseline="0">
                <a:solidFill>
                  <a:schemeClr val="bg1"/>
                </a:solidFill>
              </a:rPr>
              <a:t> finishers</a:t>
            </a:r>
            <a:endParaRPr lang="en-GB" sz="1050">
              <a:solidFill>
                <a:schemeClr val="bg1"/>
              </a:solidFill>
            </a:endParaRPr>
          </a:p>
        </xdr:txBody>
      </xdr:sp>
      <xdr:sp macro="" textlink="'Pivot tables'!AB10">
        <xdr:nvSpPr>
          <xdr:cNvPr id="113" name="TextBox 112">
            <a:extLst>
              <a:ext uri="{FF2B5EF4-FFF2-40B4-BE49-F238E27FC236}">
                <a16:creationId xmlns:a16="http://schemas.microsoft.com/office/drawing/2014/main" id="{6D6D0F34-6285-F8F5-109A-FF7E7A5D9AB5}"/>
              </a:ext>
            </a:extLst>
          </xdr:cNvPr>
          <xdr:cNvSpPr txBox="1"/>
        </xdr:nvSpPr>
        <xdr:spPr>
          <a:xfrm>
            <a:off x="11915935" y="919328"/>
            <a:ext cx="1305795" cy="1194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47A25B-61F5-4865-8663-078061591270}" type="TxLink">
              <a:rPr lang="en-US" sz="3200" b="0" i="0" u="none" strike="noStrike">
                <a:solidFill>
                  <a:schemeClr val="bg1"/>
                </a:solidFill>
                <a:latin typeface="+mj-lt"/>
                <a:cs typeface="Arial"/>
              </a:rPr>
              <a:pPr algn="ctr"/>
              <a:t> 2,928 </a:t>
            </a:fld>
            <a:endParaRPr lang="en-GB" sz="2800">
              <a:solidFill>
                <a:schemeClr val="bg1"/>
              </a:solidFill>
              <a:latin typeface="+mj-lt"/>
            </a:endParaRPr>
          </a:p>
        </xdr:txBody>
      </xdr:sp>
      <xdr:sp macro="" textlink="">
        <xdr:nvSpPr>
          <xdr:cNvPr id="3" name="TextBox 2">
            <a:extLst>
              <a:ext uri="{FF2B5EF4-FFF2-40B4-BE49-F238E27FC236}">
                <a16:creationId xmlns:a16="http://schemas.microsoft.com/office/drawing/2014/main" id="{2B93B8F2-6874-A76D-7665-A2DF78A22EED}"/>
              </a:ext>
            </a:extLst>
          </xdr:cNvPr>
          <xdr:cNvSpPr txBox="1"/>
        </xdr:nvSpPr>
        <xdr:spPr>
          <a:xfrm>
            <a:off x="11482927" y="1020028"/>
            <a:ext cx="1236825" cy="532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0" i="0">
                <a:solidFill>
                  <a:srgbClr val="DD115E"/>
                </a:solidFill>
                <a:effectLst/>
                <a:latin typeface="+mn-lt"/>
                <a:ea typeface="+mn-ea"/>
                <a:cs typeface="+mn-cs"/>
              </a:rPr>
              <a:t>x̄</a:t>
            </a:r>
            <a:endParaRPr lang="en-GB" sz="1800">
              <a:solidFill>
                <a:srgbClr val="DD115E"/>
              </a:solidFill>
            </a:endParaRPr>
          </a:p>
        </xdr:txBody>
      </xdr:sp>
      <xdr:sp macro="" textlink="'Pivot tables'!AH9">
        <xdr:nvSpPr>
          <xdr:cNvPr id="4" name="TextBox 3">
            <a:extLst>
              <a:ext uri="{FF2B5EF4-FFF2-40B4-BE49-F238E27FC236}">
                <a16:creationId xmlns:a16="http://schemas.microsoft.com/office/drawing/2014/main" id="{FD587731-C20E-E927-BB33-B8400E7939C0}"/>
              </a:ext>
            </a:extLst>
          </xdr:cNvPr>
          <xdr:cNvSpPr txBox="1"/>
        </xdr:nvSpPr>
        <xdr:spPr>
          <a:xfrm>
            <a:off x="11916693" y="2351205"/>
            <a:ext cx="1305795" cy="1194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B00983-07D4-4D34-A346-61483283CD4A}" type="TxLink">
              <a:rPr lang="en-US" sz="3200" b="0" i="0" u="none" strike="noStrike">
                <a:solidFill>
                  <a:schemeClr val="bg1"/>
                </a:solidFill>
                <a:latin typeface="Avenir Next LT Pro"/>
              </a:rPr>
              <a:pPr algn="ctr"/>
              <a:t>176</a:t>
            </a:fld>
            <a:endParaRPr lang="en-GB" sz="3200">
              <a:solidFill>
                <a:schemeClr val="bg1"/>
              </a:solidFill>
              <a:latin typeface="+mj-lt"/>
            </a:endParaRPr>
          </a:p>
        </xdr:txBody>
      </xdr:sp>
      <xdr:sp macro="" textlink="">
        <xdr:nvSpPr>
          <xdr:cNvPr id="5" name="TextBox 4">
            <a:extLst>
              <a:ext uri="{FF2B5EF4-FFF2-40B4-BE49-F238E27FC236}">
                <a16:creationId xmlns:a16="http://schemas.microsoft.com/office/drawing/2014/main" id="{649DF7DE-8C5E-C548-92C7-D18E38454658}"/>
              </a:ext>
            </a:extLst>
          </xdr:cNvPr>
          <xdr:cNvSpPr txBox="1"/>
        </xdr:nvSpPr>
        <xdr:spPr>
          <a:xfrm>
            <a:off x="11875448" y="3135750"/>
            <a:ext cx="1415054" cy="53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a:solidFill>
                  <a:schemeClr val="bg1"/>
                </a:solidFill>
              </a:rPr>
              <a:t>Average</a:t>
            </a:r>
            <a:r>
              <a:rPr lang="en-GB" sz="1050">
                <a:solidFill>
                  <a:schemeClr val="bg1"/>
                </a:solidFill>
              </a:rPr>
              <a:t> </a:t>
            </a:r>
          </a:p>
          <a:p>
            <a:pPr algn="ctr"/>
            <a:r>
              <a:rPr lang="en-GB" sz="1050">
                <a:solidFill>
                  <a:schemeClr val="bg1"/>
                </a:solidFill>
              </a:rPr>
              <a:t>Finishers</a:t>
            </a:r>
            <a:r>
              <a:rPr lang="en-GB" sz="1050" baseline="0">
                <a:solidFill>
                  <a:schemeClr val="bg1"/>
                </a:solidFill>
              </a:rPr>
              <a:t> per event</a:t>
            </a:r>
            <a:endParaRPr lang="en-GB" sz="1050">
              <a:solidFill>
                <a:schemeClr val="bg1"/>
              </a:solidFill>
            </a:endParaRPr>
          </a:p>
        </xdr:txBody>
      </xdr:sp>
    </xdr:grpSp>
    <xdr:clientData/>
  </xdr:twoCellAnchor>
  <xdr:twoCellAnchor>
    <xdr:from>
      <xdr:col>15</xdr:col>
      <xdr:colOff>467517</xdr:colOff>
      <xdr:row>19</xdr:row>
      <xdr:rowOff>144868</xdr:rowOff>
    </xdr:from>
    <xdr:to>
      <xdr:col>19</xdr:col>
      <xdr:colOff>36967</xdr:colOff>
      <xdr:row>38</xdr:row>
      <xdr:rowOff>27936</xdr:rowOff>
    </xdr:to>
    <xdr:grpSp>
      <xdr:nvGrpSpPr>
        <xdr:cNvPr id="14" name="Group 13">
          <a:extLst>
            <a:ext uri="{FF2B5EF4-FFF2-40B4-BE49-F238E27FC236}">
              <a16:creationId xmlns:a16="http://schemas.microsoft.com/office/drawing/2014/main" id="{7E57E715-F573-12BF-D3AF-99054AC8B06B}"/>
            </a:ext>
          </a:extLst>
        </xdr:cNvPr>
        <xdr:cNvGrpSpPr/>
      </xdr:nvGrpSpPr>
      <xdr:grpSpPr>
        <a:xfrm>
          <a:off x="11001046" y="3551456"/>
          <a:ext cx="2378392" cy="3289656"/>
          <a:chOff x="11081088" y="3782511"/>
          <a:chExt cx="2399736" cy="3330211"/>
        </a:xfrm>
      </xdr:grpSpPr>
      <xdr:graphicFrame macro="">
        <xdr:nvGraphicFramePr>
          <xdr:cNvPr id="7" name="Chart 6">
            <a:extLst>
              <a:ext uri="{FF2B5EF4-FFF2-40B4-BE49-F238E27FC236}">
                <a16:creationId xmlns:a16="http://schemas.microsoft.com/office/drawing/2014/main" id="{388CE964-3F9C-4BE2-BDE5-EB18A0B3D9DF}"/>
              </a:ext>
            </a:extLst>
          </xdr:cNvPr>
          <xdr:cNvGraphicFramePr>
            <a:graphicFrameLocks/>
          </xdr:cNvGraphicFramePr>
        </xdr:nvGraphicFramePr>
        <xdr:xfrm>
          <a:off x="11081088" y="4246482"/>
          <a:ext cx="2399736" cy="2866240"/>
        </xdr:xfrm>
        <a:graphic>
          <a:graphicData uri="http://schemas.openxmlformats.org/drawingml/2006/chart">
            <c:chart xmlns:c="http://schemas.openxmlformats.org/drawingml/2006/chart" xmlns:r="http://schemas.openxmlformats.org/officeDocument/2006/relationships" r:id="rId13"/>
          </a:graphicData>
        </a:graphic>
      </xdr:graphicFrame>
      <xdr:sp macro="" textlink="">
        <xdr:nvSpPr>
          <xdr:cNvPr id="66" name="TextBox 65">
            <a:extLst>
              <a:ext uri="{FF2B5EF4-FFF2-40B4-BE49-F238E27FC236}">
                <a16:creationId xmlns:a16="http://schemas.microsoft.com/office/drawing/2014/main" id="{1C1C6BFB-4A4E-64DC-884E-1C36424CFA5A}"/>
              </a:ext>
            </a:extLst>
          </xdr:cNvPr>
          <xdr:cNvSpPr txBox="1"/>
        </xdr:nvSpPr>
        <xdr:spPr>
          <a:xfrm>
            <a:off x="11436598" y="3782511"/>
            <a:ext cx="1731818" cy="7339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600">
                <a:solidFill>
                  <a:schemeClr val="bg1"/>
                </a:solidFill>
              </a:rPr>
              <a:t>Most</a:t>
            </a:r>
            <a:r>
              <a:rPr lang="en-GB" sz="1600" baseline="0">
                <a:solidFill>
                  <a:schemeClr val="bg1"/>
                </a:solidFill>
              </a:rPr>
              <a:t> popular ultramarathons</a:t>
            </a:r>
            <a:endParaRPr lang="en-GB" sz="1600">
              <a:solidFill>
                <a:schemeClr val="bg1"/>
              </a:solidFill>
            </a:endParaRPr>
          </a:p>
        </xdr:txBody>
      </xdr:sp>
    </xdr:grpSp>
    <xdr:clientData/>
  </xdr:twoCellAnchor>
  <xdr:twoCellAnchor>
    <xdr:from>
      <xdr:col>15</xdr:col>
      <xdr:colOff>668420</xdr:colOff>
      <xdr:row>37</xdr:row>
      <xdr:rowOff>174638</xdr:rowOff>
    </xdr:from>
    <xdr:to>
      <xdr:col>18</xdr:col>
      <xdr:colOff>615994</xdr:colOff>
      <xdr:row>53</xdr:row>
      <xdr:rowOff>45120</xdr:rowOff>
    </xdr:to>
    <xdr:grpSp>
      <xdr:nvGrpSpPr>
        <xdr:cNvPr id="15" name="Group 14">
          <a:extLst>
            <a:ext uri="{FF2B5EF4-FFF2-40B4-BE49-F238E27FC236}">
              <a16:creationId xmlns:a16="http://schemas.microsoft.com/office/drawing/2014/main" id="{ED43D5AC-37A8-1DDF-72D8-82BFE92FE2B1}"/>
            </a:ext>
          </a:extLst>
        </xdr:cNvPr>
        <xdr:cNvGrpSpPr/>
      </xdr:nvGrpSpPr>
      <xdr:grpSpPr>
        <a:xfrm>
          <a:off x="11201949" y="6808520"/>
          <a:ext cx="2054280" cy="2739188"/>
          <a:chOff x="11281991" y="7419196"/>
          <a:chExt cx="2070289" cy="2772835"/>
        </a:xfrm>
      </xdr:grpSpPr>
      <xdr:graphicFrame macro="">
        <xdr:nvGraphicFramePr>
          <xdr:cNvPr id="8" name="Chart 7">
            <a:extLst>
              <a:ext uri="{FF2B5EF4-FFF2-40B4-BE49-F238E27FC236}">
                <a16:creationId xmlns:a16="http://schemas.microsoft.com/office/drawing/2014/main" id="{E3E56460-DAF6-4DCA-81F3-BBDA94DB0826}"/>
              </a:ext>
            </a:extLst>
          </xdr:cNvPr>
          <xdr:cNvGraphicFramePr>
            <a:graphicFrameLocks/>
          </xdr:cNvGraphicFramePr>
        </xdr:nvGraphicFramePr>
        <xdr:xfrm>
          <a:off x="11281991" y="8179772"/>
          <a:ext cx="2070289" cy="1254159"/>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9" name="TextBox 8">
            <a:extLst>
              <a:ext uri="{FF2B5EF4-FFF2-40B4-BE49-F238E27FC236}">
                <a16:creationId xmlns:a16="http://schemas.microsoft.com/office/drawing/2014/main" id="{DD1C7B88-587E-4287-ABB5-BAE8A5039B06}"/>
              </a:ext>
            </a:extLst>
          </xdr:cNvPr>
          <xdr:cNvSpPr txBox="1"/>
        </xdr:nvSpPr>
        <xdr:spPr>
          <a:xfrm>
            <a:off x="11465970" y="9444035"/>
            <a:ext cx="1706169" cy="747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solidFill>
                  <a:schemeClr val="bg1"/>
                </a:solidFill>
              </a:rPr>
              <a:t>Ultramarathons won</a:t>
            </a:r>
            <a:r>
              <a:rPr lang="en-GB" sz="1200" baseline="0">
                <a:solidFill>
                  <a:schemeClr val="bg1"/>
                </a:solidFill>
              </a:rPr>
              <a:t> by fastest time</a:t>
            </a:r>
            <a:endParaRPr lang="en-GB" sz="900">
              <a:solidFill>
                <a:schemeClr val="bg1"/>
              </a:solidFill>
            </a:endParaRPr>
          </a:p>
        </xdr:txBody>
      </xdr:sp>
      <xdr:sp macro="" textlink="">
        <xdr:nvSpPr>
          <xdr:cNvPr id="11" name="TextBox 10">
            <a:extLst>
              <a:ext uri="{FF2B5EF4-FFF2-40B4-BE49-F238E27FC236}">
                <a16:creationId xmlns:a16="http://schemas.microsoft.com/office/drawing/2014/main" id="{31E290FE-1B45-AECE-FFAB-E6BE36985DE8}"/>
              </a:ext>
            </a:extLst>
          </xdr:cNvPr>
          <xdr:cNvSpPr txBox="1"/>
        </xdr:nvSpPr>
        <xdr:spPr>
          <a:xfrm>
            <a:off x="11465970" y="7419196"/>
            <a:ext cx="1706169" cy="747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solidFill>
                  <a:schemeClr val="bg1"/>
                </a:solidFill>
              </a:rPr>
              <a:t>Ultramarathons won</a:t>
            </a:r>
            <a:r>
              <a:rPr lang="en-GB" sz="1200" baseline="0">
                <a:solidFill>
                  <a:schemeClr val="bg1"/>
                </a:solidFill>
              </a:rPr>
              <a:t> by distance run</a:t>
            </a:r>
            <a:endParaRPr lang="en-GB" sz="900">
              <a:solidFill>
                <a:schemeClr val="bg1"/>
              </a:solidFill>
            </a:endParaRPr>
          </a:p>
        </xdr:txBody>
      </xdr:sp>
      <xdr:sp macro="" textlink="'Pivot tables'!AN31">
        <xdr:nvSpPr>
          <xdr:cNvPr id="12" name="TextBox 11">
            <a:extLst>
              <a:ext uri="{FF2B5EF4-FFF2-40B4-BE49-F238E27FC236}">
                <a16:creationId xmlns:a16="http://schemas.microsoft.com/office/drawing/2014/main" id="{C051EA5A-6732-8913-0847-B47C9F934665}"/>
              </a:ext>
            </a:extLst>
          </xdr:cNvPr>
          <xdr:cNvSpPr txBox="1"/>
        </xdr:nvSpPr>
        <xdr:spPr>
          <a:xfrm>
            <a:off x="11475591" y="9100187"/>
            <a:ext cx="1706169" cy="747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61995C-7ECB-45F8-B588-5A6C63D9AA7F}" type="TxLink">
              <a:rPr lang="en-US" sz="1100" b="0" i="0" u="none" strike="noStrike">
                <a:solidFill>
                  <a:schemeClr val="bg1"/>
                </a:solidFill>
                <a:latin typeface="Avenir Next LT Pro"/>
              </a:rPr>
              <a:pPr algn="ctr"/>
              <a:t>2</a:t>
            </a:fld>
            <a:endParaRPr lang="en-GB" sz="900">
              <a:solidFill>
                <a:schemeClr val="bg1"/>
              </a:solidFill>
            </a:endParaRPr>
          </a:p>
        </xdr:txBody>
      </xdr:sp>
      <xdr:sp macro="" textlink="'Pivot tables'!AO31">
        <xdr:nvSpPr>
          <xdr:cNvPr id="13" name="TextBox 12">
            <a:extLst>
              <a:ext uri="{FF2B5EF4-FFF2-40B4-BE49-F238E27FC236}">
                <a16:creationId xmlns:a16="http://schemas.microsoft.com/office/drawing/2014/main" id="{0C4C0877-A208-A466-51EA-EA2DACD6012C}"/>
              </a:ext>
            </a:extLst>
          </xdr:cNvPr>
          <xdr:cNvSpPr txBox="1"/>
        </xdr:nvSpPr>
        <xdr:spPr>
          <a:xfrm>
            <a:off x="11466520" y="7780218"/>
            <a:ext cx="1706169" cy="747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BC1C61-7AF4-453B-B728-B47B03F89ABC}" type="TxLink">
              <a:rPr lang="en-US" sz="1100" b="0" i="0" u="none" strike="noStrike">
                <a:solidFill>
                  <a:schemeClr val="bg1"/>
                </a:solidFill>
                <a:latin typeface="Avenir Next LT Pro"/>
              </a:rPr>
              <a:pPr algn="ctr"/>
              <a:t>48</a:t>
            </a:fld>
            <a:endParaRPr lang="en-GB" sz="900">
              <a:solidFill>
                <a:schemeClr val="bg1"/>
              </a:solidFill>
            </a:endParaRPr>
          </a:p>
        </xdr:txBody>
      </xdr:sp>
    </xdr:grpSp>
    <xdr:clientData/>
  </xdr:twoCellAnchor>
  <xdr:twoCellAnchor>
    <xdr:from>
      <xdr:col>2</xdr:col>
      <xdr:colOff>14107</xdr:colOff>
      <xdr:row>33</xdr:row>
      <xdr:rowOff>118066</xdr:rowOff>
    </xdr:from>
    <xdr:to>
      <xdr:col>4</xdr:col>
      <xdr:colOff>409209</xdr:colOff>
      <xdr:row>36</xdr:row>
      <xdr:rowOff>146256</xdr:rowOff>
    </xdr:to>
    <xdr:grpSp>
      <xdr:nvGrpSpPr>
        <xdr:cNvPr id="265" name="Group 264">
          <a:extLst>
            <a:ext uri="{FF2B5EF4-FFF2-40B4-BE49-F238E27FC236}">
              <a16:creationId xmlns:a16="http://schemas.microsoft.com/office/drawing/2014/main" id="{87AB2A1C-F56F-7AED-8C87-9DC72C272F3F}"/>
            </a:ext>
          </a:extLst>
        </xdr:cNvPr>
        <xdr:cNvGrpSpPr/>
      </xdr:nvGrpSpPr>
      <xdr:grpSpPr>
        <a:xfrm>
          <a:off x="1418578" y="6034772"/>
          <a:ext cx="1799572" cy="566072"/>
          <a:chOff x="1290157" y="4964894"/>
          <a:chExt cx="1806004" cy="561201"/>
        </a:xfrm>
      </xdr:grpSpPr>
      <xdr:sp macro="" textlink="">
        <xdr:nvSpPr>
          <xdr:cNvPr id="165" name="Oval 164">
            <a:extLst>
              <a:ext uri="{FF2B5EF4-FFF2-40B4-BE49-F238E27FC236}">
                <a16:creationId xmlns:a16="http://schemas.microsoft.com/office/drawing/2014/main" id="{12340A8A-5D00-2937-6305-E2AEEC111F2B}"/>
              </a:ext>
            </a:extLst>
          </xdr:cNvPr>
          <xdr:cNvSpPr/>
        </xdr:nvSpPr>
        <xdr:spPr>
          <a:xfrm>
            <a:off x="1954396" y="4964894"/>
            <a:ext cx="519642" cy="520168"/>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90" name="Group 89">
            <a:extLst>
              <a:ext uri="{FF2B5EF4-FFF2-40B4-BE49-F238E27FC236}">
                <a16:creationId xmlns:a16="http://schemas.microsoft.com/office/drawing/2014/main" id="{81644DFD-62B1-CA99-8A8B-2E82BFC4DCCF}"/>
              </a:ext>
            </a:extLst>
          </xdr:cNvPr>
          <xdr:cNvGrpSpPr/>
        </xdr:nvGrpSpPr>
        <xdr:grpSpPr>
          <a:xfrm>
            <a:off x="1290157" y="4995207"/>
            <a:ext cx="1806004" cy="530888"/>
            <a:chOff x="1016001" y="4404006"/>
            <a:chExt cx="1809814" cy="530887"/>
          </a:xfrm>
        </xdr:grpSpPr>
        <xdr:sp macro="" textlink="'Pivot tables'!AW42">
          <xdr:nvSpPr>
            <xdr:cNvPr id="91" name="TextBox 90">
              <a:extLst>
                <a:ext uri="{FF2B5EF4-FFF2-40B4-BE49-F238E27FC236}">
                  <a16:creationId xmlns:a16="http://schemas.microsoft.com/office/drawing/2014/main" id="{5D682245-B84B-38C3-F080-9D16FC33BBE1}"/>
                </a:ext>
              </a:extLst>
            </xdr:cNvPr>
            <xdr:cNvSpPr txBox="1"/>
          </xdr:nvSpPr>
          <xdr:spPr>
            <a:xfrm>
              <a:off x="1485444" y="46009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163019-4D92-41A2-8C89-C860998BF8E1}" type="TxLink">
                <a:rPr lang="en-US" sz="1000" b="0" i="0" u="none" strike="noStrike">
                  <a:solidFill>
                    <a:schemeClr val="bg1"/>
                  </a:solidFill>
                  <a:latin typeface="Arial"/>
                  <a:cs typeface="Arial"/>
                </a:rPr>
                <a:pPr algn="ctr"/>
                <a:t>11%</a:t>
              </a:fld>
              <a:endParaRPr lang="en-GB" sz="800">
                <a:solidFill>
                  <a:schemeClr val="bg1"/>
                </a:solidFill>
                <a:latin typeface="+mj-lt"/>
              </a:endParaRPr>
            </a:p>
          </xdr:txBody>
        </xdr:sp>
        <xdr:sp macro="" textlink="'Pivot tables'!AX42">
          <xdr:nvSpPr>
            <xdr:cNvPr id="100" name="TextBox 99">
              <a:extLst>
                <a:ext uri="{FF2B5EF4-FFF2-40B4-BE49-F238E27FC236}">
                  <a16:creationId xmlns:a16="http://schemas.microsoft.com/office/drawing/2014/main" id="{6CB56281-D116-90A1-6D5A-6EFAA8E8294A}"/>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811D35-3A63-4A50-BF0F-D39290CFE028}" type="TxLink">
                <a:rPr lang="en-US" sz="900" b="0" i="0" u="none" strike="noStrike">
                  <a:solidFill>
                    <a:schemeClr val="bg1"/>
                  </a:solidFill>
                  <a:latin typeface="+mj-lt"/>
                  <a:cs typeface="Arial"/>
                </a:rPr>
                <a:pPr algn="ctr"/>
                <a:t>Javelina Jundred</a:t>
              </a:fld>
              <a:endParaRPr lang="en-GB" sz="600">
                <a:solidFill>
                  <a:schemeClr val="bg1"/>
                </a:solidFill>
                <a:latin typeface="+mj-lt"/>
              </a:endParaRPr>
            </a:p>
          </xdr:txBody>
        </xdr:sp>
      </xdr:grpSp>
    </xdr:grpSp>
    <xdr:clientData/>
  </xdr:twoCellAnchor>
  <xdr:twoCellAnchor>
    <xdr:from>
      <xdr:col>4</xdr:col>
      <xdr:colOff>118794</xdr:colOff>
      <xdr:row>37</xdr:row>
      <xdr:rowOff>6438</xdr:rowOff>
    </xdr:from>
    <xdr:to>
      <xdr:col>6</xdr:col>
      <xdr:colOff>514477</xdr:colOff>
      <xdr:row>40</xdr:row>
      <xdr:rowOff>35955</xdr:rowOff>
    </xdr:to>
    <xdr:grpSp>
      <xdr:nvGrpSpPr>
        <xdr:cNvPr id="269" name="Group 268">
          <a:extLst>
            <a:ext uri="{FF2B5EF4-FFF2-40B4-BE49-F238E27FC236}">
              <a16:creationId xmlns:a16="http://schemas.microsoft.com/office/drawing/2014/main" id="{1E27A48E-D3EF-AE9C-67F8-B510369F67C0}"/>
            </a:ext>
          </a:extLst>
        </xdr:cNvPr>
        <xdr:cNvGrpSpPr/>
      </xdr:nvGrpSpPr>
      <xdr:grpSpPr>
        <a:xfrm>
          <a:off x="2927735" y="6640320"/>
          <a:ext cx="1800154" cy="567400"/>
          <a:chOff x="3770719" y="5924734"/>
          <a:chExt cx="1807942" cy="560913"/>
        </a:xfrm>
      </xdr:grpSpPr>
      <xdr:sp macro="" textlink="">
        <xdr:nvSpPr>
          <xdr:cNvPr id="166" name="Oval 165">
            <a:extLst>
              <a:ext uri="{FF2B5EF4-FFF2-40B4-BE49-F238E27FC236}">
                <a16:creationId xmlns:a16="http://schemas.microsoft.com/office/drawing/2014/main" id="{5F2BAD62-2F6C-BD63-C0B9-563E7A61C2F2}"/>
              </a:ext>
            </a:extLst>
          </xdr:cNvPr>
          <xdr:cNvSpPr/>
        </xdr:nvSpPr>
        <xdr:spPr>
          <a:xfrm>
            <a:off x="4419580" y="5924734"/>
            <a:ext cx="519976" cy="518162"/>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01" name="Group 100">
            <a:extLst>
              <a:ext uri="{FF2B5EF4-FFF2-40B4-BE49-F238E27FC236}">
                <a16:creationId xmlns:a16="http://schemas.microsoft.com/office/drawing/2014/main" id="{503552C0-83EA-C929-4241-49D2538FC23F}"/>
              </a:ext>
            </a:extLst>
          </xdr:cNvPr>
          <xdr:cNvGrpSpPr/>
        </xdr:nvGrpSpPr>
        <xdr:grpSpPr>
          <a:xfrm>
            <a:off x="3770719" y="5977086"/>
            <a:ext cx="1807942" cy="508561"/>
            <a:chOff x="1016001" y="4404006"/>
            <a:chExt cx="1809814" cy="510567"/>
          </a:xfrm>
        </xdr:grpSpPr>
        <xdr:sp macro="" textlink="'Pivot tables'!AW43">
          <xdr:nvSpPr>
            <xdr:cNvPr id="102" name="TextBox 101">
              <a:extLst>
                <a:ext uri="{FF2B5EF4-FFF2-40B4-BE49-F238E27FC236}">
                  <a16:creationId xmlns:a16="http://schemas.microsoft.com/office/drawing/2014/main" id="{2B790A92-2694-5FC8-41E0-166F9E813945}"/>
                </a:ext>
              </a:extLst>
            </xdr:cNvPr>
            <xdr:cNvSpPr txBox="1"/>
          </xdr:nvSpPr>
          <xdr:spPr>
            <a:xfrm>
              <a:off x="1480364" y="458062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A26BDD7-1D45-45D1-96DB-AF622C034842}" type="TxLink">
                <a:rPr lang="en-US" sz="1000" b="0" i="0" u="none" strike="noStrike">
                  <a:solidFill>
                    <a:schemeClr val="bg1"/>
                  </a:solidFill>
                  <a:latin typeface="+mj-lt"/>
                  <a:cs typeface="Arial"/>
                </a:rPr>
                <a:pPr algn="ctr"/>
                <a:t>10%</a:t>
              </a:fld>
              <a:endParaRPr lang="en-GB" sz="800">
                <a:solidFill>
                  <a:schemeClr val="bg1"/>
                </a:solidFill>
                <a:latin typeface="+mj-lt"/>
              </a:endParaRPr>
            </a:p>
          </xdr:txBody>
        </xdr:sp>
        <xdr:sp macro="" textlink="'Pivot tables'!AX43">
          <xdr:nvSpPr>
            <xdr:cNvPr id="103" name="TextBox 102">
              <a:extLst>
                <a:ext uri="{FF2B5EF4-FFF2-40B4-BE49-F238E27FC236}">
                  <a16:creationId xmlns:a16="http://schemas.microsoft.com/office/drawing/2014/main" id="{CA4E6F98-3C81-30A7-89E5-53943D231005}"/>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5A643B-1821-4BCA-8A67-F9597D8016E3}" type="TxLink">
                <a:rPr lang="en-US" sz="900" b="0" i="0" u="none" strike="noStrike">
                  <a:solidFill>
                    <a:schemeClr val="bg1"/>
                  </a:solidFill>
                  <a:latin typeface="+mj-lt"/>
                  <a:cs typeface="Arial"/>
                </a:rPr>
                <a:pPr algn="ctr"/>
                <a:t>Antelope Canyon Ultras</a:t>
              </a:fld>
              <a:endParaRPr lang="en-GB" sz="300">
                <a:solidFill>
                  <a:schemeClr val="bg1"/>
                </a:solidFill>
                <a:latin typeface="+mj-lt"/>
              </a:endParaRPr>
            </a:p>
          </xdr:txBody>
        </xdr:sp>
      </xdr:grpSp>
    </xdr:grpSp>
    <xdr:clientData/>
  </xdr:twoCellAnchor>
  <xdr:twoCellAnchor>
    <xdr:from>
      <xdr:col>0</xdr:col>
      <xdr:colOff>684823</xdr:colOff>
      <xdr:row>28</xdr:row>
      <xdr:rowOff>55374</xdr:rowOff>
    </xdr:from>
    <xdr:to>
      <xdr:col>3</xdr:col>
      <xdr:colOff>376277</xdr:colOff>
      <xdr:row>31</xdr:row>
      <xdr:rowOff>99176</xdr:rowOff>
    </xdr:to>
    <xdr:grpSp>
      <xdr:nvGrpSpPr>
        <xdr:cNvPr id="201" name="Group 200">
          <a:extLst>
            <a:ext uri="{FF2B5EF4-FFF2-40B4-BE49-F238E27FC236}">
              <a16:creationId xmlns:a16="http://schemas.microsoft.com/office/drawing/2014/main" id="{A55B304E-C5C4-9650-92B7-3DF55A878AE6}"/>
            </a:ext>
          </a:extLst>
        </xdr:cNvPr>
        <xdr:cNvGrpSpPr/>
      </xdr:nvGrpSpPr>
      <xdr:grpSpPr>
        <a:xfrm>
          <a:off x="684823" y="5075609"/>
          <a:ext cx="1798160" cy="581685"/>
          <a:chOff x="1182371" y="4129092"/>
          <a:chExt cx="1806004" cy="577201"/>
        </a:xfrm>
      </xdr:grpSpPr>
      <xdr:sp macro="" textlink="">
        <xdr:nvSpPr>
          <xdr:cNvPr id="160" name="Oval 159">
            <a:extLst>
              <a:ext uri="{FF2B5EF4-FFF2-40B4-BE49-F238E27FC236}">
                <a16:creationId xmlns:a16="http://schemas.microsoft.com/office/drawing/2014/main" id="{0DF17F53-F2AB-907E-A046-C7EE38D24104}"/>
              </a:ext>
            </a:extLst>
          </xdr:cNvPr>
          <xdr:cNvSpPr/>
        </xdr:nvSpPr>
        <xdr:spPr>
          <a:xfrm>
            <a:off x="1826419" y="4129092"/>
            <a:ext cx="519642" cy="520171"/>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89" name="Group 88">
            <a:extLst>
              <a:ext uri="{FF2B5EF4-FFF2-40B4-BE49-F238E27FC236}">
                <a16:creationId xmlns:a16="http://schemas.microsoft.com/office/drawing/2014/main" id="{CFA7BDFD-95FD-7686-0F8D-4C940E62AFB4}"/>
              </a:ext>
            </a:extLst>
          </xdr:cNvPr>
          <xdr:cNvGrpSpPr/>
        </xdr:nvGrpSpPr>
        <xdr:grpSpPr>
          <a:xfrm>
            <a:off x="1182371" y="4175403"/>
            <a:ext cx="1806004" cy="530890"/>
            <a:chOff x="1016001" y="4404003"/>
            <a:chExt cx="1809814" cy="530890"/>
          </a:xfrm>
        </xdr:grpSpPr>
        <xdr:sp macro="" textlink="'Pivot tables'!AW41">
          <xdr:nvSpPr>
            <xdr:cNvPr id="68" name="TextBox 67">
              <a:extLst>
                <a:ext uri="{FF2B5EF4-FFF2-40B4-BE49-F238E27FC236}">
                  <a16:creationId xmlns:a16="http://schemas.microsoft.com/office/drawing/2014/main" id="{8C9C6353-7A42-318D-963F-2F92F27558CE}"/>
                </a:ext>
              </a:extLst>
            </xdr:cNvPr>
            <xdr:cNvSpPr txBox="1"/>
          </xdr:nvSpPr>
          <xdr:spPr>
            <a:xfrm>
              <a:off x="1480364" y="46009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25D3564-99D7-4715-B87E-47C85291D14F}" type="TxLink">
                <a:rPr lang="en-US" sz="1000" b="0" i="0" u="none" strike="noStrike">
                  <a:solidFill>
                    <a:schemeClr val="bg1"/>
                  </a:solidFill>
                  <a:latin typeface="+mj-lt"/>
                  <a:cs typeface="Arial"/>
                </a:rPr>
                <a:pPr algn="ctr"/>
                <a:t>14%</a:t>
              </a:fld>
              <a:endParaRPr lang="en-GB" sz="1000">
                <a:solidFill>
                  <a:schemeClr val="bg1"/>
                </a:solidFill>
                <a:latin typeface="+mj-lt"/>
              </a:endParaRPr>
            </a:p>
          </xdr:txBody>
        </xdr:sp>
        <xdr:sp macro="" textlink="'Pivot tables'!AX41">
          <xdr:nvSpPr>
            <xdr:cNvPr id="69" name="TextBox 68">
              <a:extLst>
                <a:ext uri="{FF2B5EF4-FFF2-40B4-BE49-F238E27FC236}">
                  <a16:creationId xmlns:a16="http://schemas.microsoft.com/office/drawing/2014/main" id="{312A0ECA-C996-B34C-DA9B-C7F1855E855F}"/>
                </a:ext>
              </a:extLst>
            </xdr:cNvPr>
            <xdr:cNvSpPr txBox="1"/>
          </xdr:nvSpPr>
          <xdr:spPr>
            <a:xfrm>
              <a:off x="1016001" y="4404003"/>
              <a:ext cx="1809814"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7317B32-E194-4290-84F7-2F54C876F1F8}" type="TxLink">
                <a:rPr lang="en-US" sz="900" b="0" i="0" u="none" strike="noStrike">
                  <a:solidFill>
                    <a:schemeClr val="bg1"/>
                  </a:solidFill>
                  <a:latin typeface="+mj-lt"/>
                  <a:cs typeface="Arial"/>
                </a:rPr>
                <a:pPr algn="ctr"/>
                <a:t>Black Canyon Ultras</a:t>
              </a:fld>
              <a:endParaRPr lang="en-GB" sz="900">
                <a:solidFill>
                  <a:schemeClr val="bg1"/>
                </a:solidFill>
                <a:latin typeface="+mj-lt"/>
              </a:endParaRPr>
            </a:p>
          </xdr:txBody>
        </xdr:sp>
      </xdr:grpSp>
    </xdr:grpSp>
    <xdr:clientData/>
  </xdr:twoCellAnchor>
  <xdr:twoCellAnchor>
    <xdr:from>
      <xdr:col>2</xdr:col>
      <xdr:colOff>450470</xdr:colOff>
      <xdr:row>29</xdr:row>
      <xdr:rowOff>108547</xdr:rowOff>
    </xdr:from>
    <xdr:to>
      <xdr:col>4</xdr:col>
      <xdr:colOff>439616</xdr:colOff>
      <xdr:row>29</xdr:row>
      <xdr:rowOff>146539</xdr:rowOff>
    </xdr:to>
    <xdr:cxnSp macro="">
      <xdr:nvCxnSpPr>
        <xdr:cNvPr id="162" name="Straight Connector 161">
          <a:extLst>
            <a:ext uri="{FF2B5EF4-FFF2-40B4-BE49-F238E27FC236}">
              <a16:creationId xmlns:a16="http://schemas.microsoft.com/office/drawing/2014/main" id="{047678BF-4961-6518-49BC-A0C0DECD1950}"/>
            </a:ext>
          </a:extLst>
        </xdr:cNvPr>
        <xdr:cNvCxnSpPr/>
      </xdr:nvCxnSpPr>
      <xdr:spPr>
        <a:xfrm flipV="1">
          <a:off x="1861581" y="5302521"/>
          <a:ext cx="1400257" cy="37992"/>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177801</xdr:colOff>
      <xdr:row>38</xdr:row>
      <xdr:rowOff>56575</xdr:rowOff>
    </xdr:from>
    <xdr:to>
      <xdr:col>8</xdr:col>
      <xdr:colOff>575375</xdr:colOff>
      <xdr:row>41</xdr:row>
      <xdr:rowOff>68253</xdr:rowOff>
    </xdr:to>
    <xdr:grpSp>
      <xdr:nvGrpSpPr>
        <xdr:cNvPr id="192" name="Group 191">
          <a:extLst>
            <a:ext uri="{FF2B5EF4-FFF2-40B4-BE49-F238E27FC236}">
              <a16:creationId xmlns:a16="http://schemas.microsoft.com/office/drawing/2014/main" id="{0C89AE13-18F5-B64F-4A2F-803E3A5B3BAD}"/>
            </a:ext>
          </a:extLst>
        </xdr:cNvPr>
        <xdr:cNvGrpSpPr/>
      </xdr:nvGrpSpPr>
      <xdr:grpSpPr>
        <a:xfrm>
          <a:off x="4391213" y="6869751"/>
          <a:ext cx="1802044" cy="549561"/>
          <a:chOff x="4404872" y="6838676"/>
          <a:chExt cx="1806598" cy="547107"/>
        </a:xfrm>
      </xdr:grpSpPr>
      <xdr:sp macro="" textlink="">
        <xdr:nvSpPr>
          <xdr:cNvPr id="167" name="Oval 166">
            <a:extLst>
              <a:ext uri="{FF2B5EF4-FFF2-40B4-BE49-F238E27FC236}">
                <a16:creationId xmlns:a16="http://schemas.microsoft.com/office/drawing/2014/main" id="{D6C1F769-C2FA-0BD9-3F77-96678F45ECB7}"/>
              </a:ext>
            </a:extLst>
          </xdr:cNvPr>
          <xdr:cNvSpPr/>
        </xdr:nvSpPr>
        <xdr:spPr>
          <a:xfrm>
            <a:off x="5076554" y="6838676"/>
            <a:ext cx="519318" cy="522198"/>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04" name="Group 103">
            <a:extLst>
              <a:ext uri="{FF2B5EF4-FFF2-40B4-BE49-F238E27FC236}">
                <a16:creationId xmlns:a16="http://schemas.microsoft.com/office/drawing/2014/main" id="{5954F861-B041-C0E3-3F16-0E8E630B3C2F}"/>
              </a:ext>
            </a:extLst>
          </xdr:cNvPr>
          <xdr:cNvGrpSpPr/>
        </xdr:nvGrpSpPr>
        <xdr:grpSpPr>
          <a:xfrm>
            <a:off x="4404872" y="6883347"/>
            <a:ext cx="1806598" cy="502436"/>
            <a:chOff x="1016001" y="4404006"/>
            <a:chExt cx="1809814" cy="500407"/>
          </a:xfrm>
        </xdr:grpSpPr>
        <xdr:sp macro="" textlink="'Pivot tables'!AW49">
          <xdr:nvSpPr>
            <xdr:cNvPr id="110" name="TextBox 109">
              <a:extLst>
                <a:ext uri="{FF2B5EF4-FFF2-40B4-BE49-F238E27FC236}">
                  <a16:creationId xmlns:a16="http://schemas.microsoft.com/office/drawing/2014/main" id="{30F69720-FD26-76C7-5AC1-E267EB30F9C8}"/>
                </a:ext>
              </a:extLst>
            </xdr:cNvPr>
            <xdr:cNvSpPr txBox="1"/>
          </xdr:nvSpPr>
          <xdr:spPr>
            <a:xfrm>
              <a:off x="1480364" y="457046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D687323-DB71-4AC2-93E9-3B299E59C664}" type="TxLink">
                <a:rPr lang="en-US" sz="1000" b="0" i="0" u="none" strike="noStrike">
                  <a:solidFill>
                    <a:schemeClr val="bg1"/>
                  </a:solidFill>
                  <a:latin typeface="+mj-lt"/>
                  <a:cs typeface="Arial"/>
                </a:rPr>
                <a:pPr algn="ctr"/>
                <a:t>8%</a:t>
              </a:fld>
              <a:endParaRPr lang="en-US" sz="1000" b="0" i="0" u="none" strike="noStrike">
                <a:solidFill>
                  <a:schemeClr val="bg1"/>
                </a:solidFill>
                <a:latin typeface="+mj-lt"/>
                <a:cs typeface="Arial"/>
              </a:endParaRPr>
            </a:p>
          </xdr:txBody>
        </xdr:sp>
        <xdr:sp macro="" textlink="'Pivot tables'!AX49">
          <xdr:nvSpPr>
            <xdr:cNvPr id="114" name="TextBox 113">
              <a:extLst>
                <a:ext uri="{FF2B5EF4-FFF2-40B4-BE49-F238E27FC236}">
                  <a16:creationId xmlns:a16="http://schemas.microsoft.com/office/drawing/2014/main" id="{CA610E7E-F203-93C4-ED7B-BC4BF161FD78}"/>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BEC100F-1E37-4F96-B221-BC5A38C4CA0D}" type="TxLink">
                <a:rPr lang="en-US" sz="900" b="0" i="0" u="none" strike="noStrike">
                  <a:solidFill>
                    <a:schemeClr val="bg1"/>
                  </a:solidFill>
                  <a:latin typeface="+mj-lt"/>
                  <a:cs typeface="Arial"/>
                </a:rPr>
                <a:pPr algn="ctr"/>
                <a:t>Bandera</a:t>
              </a:fld>
              <a:endParaRPr lang="en-GB" sz="300">
                <a:solidFill>
                  <a:schemeClr val="bg1"/>
                </a:solidFill>
                <a:latin typeface="+mj-lt"/>
              </a:endParaRPr>
            </a:p>
          </xdr:txBody>
        </xdr:sp>
      </xdr:grpSp>
    </xdr:grpSp>
    <xdr:clientData/>
  </xdr:twoCellAnchor>
  <xdr:twoCellAnchor>
    <xdr:from>
      <xdr:col>8</xdr:col>
      <xdr:colOff>76201</xdr:colOff>
      <xdr:row>41</xdr:row>
      <xdr:rowOff>69924</xdr:rowOff>
    </xdr:from>
    <xdr:to>
      <xdr:col>10</xdr:col>
      <xdr:colOff>473775</xdr:colOff>
      <xdr:row>44</xdr:row>
      <xdr:rowOff>88573</xdr:rowOff>
    </xdr:to>
    <xdr:grpSp>
      <xdr:nvGrpSpPr>
        <xdr:cNvPr id="193" name="Group 192">
          <a:extLst>
            <a:ext uri="{FF2B5EF4-FFF2-40B4-BE49-F238E27FC236}">
              <a16:creationId xmlns:a16="http://schemas.microsoft.com/office/drawing/2014/main" id="{99B90CC0-F52C-5A47-8AFF-57C3F9A4DD5F}"/>
            </a:ext>
          </a:extLst>
        </xdr:cNvPr>
        <xdr:cNvGrpSpPr/>
      </xdr:nvGrpSpPr>
      <xdr:grpSpPr>
        <a:xfrm>
          <a:off x="5694083" y="7420983"/>
          <a:ext cx="1802045" cy="556531"/>
          <a:chOff x="5712296" y="7387454"/>
          <a:chExt cx="1806597" cy="554078"/>
        </a:xfrm>
      </xdr:grpSpPr>
      <xdr:sp macro="" textlink="">
        <xdr:nvSpPr>
          <xdr:cNvPr id="168" name="Oval 167">
            <a:extLst>
              <a:ext uri="{FF2B5EF4-FFF2-40B4-BE49-F238E27FC236}">
                <a16:creationId xmlns:a16="http://schemas.microsoft.com/office/drawing/2014/main" id="{4A98BD3E-1AAB-3C2C-0DC2-2E6E618258D4}"/>
              </a:ext>
            </a:extLst>
          </xdr:cNvPr>
          <xdr:cNvSpPr/>
        </xdr:nvSpPr>
        <xdr:spPr>
          <a:xfrm>
            <a:off x="6378416" y="7387454"/>
            <a:ext cx="519318" cy="522198"/>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15" name="Group 114">
            <a:extLst>
              <a:ext uri="{FF2B5EF4-FFF2-40B4-BE49-F238E27FC236}">
                <a16:creationId xmlns:a16="http://schemas.microsoft.com/office/drawing/2014/main" id="{14FF1EB3-7F63-F30B-D1DD-CE23CBAE1AAE}"/>
              </a:ext>
            </a:extLst>
          </xdr:cNvPr>
          <xdr:cNvGrpSpPr/>
        </xdr:nvGrpSpPr>
        <xdr:grpSpPr>
          <a:xfrm>
            <a:off x="5712296" y="7439096"/>
            <a:ext cx="1806597" cy="502436"/>
            <a:chOff x="1016001" y="4404006"/>
            <a:chExt cx="1809814" cy="500407"/>
          </a:xfrm>
        </xdr:grpSpPr>
        <xdr:sp macro="" textlink="'Pivot tables'!AW50">
          <xdr:nvSpPr>
            <xdr:cNvPr id="116" name="TextBox 115">
              <a:extLst>
                <a:ext uri="{FF2B5EF4-FFF2-40B4-BE49-F238E27FC236}">
                  <a16:creationId xmlns:a16="http://schemas.microsoft.com/office/drawing/2014/main" id="{36B2E50E-9171-2FF3-A1DB-E9113BBF84C7}"/>
                </a:ext>
              </a:extLst>
            </xdr:cNvPr>
            <xdr:cNvSpPr txBox="1"/>
          </xdr:nvSpPr>
          <xdr:spPr>
            <a:xfrm>
              <a:off x="1492965" y="457046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B7BD84F-2FBB-4D50-889A-675BD1AE8A59}" type="TxLink">
                <a:rPr lang="en-US" sz="1000" b="0" i="0" u="none" strike="noStrike">
                  <a:solidFill>
                    <a:schemeClr val="bg1"/>
                  </a:solidFill>
                  <a:latin typeface="+mj-lt"/>
                  <a:cs typeface="Arial"/>
                </a:rPr>
                <a:pPr algn="ctr"/>
                <a:t>9%</a:t>
              </a:fld>
              <a:endParaRPr lang="en-US" sz="1000" b="0" i="0" u="none" strike="noStrike">
                <a:solidFill>
                  <a:schemeClr val="bg1"/>
                </a:solidFill>
                <a:latin typeface="+mj-lt"/>
                <a:cs typeface="Arial"/>
              </a:endParaRPr>
            </a:p>
          </xdr:txBody>
        </xdr:sp>
        <xdr:sp macro="" textlink="'Pivot tables'!AX50">
          <xdr:nvSpPr>
            <xdr:cNvPr id="117" name="TextBox 116">
              <a:extLst>
                <a:ext uri="{FF2B5EF4-FFF2-40B4-BE49-F238E27FC236}">
                  <a16:creationId xmlns:a16="http://schemas.microsoft.com/office/drawing/2014/main" id="{053D0CF7-79EE-E188-CBC2-9378A436A8F7}"/>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3706D6C-14A4-4A86-ADE6-F8100B61EB3F}" type="TxLink">
                <a:rPr lang="en-US" sz="900" b="0" i="0" u="none" strike="noStrike">
                  <a:solidFill>
                    <a:schemeClr val="bg1"/>
                  </a:solidFill>
                  <a:latin typeface="+mj-lt"/>
                  <a:cs typeface="Arial"/>
                </a:rPr>
                <a:pPr algn="ctr"/>
                <a:t>Bandera</a:t>
              </a:fld>
              <a:endParaRPr lang="en-GB" sz="300">
                <a:solidFill>
                  <a:schemeClr val="bg1"/>
                </a:solidFill>
                <a:latin typeface="+mj-lt"/>
              </a:endParaRPr>
            </a:p>
          </xdr:txBody>
        </xdr:sp>
      </xdr:grpSp>
    </xdr:grpSp>
    <xdr:clientData/>
  </xdr:twoCellAnchor>
  <xdr:twoCellAnchor>
    <xdr:from>
      <xdr:col>10</xdr:col>
      <xdr:colOff>220857</xdr:colOff>
      <xdr:row>40</xdr:row>
      <xdr:rowOff>152799</xdr:rowOff>
    </xdr:from>
    <xdr:to>
      <xdr:col>12</xdr:col>
      <xdr:colOff>618431</xdr:colOff>
      <xdr:row>43</xdr:row>
      <xdr:rowOff>169853</xdr:rowOff>
    </xdr:to>
    <xdr:grpSp>
      <xdr:nvGrpSpPr>
        <xdr:cNvPr id="194" name="Group 193">
          <a:extLst>
            <a:ext uri="{FF2B5EF4-FFF2-40B4-BE49-F238E27FC236}">
              <a16:creationId xmlns:a16="http://schemas.microsoft.com/office/drawing/2014/main" id="{F26A2CE3-B8B8-9E47-9709-ADA0BB0B4743}"/>
            </a:ext>
          </a:extLst>
        </xdr:cNvPr>
        <xdr:cNvGrpSpPr/>
      </xdr:nvGrpSpPr>
      <xdr:grpSpPr>
        <a:xfrm>
          <a:off x="7243210" y="7324564"/>
          <a:ext cx="1802045" cy="554936"/>
          <a:chOff x="7265979" y="7291852"/>
          <a:chExt cx="1806598" cy="552483"/>
        </a:xfrm>
      </xdr:grpSpPr>
      <xdr:sp macro="" textlink="">
        <xdr:nvSpPr>
          <xdr:cNvPr id="169" name="Oval 168">
            <a:extLst>
              <a:ext uri="{FF2B5EF4-FFF2-40B4-BE49-F238E27FC236}">
                <a16:creationId xmlns:a16="http://schemas.microsoft.com/office/drawing/2014/main" id="{7CA0A279-6656-FE56-5618-0C7ECE73D670}"/>
              </a:ext>
            </a:extLst>
          </xdr:cNvPr>
          <xdr:cNvSpPr/>
        </xdr:nvSpPr>
        <xdr:spPr>
          <a:xfrm>
            <a:off x="7916663" y="7291852"/>
            <a:ext cx="519318" cy="522197"/>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18" name="Group 117">
            <a:extLst>
              <a:ext uri="{FF2B5EF4-FFF2-40B4-BE49-F238E27FC236}">
                <a16:creationId xmlns:a16="http://schemas.microsoft.com/office/drawing/2014/main" id="{5C56B7F4-0BA6-DAE0-D68D-9FF7496F9CEB}"/>
              </a:ext>
            </a:extLst>
          </xdr:cNvPr>
          <xdr:cNvGrpSpPr/>
        </xdr:nvGrpSpPr>
        <xdr:grpSpPr>
          <a:xfrm>
            <a:off x="7265979" y="7342576"/>
            <a:ext cx="1806598" cy="501759"/>
            <a:chOff x="1028603" y="4404006"/>
            <a:chExt cx="1809814" cy="500407"/>
          </a:xfrm>
        </xdr:grpSpPr>
        <xdr:sp macro="" textlink="'Pivot tables'!AW51">
          <xdr:nvSpPr>
            <xdr:cNvPr id="119" name="TextBox 118">
              <a:extLst>
                <a:ext uri="{FF2B5EF4-FFF2-40B4-BE49-F238E27FC236}">
                  <a16:creationId xmlns:a16="http://schemas.microsoft.com/office/drawing/2014/main" id="{DE5FEF3A-85B0-A735-98C4-0757DEF27688}"/>
                </a:ext>
              </a:extLst>
            </xdr:cNvPr>
            <xdr:cNvSpPr txBox="1"/>
          </xdr:nvSpPr>
          <xdr:spPr>
            <a:xfrm>
              <a:off x="1480364" y="457046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AA068D2-0D12-4E4A-9824-4469C64C109F}" type="TxLink">
                <a:rPr lang="en-US" sz="1000" b="0" i="0" u="none" strike="noStrike">
                  <a:solidFill>
                    <a:schemeClr val="bg1"/>
                  </a:solidFill>
                  <a:latin typeface="+mj-lt"/>
                  <a:cs typeface="Arial"/>
                </a:rPr>
                <a:pPr algn="ctr"/>
                <a:t>7%</a:t>
              </a:fld>
              <a:endParaRPr lang="en-US" sz="1000" b="0" i="0" u="none" strike="noStrike">
                <a:solidFill>
                  <a:schemeClr val="bg1"/>
                </a:solidFill>
                <a:latin typeface="+mj-lt"/>
                <a:cs typeface="Arial"/>
              </a:endParaRPr>
            </a:p>
          </xdr:txBody>
        </xdr:sp>
        <xdr:sp macro="" textlink="'Pivot tables'!AX51">
          <xdr:nvSpPr>
            <xdr:cNvPr id="120" name="TextBox 119">
              <a:extLst>
                <a:ext uri="{FF2B5EF4-FFF2-40B4-BE49-F238E27FC236}">
                  <a16:creationId xmlns:a16="http://schemas.microsoft.com/office/drawing/2014/main" id="{0FA1F238-3FE8-C579-EE16-25FD1FF02BBF}"/>
                </a:ext>
              </a:extLst>
            </xdr:cNvPr>
            <xdr:cNvSpPr txBox="1"/>
          </xdr:nvSpPr>
          <xdr:spPr>
            <a:xfrm>
              <a:off x="1028603"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DFFBF14-0F17-4EDB-A283-71542BCDDAED}" type="TxLink">
                <a:rPr lang="en-US" sz="900" b="0" i="0" u="none" strike="noStrike">
                  <a:solidFill>
                    <a:schemeClr val="bg1"/>
                  </a:solidFill>
                  <a:latin typeface="+mj-lt"/>
                  <a:cs typeface="Arial"/>
                </a:rPr>
                <a:pPr algn="ctr"/>
                <a:t>Rocky Raccoon</a:t>
              </a:fld>
              <a:endParaRPr lang="en-GB" sz="300">
                <a:solidFill>
                  <a:schemeClr val="bg1"/>
                </a:solidFill>
                <a:latin typeface="+mj-lt"/>
              </a:endParaRPr>
            </a:p>
          </xdr:txBody>
        </xdr:sp>
      </xdr:grpSp>
    </xdr:grpSp>
    <xdr:clientData/>
  </xdr:twoCellAnchor>
  <xdr:twoCellAnchor>
    <xdr:from>
      <xdr:col>3</xdr:col>
      <xdr:colOff>483034</xdr:colOff>
      <xdr:row>31</xdr:row>
      <xdr:rowOff>157394</xdr:rowOff>
    </xdr:from>
    <xdr:to>
      <xdr:col>4</xdr:col>
      <xdr:colOff>542735</xdr:colOff>
      <xdr:row>34</xdr:row>
      <xdr:rowOff>86838</xdr:rowOff>
    </xdr:to>
    <xdr:cxnSp macro="">
      <xdr:nvCxnSpPr>
        <xdr:cNvPr id="183" name="Straight Connector 182">
          <a:extLst>
            <a:ext uri="{FF2B5EF4-FFF2-40B4-BE49-F238E27FC236}">
              <a16:creationId xmlns:a16="http://schemas.microsoft.com/office/drawing/2014/main" id="{AACECE41-D4CA-3662-CFF7-073A5BF182DE}"/>
            </a:ext>
          </a:extLst>
        </xdr:cNvPr>
        <xdr:cNvCxnSpPr/>
      </xdr:nvCxnSpPr>
      <xdr:spPr>
        <a:xfrm flipV="1">
          <a:off x="2599701" y="5709573"/>
          <a:ext cx="765256" cy="466752"/>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338593</xdr:colOff>
      <xdr:row>33</xdr:row>
      <xdr:rowOff>168247</xdr:rowOff>
    </xdr:from>
    <xdr:to>
      <xdr:col>5</xdr:col>
      <xdr:colOff>407051</xdr:colOff>
      <xdr:row>37</xdr:row>
      <xdr:rowOff>9006</xdr:rowOff>
    </xdr:to>
    <xdr:cxnSp macro="">
      <xdr:nvCxnSpPr>
        <xdr:cNvPr id="186" name="Straight Connector 185">
          <a:extLst>
            <a:ext uri="{FF2B5EF4-FFF2-40B4-BE49-F238E27FC236}">
              <a16:creationId xmlns:a16="http://schemas.microsoft.com/office/drawing/2014/main" id="{CE1D5697-B614-B112-30C1-BF93BEB5F6D1}"/>
            </a:ext>
          </a:extLst>
        </xdr:cNvPr>
        <xdr:cNvCxnSpPr/>
      </xdr:nvCxnSpPr>
      <xdr:spPr>
        <a:xfrm flipV="1">
          <a:off x="3866371" y="6078632"/>
          <a:ext cx="68458" cy="557169"/>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457201</xdr:colOff>
      <xdr:row>31</xdr:row>
      <xdr:rowOff>96064</xdr:rowOff>
    </xdr:from>
    <xdr:to>
      <xdr:col>13</xdr:col>
      <xdr:colOff>148655</xdr:colOff>
      <xdr:row>34</xdr:row>
      <xdr:rowOff>108893</xdr:rowOff>
    </xdr:to>
    <xdr:grpSp>
      <xdr:nvGrpSpPr>
        <xdr:cNvPr id="197" name="Group 196">
          <a:extLst>
            <a:ext uri="{FF2B5EF4-FFF2-40B4-BE49-F238E27FC236}">
              <a16:creationId xmlns:a16="http://schemas.microsoft.com/office/drawing/2014/main" id="{F5A5A3BA-D82B-46A3-E2D4-C0AA0BB5F9AF}"/>
            </a:ext>
          </a:extLst>
        </xdr:cNvPr>
        <xdr:cNvGrpSpPr/>
      </xdr:nvGrpSpPr>
      <xdr:grpSpPr>
        <a:xfrm>
          <a:off x="7479554" y="5654182"/>
          <a:ext cx="1798160" cy="550711"/>
          <a:chOff x="7512757" y="5597259"/>
          <a:chExt cx="1808120" cy="545203"/>
        </a:xfrm>
      </xdr:grpSpPr>
      <xdr:sp macro="" textlink="">
        <xdr:nvSpPr>
          <xdr:cNvPr id="171" name="Oval 170">
            <a:extLst>
              <a:ext uri="{FF2B5EF4-FFF2-40B4-BE49-F238E27FC236}">
                <a16:creationId xmlns:a16="http://schemas.microsoft.com/office/drawing/2014/main" id="{95C3C6EC-0FF9-AD95-75A4-13ABF8D289E1}"/>
              </a:ext>
            </a:extLst>
          </xdr:cNvPr>
          <xdr:cNvSpPr/>
        </xdr:nvSpPr>
        <xdr:spPr>
          <a:xfrm>
            <a:off x="8181956" y="5597259"/>
            <a:ext cx="520348" cy="519143"/>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21" name="Group 120">
            <a:extLst>
              <a:ext uri="{FF2B5EF4-FFF2-40B4-BE49-F238E27FC236}">
                <a16:creationId xmlns:a16="http://schemas.microsoft.com/office/drawing/2014/main" id="{2EF1C67E-7831-7553-B67B-3B7A2122DF88}"/>
              </a:ext>
            </a:extLst>
          </xdr:cNvPr>
          <xdr:cNvGrpSpPr/>
        </xdr:nvGrpSpPr>
        <xdr:grpSpPr>
          <a:xfrm>
            <a:off x="7512757" y="5638001"/>
            <a:ext cx="1808120" cy="504461"/>
            <a:chOff x="1016001" y="4404006"/>
            <a:chExt cx="1809814" cy="505487"/>
          </a:xfrm>
        </xdr:grpSpPr>
        <xdr:sp macro="" textlink="'Pivot tables'!AW45">
          <xdr:nvSpPr>
            <xdr:cNvPr id="122" name="TextBox 121">
              <a:extLst>
                <a:ext uri="{FF2B5EF4-FFF2-40B4-BE49-F238E27FC236}">
                  <a16:creationId xmlns:a16="http://schemas.microsoft.com/office/drawing/2014/main" id="{6F7BF9A0-5279-9790-C818-D1BA33928DDD}"/>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78C1625-DC2D-48DB-8A46-00F8632C4ECB}" type="TxLink">
                <a:rPr lang="en-US" sz="1000" b="0" i="0" u="none" strike="noStrike">
                  <a:solidFill>
                    <a:schemeClr val="bg1"/>
                  </a:solidFill>
                  <a:latin typeface="+mj-lt"/>
                  <a:cs typeface="Arial"/>
                </a:rPr>
                <a:pPr algn="ctr"/>
                <a:t>15%</a:t>
              </a:fld>
              <a:endParaRPr lang="en-US" sz="1000" b="0" i="0" u="none" strike="noStrike">
                <a:solidFill>
                  <a:schemeClr val="bg1"/>
                </a:solidFill>
                <a:latin typeface="+mj-lt"/>
                <a:cs typeface="Arial"/>
              </a:endParaRPr>
            </a:p>
          </xdr:txBody>
        </xdr:sp>
        <xdr:sp macro="" textlink="'Pivot tables'!AX45">
          <xdr:nvSpPr>
            <xdr:cNvPr id="123" name="TextBox 122">
              <a:extLst>
                <a:ext uri="{FF2B5EF4-FFF2-40B4-BE49-F238E27FC236}">
                  <a16:creationId xmlns:a16="http://schemas.microsoft.com/office/drawing/2014/main" id="{C525ABE2-A2A2-DACD-82BC-8BCA13352FBA}"/>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5F9C979-7B35-4765-93E8-0FEE77FAE1AD}" type="TxLink">
                <a:rPr lang="en-US" sz="900" b="0" i="0" u="none" strike="noStrike">
                  <a:solidFill>
                    <a:schemeClr val="bg1"/>
                  </a:solidFill>
                  <a:latin typeface="+mj-lt"/>
                  <a:cs typeface="Arial"/>
                </a:rPr>
                <a:pPr algn="ctr"/>
                <a:t>Way Too Cool</a:t>
              </a:fld>
              <a:endParaRPr lang="en-GB" sz="300">
                <a:solidFill>
                  <a:schemeClr val="bg1"/>
                </a:solidFill>
                <a:latin typeface="+mj-lt"/>
              </a:endParaRPr>
            </a:p>
          </xdr:txBody>
        </xdr:sp>
      </xdr:grpSp>
    </xdr:grpSp>
    <xdr:clientData/>
  </xdr:twoCellAnchor>
  <xdr:twoCellAnchor>
    <xdr:from>
      <xdr:col>10</xdr:col>
      <xdr:colOff>659211</xdr:colOff>
      <xdr:row>35</xdr:row>
      <xdr:rowOff>142971</xdr:rowOff>
    </xdr:from>
    <xdr:to>
      <xdr:col>13</xdr:col>
      <xdr:colOff>350665</xdr:colOff>
      <xdr:row>38</xdr:row>
      <xdr:rowOff>157113</xdr:rowOff>
    </xdr:to>
    <xdr:grpSp>
      <xdr:nvGrpSpPr>
        <xdr:cNvPr id="196" name="Group 195">
          <a:extLst>
            <a:ext uri="{FF2B5EF4-FFF2-40B4-BE49-F238E27FC236}">
              <a16:creationId xmlns:a16="http://schemas.microsoft.com/office/drawing/2014/main" id="{99353E06-80DB-C648-81AF-F3BC75433E2C}"/>
            </a:ext>
          </a:extLst>
        </xdr:cNvPr>
        <xdr:cNvGrpSpPr/>
      </xdr:nvGrpSpPr>
      <xdr:grpSpPr>
        <a:xfrm>
          <a:off x="7681564" y="6418265"/>
          <a:ext cx="1798160" cy="552024"/>
          <a:chOff x="7714767" y="6353998"/>
          <a:chExt cx="1808120" cy="546516"/>
        </a:xfrm>
      </xdr:grpSpPr>
      <xdr:sp macro="" textlink="">
        <xdr:nvSpPr>
          <xdr:cNvPr id="170" name="Oval 169">
            <a:extLst>
              <a:ext uri="{FF2B5EF4-FFF2-40B4-BE49-F238E27FC236}">
                <a16:creationId xmlns:a16="http://schemas.microsoft.com/office/drawing/2014/main" id="{88C7B42A-3C19-D39F-2E47-898A3C00618C}"/>
              </a:ext>
            </a:extLst>
          </xdr:cNvPr>
          <xdr:cNvSpPr/>
        </xdr:nvSpPr>
        <xdr:spPr>
          <a:xfrm>
            <a:off x="8386455" y="6353998"/>
            <a:ext cx="520348" cy="519143"/>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24" name="Group 123">
            <a:extLst>
              <a:ext uri="{FF2B5EF4-FFF2-40B4-BE49-F238E27FC236}">
                <a16:creationId xmlns:a16="http://schemas.microsoft.com/office/drawing/2014/main" id="{C186545D-159A-A34E-AC79-AA5390A481D8}"/>
              </a:ext>
            </a:extLst>
          </xdr:cNvPr>
          <xdr:cNvGrpSpPr/>
        </xdr:nvGrpSpPr>
        <xdr:grpSpPr>
          <a:xfrm>
            <a:off x="7714767" y="6394917"/>
            <a:ext cx="1808120" cy="505597"/>
            <a:chOff x="1016001" y="4404006"/>
            <a:chExt cx="1809814" cy="505487"/>
          </a:xfrm>
        </xdr:grpSpPr>
        <xdr:sp macro="" textlink="'Pivot tables'!AW46">
          <xdr:nvSpPr>
            <xdr:cNvPr id="125" name="TextBox 124">
              <a:extLst>
                <a:ext uri="{FF2B5EF4-FFF2-40B4-BE49-F238E27FC236}">
                  <a16:creationId xmlns:a16="http://schemas.microsoft.com/office/drawing/2014/main" id="{DEF7CA95-62EF-09B9-E5F9-D6BE300650D4}"/>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749857-1888-44BD-B124-6386A95D037A}" type="TxLink">
                <a:rPr lang="en-US" sz="1000" b="0" i="0" u="none" strike="noStrike">
                  <a:solidFill>
                    <a:schemeClr val="bg1"/>
                  </a:solidFill>
                  <a:latin typeface="+mj-lt"/>
                  <a:cs typeface="Arial"/>
                </a:rPr>
                <a:pPr algn="ctr"/>
                <a:t>12%</a:t>
              </a:fld>
              <a:endParaRPr lang="en-US" sz="800" b="0" i="0" u="none" strike="noStrike">
                <a:solidFill>
                  <a:schemeClr val="bg1"/>
                </a:solidFill>
                <a:latin typeface="+mj-lt"/>
                <a:cs typeface="Arial"/>
              </a:endParaRPr>
            </a:p>
          </xdr:txBody>
        </xdr:sp>
        <xdr:sp macro="" textlink="'Pivot tables'!AX46">
          <xdr:nvSpPr>
            <xdr:cNvPr id="126" name="TextBox 125">
              <a:extLst>
                <a:ext uri="{FF2B5EF4-FFF2-40B4-BE49-F238E27FC236}">
                  <a16:creationId xmlns:a16="http://schemas.microsoft.com/office/drawing/2014/main" id="{F80C54A9-5499-D042-07F7-6116F9BEB4ED}"/>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AB154C3-B74E-493F-AF14-7E986F1F32BE}" type="TxLink">
                <a:rPr lang="en-US" sz="900" b="0" i="0" u="none" strike="noStrike">
                  <a:solidFill>
                    <a:schemeClr val="bg1"/>
                  </a:solidFill>
                  <a:latin typeface="+mj-lt"/>
                  <a:cs typeface="Arial"/>
                </a:rPr>
                <a:pPr algn="ctr"/>
                <a:t>Broken Arrow Skyrace</a:t>
              </a:fld>
              <a:endParaRPr lang="en-GB" sz="100">
                <a:solidFill>
                  <a:schemeClr val="bg1"/>
                </a:solidFill>
                <a:latin typeface="+mj-lt"/>
              </a:endParaRPr>
            </a:p>
          </xdr:txBody>
        </xdr:sp>
      </xdr:grpSp>
    </xdr:grpSp>
    <xdr:clientData/>
  </xdr:twoCellAnchor>
  <xdr:twoCellAnchor>
    <xdr:from>
      <xdr:col>13</xdr:col>
      <xdr:colOff>171650</xdr:colOff>
      <xdr:row>38</xdr:row>
      <xdr:rowOff>60851</xdr:rowOff>
    </xdr:from>
    <xdr:to>
      <xdr:col>15</xdr:col>
      <xdr:colOff>567558</xdr:colOff>
      <xdr:row>41</xdr:row>
      <xdr:rowOff>61467</xdr:rowOff>
    </xdr:to>
    <xdr:grpSp>
      <xdr:nvGrpSpPr>
        <xdr:cNvPr id="195" name="Group 194">
          <a:extLst>
            <a:ext uri="{FF2B5EF4-FFF2-40B4-BE49-F238E27FC236}">
              <a16:creationId xmlns:a16="http://schemas.microsoft.com/office/drawing/2014/main" id="{ACA592F5-8D2B-113A-9443-DE5286C640E4}"/>
            </a:ext>
          </a:extLst>
        </xdr:cNvPr>
        <xdr:cNvGrpSpPr/>
      </xdr:nvGrpSpPr>
      <xdr:grpSpPr>
        <a:xfrm>
          <a:off x="9300709" y="6874027"/>
          <a:ext cx="1800378" cy="538499"/>
          <a:chOff x="9343872" y="6804252"/>
          <a:chExt cx="1807019" cy="532989"/>
        </a:xfrm>
      </xdr:grpSpPr>
      <xdr:sp macro="" textlink="">
        <xdr:nvSpPr>
          <xdr:cNvPr id="172" name="Oval 171">
            <a:extLst>
              <a:ext uri="{FF2B5EF4-FFF2-40B4-BE49-F238E27FC236}">
                <a16:creationId xmlns:a16="http://schemas.microsoft.com/office/drawing/2014/main" id="{14CD6977-39BE-989A-1EB5-5365580349EB}"/>
              </a:ext>
            </a:extLst>
          </xdr:cNvPr>
          <xdr:cNvSpPr/>
        </xdr:nvSpPr>
        <xdr:spPr>
          <a:xfrm>
            <a:off x="10003637" y="6804252"/>
            <a:ext cx="521951" cy="519142"/>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30" name="Group 129">
            <a:extLst>
              <a:ext uri="{FF2B5EF4-FFF2-40B4-BE49-F238E27FC236}">
                <a16:creationId xmlns:a16="http://schemas.microsoft.com/office/drawing/2014/main" id="{AC6AEE60-1B02-63D5-CDD2-7DB8E6786E4E}"/>
              </a:ext>
            </a:extLst>
          </xdr:cNvPr>
          <xdr:cNvGrpSpPr/>
        </xdr:nvGrpSpPr>
        <xdr:grpSpPr>
          <a:xfrm>
            <a:off x="9343872" y="6832780"/>
            <a:ext cx="1807019" cy="504461"/>
            <a:chOff x="1016001" y="4404006"/>
            <a:chExt cx="1809814" cy="505487"/>
          </a:xfrm>
        </xdr:grpSpPr>
        <xdr:sp macro="" textlink="'Pivot tables'!AW47">
          <xdr:nvSpPr>
            <xdr:cNvPr id="131" name="TextBox 130">
              <a:extLst>
                <a:ext uri="{FF2B5EF4-FFF2-40B4-BE49-F238E27FC236}">
                  <a16:creationId xmlns:a16="http://schemas.microsoft.com/office/drawing/2014/main" id="{1F856C06-1B2D-C2F8-EA7B-CCAEB49C68C3}"/>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536B708-2A98-468F-9FE9-B0C3ED893C0B}" type="TxLink">
                <a:rPr lang="en-US" sz="1000" b="0" i="0" u="none" strike="noStrike">
                  <a:solidFill>
                    <a:schemeClr val="bg1"/>
                  </a:solidFill>
                  <a:latin typeface="+mj-lt"/>
                  <a:cs typeface="Arial"/>
                </a:rPr>
                <a:pPr algn="ctr"/>
                <a:t>11%</a:t>
              </a:fld>
              <a:endParaRPr lang="en-US" sz="600" b="0" i="0" u="none" strike="noStrike">
                <a:solidFill>
                  <a:schemeClr val="bg1"/>
                </a:solidFill>
                <a:latin typeface="+mj-lt"/>
                <a:cs typeface="Arial"/>
              </a:endParaRPr>
            </a:p>
          </xdr:txBody>
        </xdr:sp>
        <xdr:sp macro="" textlink="'Pivot tables'!AX47">
          <xdr:nvSpPr>
            <xdr:cNvPr id="132" name="TextBox 131">
              <a:extLst>
                <a:ext uri="{FF2B5EF4-FFF2-40B4-BE49-F238E27FC236}">
                  <a16:creationId xmlns:a16="http://schemas.microsoft.com/office/drawing/2014/main" id="{4C8E358A-A3BF-D41C-A071-AA2B5513CF8D}"/>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464FB04-CFFE-4FC5-B622-85CC3AC57AB8}" type="TxLink">
                <a:rPr lang="en-US" sz="900" b="0" i="0" u="none" strike="noStrike">
                  <a:solidFill>
                    <a:schemeClr val="bg1"/>
                  </a:solidFill>
                  <a:latin typeface="+mj-lt"/>
                  <a:cs typeface="Arial"/>
                </a:rPr>
                <a:pPr algn="ctr"/>
                <a:t>Canyons Endurance Runs</a:t>
              </a:fld>
              <a:endParaRPr lang="en-GB" sz="100">
                <a:solidFill>
                  <a:schemeClr val="bg1"/>
                </a:solidFill>
                <a:latin typeface="+mj-lt"/>
              </a:endParaRPr>
            </a:p>
          </xdr:txBody>
        </xdr:sp>
      </xdr:grpSp>
    </xdr:grpSp>
    <xdr:clientData/>
  </xdr:twoCellAnchor>
  <xdr:twoCellAnchor>
    <xdr:from>
      <xdr:col>11</xdr:col>
      <xdr:colOff>544512</xdr:colOff>
      <xdr:row>24</xdr:row>
      <xdr:rowOff>38211</xdr:rowOff>
    </xdr:from>
    <xdr:to>
      <xdr:col>14</xdr:col>
      <xdr:colOff>235966</xdr:colOff>
      <xdr:row>27</xdr:row>
      <xdr:rowOff>56669</xdr:rowOff>
    </xdr:to>
    <xdr:grpSp>
      <xdr:nvGrpSpPr>
        <xdr:cNvPr id="198" name="Group 197">
          <a:extLst>
            <a:ext uri="{FF2B5EF4-FFF2-40B4-BE49-F238E27FC236}">
              <a16:creationId xmlns:a16="http://schemas.microsoft.com/office/drawing/2014/main" id="{D883A78A-65A2-F818-64C9-0B2BCB3B7EED}"/>
            </a:ext>
          </a:extLst>
        </xdr:cNvPr>
        <xdr:cNvGrpSpPr/>
      </xdr:nvGrpSpPr>
      <xdr:grpSpPr>
        <a:xfrm>
          <a:off x="8269100" y="4341270"/>
          <a:ext cx="1798160" cy="556340"/>
          <a:chOff x="8305623" y="4297201"/>
          <a:chExt cx="1808121" cy="550832"/>
        </a:xfrm>
      </xdr:grpSpPr>
      <xdr:sp macro="" textlink="">
        <xdr:nvSpPr>
          <xdr:cNvPr id="173" name="Oval 172">
            <a:extLst>
              <a:ext uri="{FF2B5EF4-FFF2-40B4-BE49-F238E27FC236}">
                <a16:creationId xmlns:a16="http://schemas.microsoft.com/office/drawing/2014/main" id="{A3AD5729-EB8A-B5DF-C7D6-7E91324D4162}"/>
              </a:ext>
            </a:extLst>
          </xdr:cNvPr>
          <xdr:cNvSpPr/>
        </xdr:nvSpPr>
        <xdr:spPr>
          <a:xfrm>
            <a:off x="8966498" y="4297201"/>
            <a:ext cx="517714" cy="519141"/>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33" name="Group 132">
            <a:extLst>
              <a:ext uri="{FF2B5EF4-FFF2-40B4-BE49-F238E27FC236}">
                <a16:creationId xmlns:a16="http://schemas.microsoft.com/office/drawing/2014/main" id="{7F597811-EF9A-E2D8-4CB7-EB1D5EBE7B4E}"/>
              </a:ext>
            </a:extLst>
          </xdr:cNvPr>
          <xdr:cNvGrpSpPr/>
        </xdr:nvGrpSpPr>
        <xdr:grpSpPr>
          <a:xfrm>
            <a:off x="8305623" y="4343572"/>
            <a:ext cx="1808121" cy="504461"/>
            <a:chOff x="1016001" y="4404006"/>
            <a:chExt cx="1809814" cy="505487"/>
          </a:xfrm>
        </xdr:grpSpPr>
        <xdr:sp macro="" textlink="'Pivot tables'!AW57">
          <xdr:nvSpPr>
            <xdr:cNvPr id="134" name="TextBox 133">
              <a:extLst>
                <a:ext uri="{FF2B5EF4-FFF2-40B4-BE49-F238E27FC236}">
                  <a16:creationId xmlns:a16="http://schemas.microsoft.com/office/drawing/2014/main" id="{D3B3C7E8-7E3D-2FF6-6A56-47881CD07B61}"/>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E530D6-E7A3-4697-A73F-76CFB35DF92B}" type="TxLink">
                <a:rPr lang="en-US" sz="1000" b="0" i="0" u="none" strike="noStrike">
                  <a:solidFill>
                    <a:schemeClr val="bg1"/>
                  </a:solidFill>
                  <a:latin typeface="+mj-lt"/>
                  <a:cs typeface="Arial"/>
                </a:rPr>
                <a:pPr algn="ctr"/>
                <a:t>11%</a:t>
              </a:fld>
              <a:endParaRPr lang="en-US" sz="800" b="0" i="0" u="none" strike="noStrike">
                <a:solidFill>
                  <a:schemeClr val="bg1"/>
                </a:solidFill>
                <a:latin typeface="+mj-lt"/>
                <a:cs typeface="Arial"/>
              </a:endParaRPr>
            </a:p>
          </xdr:txBody>
        </xdr:sp>
        <xdr:sp macro="" textlink="'Pivot tables'!AX57">
          <xdr:nvSpPr>
            <xdr:cNvPr id="135" name="TextBox 134">
              <a:extLst>
                <a:ext uri="{FF2B5EF4-FFF2-40B4-BE49-F238E27FC236}">
                  <a16:creationId xmlns:a16="http://schemas.microsoft.com/office/drawing/2014/main" id="{04A6515F-BF59-7F65-1A2C-397A9097889C}"/>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1CC8A9D-59F6-43CB-A031-BA16C513E5A1}" type="TxLink">
                <a:rPr lang="en-US" sz="900" b="0" i="0" u="none" strike="noStrike">
                  <a:solidFill>
                    <a:schemeClr val="bg1"/>
                  </a:solidFill>
                  <a:latin typeface="+mj-lt"/>
                  <a:cs typeface="Arial"/>
                </a:rPr>
                <a:pPr algn="ctr"/>
                <a:t>Chuckanut 50k</a:t>
              </a:fld>
              <a:endParaRPr lang="en-GB" sz="100">
                <a:solidFill>
                  <a:schemeClr val="bg1"/>
                </a:solidFill>
                <a:latin typeface="+mj-lt"/>
              </a:endParaRPr>
            </a:p>
          </xdr:txBody>
        </xdr:sp>
      </xdr:grpSp>
    </xdr:grpSp>
    <xdr:clientData/>
  </xdr:twoCellAnchor>
  <xdr:twoCellAnchor>
    <xdr:from>
      <xdr:col>13</xdr:col>
      <xdr:colOff>288010</xdr:colOff>
      <xdr:row>15</xdr:row>
      <xdr:rowOff>46418</xdr:rowOff>
    </xdr:from>
    <xdr:to>
      <xdr:col>15</xdr:col>
      <xdr:colOff>686623</xdr:colOff>
      <xdr:row>18</xdr:row>
      <xdr:rowOff>67155</xdr:rowOff>
    </xdr:to>
    <xdr:grpSp>
      <xdr:nvGrpSpPr>
        <xdr:cNvPr id="199" name="Group 198">
          <a:extLst>
            <a:ext uri="{FF2B5EF4-FFF2-40B4-BE49-F238E27FC236}">
              <a16:creationId xmlns:a16="http://schemas.microsoft.com/office/drawing/2014/main" id="{89E31578-0113-1F6A-9906-2DEB1C351EBA}"/>
            </a:ext>
          </a:extLst>
        </xdr:cNvPr>
        <xdr:cNvGrpSpPr/>
      </xdr:nvGrpSpPr>
      <xdr:grpSpPr>
        <a:xfrm>
          <a:off x="9417069" y="2735830"/>
          <a:ext cx="1803083" cy="558619"/>
          <a:chOff x="9460232" y="2708287"/>
          <a:chExt cx="1809724" cy="553110"/>
        </a:xfrm>
      </xdr:grpSpPr>
      <xdr:sp macro="" textlink="">
        <xdr:nvSpPr>
          <xdr:cNvPr id="174" name="Oval 173">
            <a:extLst>
              <a:ext uri="{FF2B5EF4-FFF2-40B4-BE49-F238E27FC236}">
                <a16:creationId xmlns:a16="http://schemas.microsoft.com/office/drawing/2014/main" id="{A0CAC9FB-938C-51E9-6510-B3590F31BF46}"/>
              </a:ext>
            </a:extLst>
          </xdr:cNvPr>
          <xdr:cNvSpPr/>
        </xdr:nvSpPr>
        <xdr:spPr>
          <a:xfrm>
            <a:off x="10119092" y="2708287"/>
            <a:ext cx="520347" cy="519142"/>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36" name="Group 135">
            <a:extLst>
              <a:ext uri="{FF2B5EF4-FFF2-40B4-BE49-F238E27FC236}">
                <a16:creationId xmlns:a16="http://schemas.microsoft.com/office/drawing/2014/main" id="{031889F8-97F6-C6D2-5D46-3D0716005F68}"/>
              </a:ext>
            </a:extLst>
          </xdr:cNvPr>
          <xdr:cNvGrpSpPr/>
        </xdr:nvGrpSpPr>
        <xdr:grpSpPr>
          <a:xfrm>
            <a:off x="9460232" y="2756938"/>
            <a:ext cx="1809724" cy="504459"/>
            <a:chOff x="1016001" y="4404006"/>
            <a:chExt cx="1809814" cy="505487"/>
          </a:xfrm>
        </xdr:grpSpPr>
        <xdr:sp macro="" textlink="'Pivot tables'!AW58">
          <xdr:nvSpPr>
            <xdr:cNvPr id="137" name="TextBox 136">
              <a:extLst>
                <a:ext uri="{FF2B5EF4-FFF2-40B4-BE49-F238E27FC236}">
                  <a16:creationId xmlns:a16="http://schemas.microsoft.com/office/drawing/2014/main" id="{5C6DE748-613C-C2EB-BCA4-D19008850CB9}"/>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97B692F-7663-4F6F-A2A0-25D4D53D6B4B}" type="TxLink">
                <a:rPr lang="en-US" sz="1000" b="0" i="0" u="none" strike="noStrike">
                  <a:solidFill>
                    <a:schemeClr val="bg1"/>
                  </a:solidFill>
                  <a:latin typeface="+mj-lt"/>
                  <a:cs typeface="Arial"/>
                </a:rPr>
                <a:pPr algn="ctr"/>
                <a:t>12%</a:t>
              </a:fld>
              <a:endParaRPr lang="en-US" sz="600" b="0" i="0" u="none" strike="noStrike">
                <a:solidFill>
                  <a:schemeClr val="bg1"/>
                </a:solidFill>
                <a:latin typeface="+mj-lt"/>
                <a:cs typeface="Arial"/>
              </a:endParaRPr>
            </a:p>
          </xdr:txBody>
        </xdr:sp>
        <xdr:sp macro="" textlink="'Pivot tables'!AX58">
          <xdr:nvSpPr>
            <xdr:cNvPr id="138" name="TextBox 137">
              <a:extLst>
                <a:ext uri="{FF2B5EF4-FFF2-40B4-BE49-F238E27FC236}">
                  <a16:creationId xmlns:a16="http://schemas.microsoft.com/office/drawing/2014/main" id="{32415D9B-5AB1-3B20-C693-80B2022C8216}"/>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452782F-2F81-4218-ABCD-E11AEDF6669F}" type="TxLink">
                <a:rPr lang="en-US" sz="900" b="0" i="0" u="none" strike="noStrike">
                  <a:solidFill>
                    <a:schemeClr val="bg1"/>
                  </a:solidFill>
                  <a:latin typeface="+mj-lt"/>
                  <a:cs typeface="Arial"/>
                </a:rPr>
                <a:pPr algn="ctr"/>
                <a:t>Chuckanut 50k</a:t>
              </a:fld>
              <a:endParaRPr lang="en-GB" sz="100">
                <a:solidFill>
                  <a:schemeClr val="bg1"/>
                </a:solidFill>
                <a:latin typeface="+mj-lt"/>
              </a:endParaRPr>
            </a:p>
          </xdr:txBody>
        </xdr:sp>
      </xdr:grpSp>
    </xdr:grpSp>
    <xdr:clientData/>
  </xdr:twoCellAnchor>
  <xdr:twoCellAnchor>
    <xdr:from>
      <xdr:col>12</xdr:col>
      <xdr:colOff>116113</xdr:colOff>
      <xdr:row>11</xdr:row>
      <xdr:rowOff>163839</xdr:rowOff>
    </xdr:from>
    <xdr:to>
      <xdr:col>14</xdr:col>
      <xdr:colOff>516782</xdr:colOff>
      <xdr:row>15</xdr:row>
      <xdr:rowOff>8315</xdr:rowOff>
    </xdr:to>
    <xdr:grpSp>
      <xdr:nvGrpSpPr>
        <xdr:cNvPr id="202" name="Group 201">
          <a:extLst>
            <a:ext uri="{FF2B5EF4-FFF2-40B4-BE49-F238E27FC236}">
              <a16:creationId xmlns:a16="http://schemas.microsoft.com/office/drawing/2014/main" id="{D3FBB6E6-64F4-B183-3437-4E3BEAFDB915}"/>
            </a:ext>
          </a:extLst>
        </xdr:cNvPr>
        <xdr:cNvGrpSpPr/>
      </xdr:nvGrpSpPr>
      <xdr:grpSpPr>
        <a:xfrm>
          <a:off x="8542937" y="2136074"/>
          <a:ext cx="1805139" cy="561653"/>
          <a:chOff x="8659181" y="2135495"/>
          <a:chExt cx="1810229" cy="557496"/>
        </a:xfrm>
      </xdr:grpSpPr>
      <xdr:sp macro="" textlink="">
        <xdr:nvSpPr>
          <xdr:cNvPr id="176" name="Oval 175">
            <a:extLst>
              <a:ext uri="{FF2B5EF4-FFF2-40B4-BE49-F238E27FC236}">
                <a16:creationId xmlns:a16="http://schemas.microsoft.com/office/drawing/2014/main" id="{123F8BCC-5DD8-47FF-B111-2B08A06ED656}"/>
              </a:ext>
            </a:extLst>
          </xdr:cNvPr>
          <xdr:cNvSpPr/>
        </xdr:nvSpPr>
        <xdr:spPr>
          <a:xfrm>
            <a:off x="9323996" y="2135495"/>
            <a:ext cx="524579" cy="520333"/>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39" name="Group 138">
            <a:extLst>
              <a:ext uri="{FF2B5EF4-FFF2-40B4-BE49-F238E27FC236}">
                <a16:creationId xmlns:a16="http://schemas.microsoft.com/office/drawing/2014/main" id="{91C5DDC9-8733-71E8-3121-6D3EBAD21D2F}"/>
              </a:ext>
            </a:extLst>
          </xdr:cNvPr>
          <xdr:cNvGrpSpPr/>
        </xdr:nvGrpSpPr>
        <xdr:grpSpPr>
          <a:xfrm>
            <a:off x="8659181" y="2187542"/>
            <a:ext cx="1810229" cy="505449"/>
            <a:chOff x="1016001" y="4404006"/>
            <a:chExt cx="1809814" cy="505487"/>
          </a:xfrm>
        </xdr:grpSpPr>
        <xdr:sp macro="" textlink="'Pivot tables'!AW59">
          <xdr:nvSpPr>
            <xdr:cNvPr id="140" name="TextBox 139">
              <a:extLst>
                <a:ext uri="{FF2B5EF4-FFF2-40B4-BE49-F238E27FC236}">
                  <a16:creationId xmlns:a16="http://schemas.microsoft.com/office/drawing/2014/main" id="{5785EFA7-2A04-54E5-2B32-7CDF4847245F}"/>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37DA72-B400-41C5-8CBB-26D42203050D}" type="TxLink">
                <a:rPr lang="en-US" sz="1000" b="0" i="0" u="none" strike="noStrike">
                  <a:solidFill>
                    <a:schemeClr val="bg1"/>
                  </a:solidFill>
                  <a:latin typeface="+mj-lt"/>
                  <a:cs typeface="Arial"/>
                </a:rPr>
                <a:pPr algn="ctr"/>
                <a:t>4%</a:t>
              </a:fld>
              <a:endParaRPr lang="en-US" sz="1000" b="0" i="0" u="none" strike="noStrike">
                <a:solidFill>
                  <a:schemeClr val="bg1"/>
                </a:solidFill>
                <a:latin typeface="+mj-lt"/>
                <a:cs typeface="Arial"/>
              </a:endParaRPr>
            </a:p>
          </xdr:txBody>
        </xdr:sp>
        <xdr:sp macro="" textlink="'Pivot tables'!AX59">
          <xdr:nvSpPr>
            <xdr:cNvPr id="141" name="TextBox 140">
              <a:extLst>
                <a:ext uri="{FF2B5EF4-FFF2-40B4-BE49-F238E27FC236}">
                  <a16:creationId xmlns:a16="http://schemas.microsoft.com/office/drawing/2014/main" id="{724BFB92-12F2-1454-5B7A-69B9AAD0EFDE}"/>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F469567-BEF7-41B6-8578-D306EF82A9EB}" type="TxLink">
                <a:rPr lang="en-US" sz="900" b="0" i="0" u="none" strike="noStrike">
                  <a:solidFill>
                    <a:schemeClr val="bg1"/>
                  </a:solidFill>
                  <a:latin typeface="+mj-lt"/>
                  <a:cs typeface="Arial"/>
                </a:rPr>
                <a:pPr algn="ctr"/>
                <a:t>Orcas Island 50k</a:t>
              </a:fld>
              <a:endParaRPr lang="en-GB" sz="100">
                <a:solidFill>
                  <a:schemeClr val="bg1"/>
                </a:solidFill>
                <a:latin typeface="+mj-lt"/>
              </a:endParaRPr>
            </a:p>
          </xdr:txBody>
        </xdr:sp>
      </xdr:grpSp>
    </xdr:grpSp>
    <xdr:clientData/>
  </xdr:twoCellAnchor>
  <xdr:twoCellAnchor>
    <xdr:from>
      <xdr:col>11</xdr:col>
      <xdr:colOff>509890</xdr:colOff>
      <xdr:row>5</xdr:row>
      <xdr:rowOff>127524</xdr:rowOff>
    </xdr:from>
    <xdr:to>
      <xdr:col>14</xdr:col>
      <xdr:colOff>205118</xdr:colOff>
      <xdr:row>8</xdr:row>
      <xdr:rowOff>154594</xdr:rowOff>
    </xdr:to>
    <xdr:grpSp>
      <xdr:nvGrpSpPr>
        <xdr:cNvPr id="203" name="Group 202">
          <a:extLst>
            <a:ext uri="{FF2B5EF4-FFF2-40B4-BE49-F238E27FC236}">
              <a16:creationId xmlns:a16="http://schemas.microsoft.com/office/drawing/2014/main" id="{BEF3CFFA-8C99-D1C6-66FB-B72C82A0021D}"/>
            </a:ext>
          </a:extLst>
        </xdr:cNvPr>
        <xdr:cNvGrpSpPr/>
      </xdr:nvGrpSpPr>
      <xdr:grpSpPr>
        <a:xfrm>
          <a:off x="8234478" y="1023995"/>
          <a:ext cx="1801934" cy="564952"/>
          <a:chOff x="8262472" y="1017222"/>
          <a:chExt cx="1809569" cy="560888"/>
        </a:xfrm>
      </xdr:grpSpPr>
      <xdr:sp macro="" textlink="">
        <xdr:nvSpPr>
          <xdr:cNvPr id="177" name="Oval 176">
            <a:extLst>
              <a:ext uri="{FF2B5EF4-FFF2-40B4-BE49-F238E27FC236}">
                <a16:creationId xmlns:a16="http://schemas.microsoft.com/office/drawing/2014/main" id="{FAEB3026-1920-DC76-22CD-0AE9515E1560}"/>
              </a:ext>
            </a:extLst>
          </xdr:cNvPr>
          <xdr:cNvSpPr/>
        </xdr:nvSpPr>
        <xdr:spPr>
          <a:xfrm>
            <a:off x="8924102" y="1017222"/>
            <a:ext cx="519572" cy="520587"/>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42" name="Group 141">
            <a:extLst>
              <a:ext uri="{FF2B5EF4-FFF2-40B4-BE49-F238E27FC236}">
                <a16:creationId xmlns:a16="http://schemas.microsoft.com/office/drawing/2014/main" id="{9912071A-FC49-59A5-31A5-18DDA3024510}"/>
              </a:ext>
            </a:extLst>
          </xdr:cNvPr>
          <xdr:cNvGrpSpPr/>
        </xdr:nvGrpSpPr>
        <xdr:grpSpPr>
          <a:xfrm>
            <a:off x="8262472" y="1071740"/>
            <a:ext cx="1809569" cy="506370"/>
            <a:chOff x="1016001" y="4404006"/>
            <a:chExt cx="1809814" cy="505487"/>
          </a:xfrm>
        </xdr:grpSpPr>
        <xdr:sp macro="" textlink="'Pivot tables'!AW61">
          <xdr:nvSpPr>
            <xdr:cNvPr id="143" name="TextBox 142">
              <a:extLst>
                <a:ext uri="{FF2B5EF4-FFF2-40B4-BE49-F238E27FC236}">
                  <a16:creationId xmlns:a16="http://schemas.microsoft.com/office/drawing/2014/main" id="{9620363C-BE0E-484E-D418-4A0F2727822B}"/>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6A177EF-33B0-4B61-B95F-4255B72EFDC4}" type="TxLink">
                <a:rPr lang="en-US" sz="1000" b="0" i="0" u="none" strike="noStrike">
                  <a:solidFill>
                    <a:schemeClr val="bg1"/>
                  </a:solidFill>
                  <a:latin typeface="+mj-lt"/>
                  <a:cs typeface="Arial"/>
                </a:rPr>
                <a:pPr algn="ctr"/>
                <a:t>11%</a:t>
              </a:fld>
              <a:endParaRPr lang="en-US" sz="800" b="0" i="0" u="none" strike="noStrike">
                <a:solidFill>
                  <a:schemeClr val="bg1"/>
                </a:solidFill>
                <a:latin typeface="+mj-lt"/>
                <a:cs typeface="Arial"/>
              </a:endParaRPr>
            </a:p>
          </xdr:txBody>
        </xdr:sp>
        <xdr:sp macro="" textlink="'Pivot tables'!AX61">
          <xdr:nvSpPr>
            <xdr:cNvPr id="144" name="TextBox 143">
              <a:extLst>
                <a:ext uri="{FF2B5EF4-FFF2-40B4-BE49-F238E27FC236}">
                  <a16:creationId xmlns:a16="http://schemas.microsoft.com/office/drawing/2014/main" id="{DEF5C32F-94AE-2D94-5561-95EEA12C2B98}"/>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A55C83A-7EF0-48A5-9CB8-F6467078B137}" type="TxLink">
                <a:rPr lang="en-US" sz="900" b="0" i="0" u="none" strike="noStrike">
                  <a:solidFill>
                    <a:schemeClr val="bg1"/>
                  </a:solidFill>
                  <a:latin typeface="+mj-lt"/>
                  <a:cs typeface="Arial"/>
                </a:rPr>
                <a:pPr algn="ctr"/>
                <a:t>Mountain Mist</a:t>
              </a:fld>
              <a:endParaRPr lang="en-GB" sz="100">
                <a:solidFill>
                  <a:schemeClr val="bg1"/>
                </a:solidFill>
                <a:latin typeface="+mj-lt"/>
              </a:endParaRPr>
            </a:p>
          </xdr:txBody>
        </xdr:sp>
      </xdr:grpSp>
    </xdr:grpSp>
    <xdr:clientData/>
  </xdr:twoCellAnchor>
  <xdr:twoCellAnchor>
    <xdr:from>
      <xdr:col>8</xdr:col>
      <xdr:colOff>641471</xdr:colOff>
      <xdr:row>4</xdr:row>
      <xdr:rowOff>97</xdr:rowOff>
    </xdr:from>
    <xdr:to>
      <xdr:col>11</xdr:col>
      <xdr:colOff>336698</xdr:colOff>
      <xdr:row>7</xdr:row>
      <xdr:rowOff>27409</xdr:rowOff>
    </xdr:to>
    <xdr:grpSp>
      <xdr:nvGrpSpPr>
        <xdr:cNvPr id="205" name="Group 204">
          <a:extLst>
            <a:ext uri="{FF2B5EF4-FFF2-40B4-BE49-F238E27FC236}">
              <a16:creationId xmlns:a16="http://schemas.microsoft.com/office/drawing/2014/main" id="{B6E933B8-B169-048F-774F-BD110119D455}"/>
            </a:ext>
          </a:extLst>
        </xdr:cNvPr>
        <xdr:cNvGrpSpPr/>
      </xdr:nvGrpSpPr>
      <xdr:grpSpPr>
        <a:xfrm>
          <a:off x="6259353" y="717273"/>
          <a:ext cx="1801933" cy="565195"/>
          <a:chOff x="6279713" y="711855"/>
          <a:chExt cx="1809567" cy="561131"/>
        </a:xfrm>
      </xdr:grpSpPr>
      <xdr:sp macro="" textlink="">
        <xdr:nvSpPr>
          <xdr:cNvPr id="178" name="Oval 177">
            <a:extLst>
              <a:ext uri="{FF2B5EF4-FFF2-40B4-BE49-F238E27FC236}">
                <a16:creationId xmlns:a16="http://schemas.microsoft.com/office/drawing/2014/main" id="{C8E6D351-681B-04CE-59AD-58909FB3878A}"/>
              </a:ext>
            </a:extLst>
          </xdr:cNvPr>
          <xdr:cNvSpPr/>
        </xdr:nvSpPr>
        <xdr:spPr>
          <a:xfrm>
            <a:off x="6939647" y="711855"/>
            <a:ext cx="519572" cy="520587"/>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45" name="Group 144">
            <a:extLst>
              <a:ext uri="{FF2B5EF4-FFF2-40B4-BE49-F238E27FC236}">
                <a16:creationId xmlns:a16="http://schemas.microsoft.com/office/drawing/2014/main" id="{83FEA33F-CBA3-CB1B-6A34-95DC85462B61}"/>
              </a:ext>
            </a:extLst>
          </xdr:cNvPr>
          <xdr:cNvGrpSpPr/>
        </xdr:nvGrpSpPr>
        <xdr:grpSpPr>
          <a:xfrm>
            <a:off x="6279713" y="769174"/>
            <a:ext cx="1809567" cy="503812"/>
            <a:chOff x="1016001" y="4404006"/>
            <a:chExt cx="1809814" cy="505487"/>
          </a:xfrm>
        </xdr:grpSpPr>
        <xdr:sp macro="" textlink="'Pivot tables'!AW62">
          <xdr:nvSpPr>
            <xdr:cNvPr id="146" name="TextBox 145">
              <a:extLst>
                <a:ext uri="{FF2B5EF4-FFF2-40B4-BE49-F238E27FC236}">
                  <a16:creationId xmlns:a16="http://schemas.microsoft.com/office/drawing/2014/main" id="{2A1E9560-F376-C8D6-DC65-F58AB79ECCED}"/>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4597557-38DD-4545-8BDD-C0428A55DCAE}" type="TxLink">
                <a:rPr lang="en-US" sz="1000" b="0" i="0" u="none" strike="noStrike">
                  <a:solidFill>
                    <a:schemeClr val="bg1"/>
                  </a:solidFill>
                  <a:latin typeface="+mj-lt"/>
                  <a:cs typeface="Arial"/>
                </a:rPr>
                <a:pPr algn="ctr"/>
                <a:t>11%</a:t>
              </a:fld>
              <a:endParaRPr lang="en-US" sz="600" b="0" i="0" u="none" strike="noStrike">
                <a:solidFill>
                  <a:schemeClr val="bg1"/>
                </a:solidFill>
                <a:latin typeface="+mj-lt"/>
                <a:cs typeface="Arial"/>
              </a:endParaRPr>
            </a:p>
          </xdr:txBody>
        </xdr:sp>
        <xdr:sp macro="" textlink="'Pivot tables'!AX62">
          <xdr:nvSpPr>
            <xdr:cNvPr id="147" name="TextBox 146">
              <a:extLst>
                <a:ext uri="{FF2B5EF4-FFF2-40B4-BE49-F238E27FC236}">
                  <a16:creationId xmlns:a16="http://schemas.microsoft.com/office/drawing/2014/main" id="{64C9EFAE-DB50-A097-4732-6FFAECCB4D7D}"/>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14110C6-F462-4CE3-A7D4-161974AEACDF}" type="TxLink">
                <a:rPr lang="en-US" sz="900" b="0" i="0" u="none" strike="noStrike">
                  <a:solidFill>
                    <a:schemeClr val="bg1"/>
                  </a:solidFill>
                  <a:latin typeface="+mj-lt"/>
                  <a:cs typeface="Arial"/>
                </a:rPr>
                <a:pPr algn="ctr"/>
                <a:t>Mountain Mist</a:t>
              </a:fld>
              <a:endParaRPr lang="en-GB" sz="100">
                <a:solidFill>
                  <a:schemeClr val="bg1"/>
                </a:solidFill>
                <a:latin typeface="+mj-lt"/>
              </a:endParaRPr>
            </a:p>
          </xdr:txBody>
        </xdr:sp>
      </xdr:grpSp>
    </xdr:grpSp>
    <xdr:clientData/>
  </xdr:twoCellAnchor>
  <xdr:twoCellAnchor>
    <xdr:from>
      <xdr:col>8</xdr:col>
      <xdr:colOff>352395</xdr:colOff>
      <xdr:row>8</xdr:row>
      <xdr:rowOff>49016</xdr:rowOff>
    </xdr:from>
    <xdr:to>
      <xdr:col>11</xdr:col>
      <xdr:colOff>47622</xdr:colOff>
      <xdr:row>11</xdr:row>
      <xdr:rowOff>62692</xdr:rowOff>
    </xdr:to>
    <xdr:grpSp>
      <xdr:nvGrpSpPr>
        <xdr:cNvPr id="204" name="Group 203">
          <a:extLst>
            <a:ext uri="{FF2B5EF4-FFF2-40B4-BE49-F238E27FC236}">
              <a16:creationId xmlns:a16="http://schemas.microsoft.com/office/drawing/2014/main" id="{04799399-8BE6-C5A3-6131-2181FBC2A89C}"/>
            </a:ext>
          </a:extLst>
        </xdr:cNvPr>
        <xdr:cNvGrpSpPr/>
      </xdr:nvGrpSpPr>
      <xdr:grpSpPr>
        <a:xfrm>
          <a:off x="5970277" y="1483369"/>
          <a:ext cx="1801933" cy="551558"/>
          <a:chOff x="5990637" y="1472532"/>
          <a:chExt cx="1809567" cy="547495"/>
        </a:xfrm>
      </xdr:grpSpPr>
      <xdr:sp macro="" textlink="">
        <xdr:nvSpPr>
          <xdr:cNvPr id="179" name="Oval 178">
            <a:extLst>
              <a:ext uri="{FF2B5EF4-FFF2-40B4-BE49-F238E27FC236}">
                <a16:creationId xmlns:a16="http://schemas.microsoft.com/office/drawing/2014/main" id="{4E91DC6C-FC5A-5772-6DA0-E74CDBC86652}"/>
              </a:ext>
            </a:extLst>
          </xdr:cNvPr>
          <xdr:cNvSpPr/>
        </xdr:nvSpPr>
        <xdr:spPr>
          <a:xfrm>
            <a:off x="6659092" y="1472532"/>
            <a:ext cx="519572" cy="520588"/>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48" name="Group 147">
            <a:extLst>
              <a:ext uri="{FF2B5EF4-FFF2-40B4-BE49-F238E27FC236}">
                <a16:creationId xmlns:a16="http://schemas.microsoft.com/office/drawing/2014/main" id="{D9A8DBCF-4A9B-4E84-E95E-A0D3B26801A6}"/>
              </a:ext>
            </a:extLst>
          </xdr:cNvPr>
          <xdr:cNvGrpSpPr/>
        </xdr:nvGrpSpPr>
        <xdr:grpSpPr>
          <a:xfrm>
            <a:off x="5990637" y="1513655"/>
            <a:ext cx="1809567" cy="506372"/>
            <a:chOff x="1016001" y="4404006"/>
            <a:chExt cx="1809814" cy="505487"/>
          </a:xfrm>
        </xdr:grpSpPr>
        <xdr:sp macro="" textlink="'Pivot tables'!AW63">
          <xdr:nvSpPr>
            <xdr:cNvPr id="149" name="TextBox 148">
              <a:extLst>
                <a:ext uri="{FF2B5EF4-FFF2-40B4-BE49-F238E27FC236}">
                  <a16:creationId xmlns:a16="http://schemas.microsoft.com/office/drawing/2014/main" id="{8D99D8AE-0ECF-FC21-76BC-2F2ACFF26840}"/>
                </a:ext>
              </a:extLst>
            </xdr:cNvPr>
            <xdr:cNvSpPr txBox="1"/>
          </xdr:nvSpPr>
          <xdr:spPr>
            <a:xfrm>
              <a:off x="1480364"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B1017B0-42F6-4FC7-964F-469F3D5F734E}" type="TxLink">
                <a:rPr lang="en-US" sz="1000" b="0" i="0" u="none" strike="noStrike">
                  <a:solidFill>
                    <a:schemeClr val="bg1"/>
                  </a:solidFill>
                  <a:latin typeface="+mj-lt"/>
                  <a:cs typeface="Arial"/>
                </a:rPr>
                <a:pPr algn="ctr"/>
                <a:t>5%</a:t>
              </a:fld>
              <a:endParaRPr lang="en-US" sz="400" b="0" i="0" u="none" strike="noStrike">
                <a:solidFill>
                  <a:schemeClr val="bg1"/>
                </a:solidFill>
                <a:latin typeface="+mj-lt"/>
                <a:cs typeface="Arial"/>
              </a:endParaRPr>
            </a:p>
          </xdr:txBody>
        </xdr:sp>
        <xdr:sp macro="" textlink="'Pivot tables'!AX63">
          <xdr:nvSpPr>
            <xdr:cNvPr id="150" name="TextBox 149">
              <a:extLst>
                <a:ext uri="{FF2B5EF4-FFF2-40B4-BE49-F238E27FC236}">
                  <a16:creationId xmlns:a16="http://schemas.microsoft.com/office/drawing/2014/main" id="{1D4DA47A-7FBD-EDDC-7579-2F692B9D403C}"/>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69881C-EAB9-45ED-B529-7120A7E05542}" type="TxLink">
                <a:rPr lang="en-US" sz="900" b="0" i="0" u="none" strike="noStrike">
                  <a:solidFill>
                    <a:schemeClr val="bg1"/>
                  </a:solidFill>
                  <a:latin typeface="+mj-lt"/>
                  <a:cs typeface="Arial"/>
                </a:rPr>
                <a:pPr algn="ctr"/>
                <a:t>Mt Cheaha</a:t>
              </a:fld>
              <a:endParaRPr lang="en-GB" sz="100">
                <a:solidFill>
                  <a:schemeClr val="bg1"/>
                </a:solidFill>
                <a:latin typeface="+mj-lt"/>
              </a:endParaRPr>
            </a:p>
          </xdr:txBody>
        </xdr:sp>
      </xdr:grpSp>
    </xdr:grpSp>
    <xdr:clientData/>
  </xdr:twoCellAnchor>
  <xdr:twoCellAnchor>
    <xdr:from>
      <xdr:col>4</xdr:col>
      <xdr:colOff>232651</xdr:colOff>
      <xdr:row>4</xdr:row>
      <xdr:rowOff>237</xdr:rowOff>
    </xdr:from>
    <xdr:to>
      <xdr:col>6</xdr:col>
      <xdr:colOff>635450</xdr:colOff>
      <xdr:row>7</xdr:row>
      <xdr:rowOff>21567</xdr:rowOff>
    </xdr:to>
    <xdr:grpSp>
      <xdr:nvGrpSpPr>
        <xdr:cNvPr id="207" name="Group 206">
          <a:extLst>
            <a:ext uri="{FF2B5EF4-FFF2-40B4-BE49-F238E27FC236}">
              <a16:creationId xmlns:a16="http://schemas.microsoft.com/office/drawing/2014/main" id="{1CEFB911-3A45-AD43-7442-A858543D5DC6}"/>
            </a:ext>
          </a:extLst>
        </xdr:cNvPr>
        <xdr:cNvGrpSpPr/>
      </xdr:nvGrpSpPr>
      <xdr:grpSpPr>
        <a:xfrm>
          <a:off x="3041592" y="717413"/>
          <a:ext cx="1807270" cy="559213"/>
          <a:chOff x="3050130" y="711722"/>
          <a:chExt cx="1811538" cy="554943"/>
        </a:xfrm>
      </xdr:grpSpPr>
      <xdr:sp macro="" textlink="">
        <xdr:nvSpPr>
          <xdr:cNvPr id="181" name="Oval 180">
            <a:extLst>
              <a:ext uri="{FF2B5EF4-FFF2-40B4-BE49-F238E27FC236}">
                <a16:creationId xmlns:a16="http://schemas.microsoft.com/office/drawing/2014/main" id="{BF7FEAD5-5863-4C58-8193-B6ACF9AB785C}"/>
              </a:ext>
            </a:extLst>
          </xdr:cNvPr>
          <xdr:cNvSpPr/>
        </xdr:nvSpPr>
        <xdr:spPr>
          <a:xfrm>
            <a:off x="3702549" y="711722"/>
            <a:ext cx="521951" cy="522909"/>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51" name="Group 150">
            <a:extLst>
              <a:ext uri="{FF2B5EF4-FFF2-40B4-BE49-F238E27FC236}">
                <a16:creationId xmlns:a16="http://schemas.microsoft.com/office/drawing/2014/main" id="{10C39C49-824F-82A2-16D5-137D862E373C}"/>
              </a:ext>
            </a:extLst>
          </xdr:cNvPr>
          <xdr:cNvGrpSpPr/>
        </xdr:nvGrpSpPr>
        <xdr:grpSpPr>
          <a:xfrm>
            <a:off x="3050130" y="760500"/>
            <a:ext cx="1811538" cy="506165"/>
            <a:chOff x="1016001" y="4404006"/>
            <a:chExt cx="1809814" cy="505487"/>
          </a:xfrm>
        </xdr:grpSpPr>
        <xdr:sp macro="" textlink="'Pivot tables'!AW53">
          <xdr:nvSpPr>
            <xdr:cNvPr id="152" name="TextBox 151">
              <a:extLst>
                <a:ext uri="{FF2B5EF4-FFF2-40B4-BE49-F238E27FC236}">
                  <a16:creationId xmlns:a16="http://schemas.microsoft.com/office/drawing/2014/main" id="{64A9756F-F5A4-22DA-AE74-5348F382B392}"/>
                </a:ext>
              </a:extLst>
            </xdr:cNvPr>
            <xdr:cNvSpPr txBox="1"/>
          </xdr:nvSpPr>
          <xdr:spPr>
            <a:xfrm>
              <a:off x="1468322"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C2C74B-A6D9-4A23-856C-48E9E6FCC32F}" type="TxLink">
                <a:rPr lang="en-US" sz="1000" b="0" i="0" u="none" strike="noStrike">
                  <a:solidFill>
                    <a:schemeClr val="bg1"/>
                  </a:solidFill>
                  <a:latin typeface="+mj-lt"/>
                  <a:cs typeface="Arial"/>
                </a:rPr>
                <a:pPr algn="ctr"/>
                <a:t>26%</a:t>
              </a:fld>
              <a:endParaRPr lang="en-US" sz="200" b="0" i="0" u="none" strike="noStrike">
                <a:solidFill>
                  <a:schemeClr val="bg1"/>
                </a:solidFill>
                <a:latin typeface="+mj-lt"/>
                <a:cs typeface="Arial"/>
              </a:endParaRPr>
            </a:p>
          </xdr:txBody>
        </xdr:sp>
        <xdr:sp macro="" textlink="'Pivot tables'!AX53">
          <xdr:nvSpPr>
            <xdr:cNvPr id="153" name="TextBox 152">
              <a:extLst>
                <a:ext uri="{FF2B5EF4-FFF2-40B4-BE49-F238E27FC236}">
                  <a16:creationId xmlns:a16="http://schemas.microsoft.com/office/drawing/2014/main" id="{396CB8F8-F3F5-BF03-F61F-FF25BB6C2F6C}"/>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249A14-3375-4A11-94C1-1F0D49AE347F}" type="TxLink">
                <a:rPr lang="en-US" sz="900" b="0" i="0" u="none" strike="noStrike">
                  <a:solidFill>
                    <a:schemeClr val="bg1"/>
                  </a:solidFill>
                  <a:latin typeface="+mj-lt"/>
                  <a:cs typeface="Arial"/>
                </a:rPr>
                <a:pPr algn="ctr"/>
                <a:t>JFK</a:t>
              </a:fld>
              <a:endParaRPr lang="en-GB" sz="100">
                <a:solidFill>
                  <a:schemeClr val="bg1"/>
                </a:solidFill>
                <a:latin typeface="+mj-lt"/>
              </a:endParaRPr>
            </a:p>
          </xdr:txBody>
        </xdr:sp>
      </xdr:grpSp>
    </xdr:grpSp>
    <xdr:clientData/>
  </xdr:twoCellAnchor>
  <xdr:twoCellAnchor>
    <xdr:from>
      <xdr:col>6</xdr:col>
      <xdr:colOff>316542</xdr:colOff>
      <xdr:row>5</xdr:row>
      <xdr:rowOff>34493</xdr:rowOff>
    </xdr:from>
    <xdr:to>
      <xdr:col>9</xdr:col>
      <xdr:colOff>17500</xdr:colOff>
      <xdr:row>8</xdr:row>
      <xdr:rowOff>59479</xdr:rowOff>
    </xdr:to>
    <xdr:grpSp>
      <xdr:nvGrpSpPr>
        <xdr:cNvPr id="206" name="Group 205">
          <a:extLst>
            <a:ext uri="{FF2B5EF4-FFF2-40B4-BE49-F238E27FC236}">
              <a16:creationId xmlns:a16="http://schemas.microsoft.com/office/drawing/2014/main" id="{77D87323-F80A-6E5C-CD28-8998A76B6DB9}"/>
            </a:ext>
          </a:extLst>
        </xdr:cNvPr>
        <xdr:cNvGrpSpPr/>
      </xdr:nvGrpSpPr>
      <xdr:grpSpPr>
        <a:xfrm>
          <a:off x="4529954" y="930964"/>
          <a:ext cx="1807664" cy="562868"/>
          <a:chOff x="4247164" y="797720"/>
          <a:chExt cx="1812361" cy="558805"/>
        </a:xfrm>
      </xdr:grpSpPr>
      <xdr:sp macro="" textlink="">
        <xdr:nvSpPr>
          <xdr:cNvPr id="180" name="Oval 179">
            <a:extLst>
              <a:ext uri="{FF2B5EF4-FFF2-40B4-BE49-F238E27FC236}">
                <a16:creationId xmlns:a16="http://schemas.microsoft.com/office/drawing/2014/main" id="{143BE4DB-49C9-63FB-722B-25BC74193ECF}"/>
              </a:ext>
            </a:extLst>
          </xdr:cNvPr>
          <xdr:cNvSpPr/>
        </xdr:nvSpPr>
        <xdr:spPr>
          <a:xfrm>
            <a:off x="4899196" y="797720"/>
            <a:ext cx="519573" cy="520588"/>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54" name="Group 153">
            <a:extLst>
              <a:ext uri="{FF2B5EF4-FFF2-40B4-BE49-F238E27FC236}">
                <a16:creationId xmlns:a16="http://schemas.microsoft.com/office/drawing/2014/main" id="{C7DAB478-30F3-285F-3CD0-62D563CC8AC8}"/>
              </a:ext>
            </a:extLst>
          </xdr:cNvPr>
          <xdr:cNvGrpSpPr/>
        </xdr:nvGrpSpPr>
        <xdr:grpSpPr>
          <a:xfrm>
            <a:off x="4247164" y="850154"/>
            <a:ext cx="1812361" cy="506371"/>
            <a:chOff x="1016001" y="4404006"/>
            <a:chExt cx="1809814" cy="505487"/>
          </a:xfrm>
        </xdr:grpSpPr>
        <xdr:sp macro="" textlink="'Pivot tables'!AW54">
          <xdr:nvSpPr>
            <xdr:cNvPr id="155" name="TextBox 154">
              <a:extLst>
                <a:ext uri="{FF2B5EF4-FFF2-40B4-BE49-F238E27FC236}">
                  <a16:creationId xmlns:a16="http://schemas.microsoft.com/office/drawing/2014/main" id="{C2684438-0BCE-E17C-6240-7F55BCE4D698}"/>
                </a:ext>
              </a:extLst>
            </xdr:cNvPr>
            <xdr:cNvSpPr txBox="1"/>
          </xdr:nvSpPr>
          <xdr:spPr>
            <a:xfrm>
              <a:off x="1468322"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8D1B271-A707-4AE2-B6F6-804DC482B2FD}" type="TxLink">
                <a:rPr lang="en-US" sz="1000" b="0" i="0" u="none" strike="noStrike">
                  <a:solidFill>
                    <a:schemeClr val="bg1"/>
                  </a:solidFill>
                  <a:latin typeface="+mj-lt"/>
                  <a:cs typeface="Arial"/>
                </a:rPr>
                <a:pPr algn="ctr"/>
                <a:t>7%</a:t>
              </a:fld>
              <a:endParaRPr lang="en-US" sz="100" b="0" i="0" u="none" strike="noStrike">
                <a:solidFill>
                  <a:schemeClr val="bg1"/>
                </a:solidFill>
                <a:latin typeface="+mj-lt"/>
                <a:cs typeface="Arial"/>
              </a:endParaRPr>
            </a:p>
          </xdr:txBody>
        </xdr:sp>
        <xdr:sp macro="" textlink="'Pivot tables'!AX54">
          <xdr:nvSpPr>
            <xdr:cNvPr id="156" name="TextBox 155">
              <a:extLst>
                <a:ext uri="{FF2B5EF4-FFF2-40B4-BE49-F238E27FC236}">
                  <a16:creationId xmlns:a16="http://schemas.microsoft.com/office/drawing/2014/main" id="{2E177D6A-1ECE-F67D-B559-CA590A49B87B}"/>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4992A4-6D12-44D8-9654-59FE37685292}" type="TxLink">
                <a:rPr lang="en-US" sz="900" b="0" i="0" u="none" strike="noStrike">
                  <a:solidFill>
                    <a:schemeClr val="bg1"/>
                  </a:solidFill>
                  <a:latin typeface="+mj-lt"/>
                  <a:cs typeface="Arial"/>
                </a:rPr>
                <a:pPr algn="ctr"/>
                <a:t>HAT Trail Run</a:t>
              </a:fld>
              <a:endParaRPr lang="en-GB" sz="100">
                <a:solidFill>
                  <a:schemeClr val="bg1"/>
                </a:solidFill>
                <a:latin typeface="+mj-lt"/>
              </a:endParaRPr>
            </a:p>
          </xdr:txBody>
        </xdr:sp>
      </xdr:grpSp>
    </xdr:grpSp>
    <xdr:clientData/>
  </xdr:twoCellAnchor>
  <xdr:twoCellAnchor>
    <xdr:from>
      <xdr:col>3</xdr:col>
      <xdr:colOff>605648</xdr:colOff>
      <xdr:row>12</xdr:row>
      <xdr:rowOff>116557</xdr:rowOff>
    </xdr:from>
    <xdr:to>
      <xdr:col>6</xdr:col>
      <xdr:colOff>300875</xdr:colOff>
      <xdr:row>15</xdr:row>
      <xdr:rowOff>136704</xdr:rowOff>
    </xdr:to>
    <xdr:grpSp>
      <xdr:nvGrpSpPr>
        <xdr:cNvPr id="208" name="Group 207">
          <a:extLst>
            <a:ext uri="{FF2B5EF4-FFF2-40B4-BE49-F238E27FC236}">
              <a16:creationId xmlns:a16="http://schemas.microsoft.com/office/drawing/2014/main" id="{BE1FC58E-87BD-8ECC-A15E-82E9EAC3F27D}"/>
            </a:ext>
          </a:extLst>
        </xdr:cNvPr>
        <xdr:cNvGrpSpPr/>
      </xdr:nvGrpSpPr>
      <xdr:grpSpPr>
        <a:xfrm>
          <a:off x="2712354" y="2268086"/>
          <a:ext cx="1801933" cy="558030"/>
          <a:chOff x="2719098" y="2247378"/>
          <a:chExt cx="1808677" cy="552852"/>
        </a:xfrm>
      </xdr:grpSpPr>
      <xdr:sp macro="" textlink="">
        <xdr:nvSpPr>
          <xdr:cNvPr id="182" name="Oval 181">
            <a:extLst>
              <a:ext uri="{FF2B5EF4-FFF2-40B4-BE49-F238E27FC236}">
                <a16:creationId xmlns:a16="http://schemas.microsoft.com/office/drawing/2014/main" id="{DD560A8C-480B-A9D5-9E8F-D0FCCF1BF205}"/>
              </a:ext>
            </a:extLst>
          </xdr:cNvPr>
          <xdr:cNvSpPr/>
        </xdr:nvSpPr>
        <xdr:spPr>
          <a:xfrm>
            <a:off x="3360294" y="2247378"/>
            <a:ext cx="519275" cy="519474"/>
          </a:xfrm>
          <a:prstGeom prst="ellipse">
            <a:avLst/>
          </a:prstGeom>
          <a:noFill/>
          <a:ln w="19050">
            <a:solidFill>
              <a:srgbClr val="B1F5F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57" name="Group 156">
            <a:extLst>
              <a:ext uri="{FF2B5EF4-FFF2-40B4-BE49-F238E27FC236}">
                <a16:creationId xmlns:a16="http://schemas.microsoft.com/office/drawing/2014/main" id="{D436F538-2771-FD91-8FDB-DC5AC6C4FBBA}"/>
              </a:ext>
            </a:extLst>
          </xdr:cNvPr>
          <xdr:cNvGrpSpPr/>
        </xdr:nvGrpSpPr>
        <xdr:grpSpPr>
          <a:xfrm>
            <a:off x="2719098" y="2294973"/>
            <a:ext cx="1808677" cy="505257"/>
            <a:chOff x="1016001" y="4404006"/>
            <a:chExt cx="1809814" cy="505487"/>
          </a:xfrm>
        </xdr:grpSpPr>
        <xdr:sp macro="" textlink="'Pivot tables'!AW55">
          <xdr:nvSpPr>
            <xdr:cNvPr id="158" name="TextBox 157">
              <a:extLst>
                <a:ext uri="{FF2B5EF4-FFF2-40B4-BE49-F238E27FC236}">
                  <a16:creationId xmlns:a16="http://schemas.microsoft.com/office/drawing/2014/main" id="{6B2A6F0D-3184-A138-B699-5C1A029879CE}"/>
                </a:ext>
              </a:extLst>
            </xdr:cNvPr>
            <xdr:cNvSpPr txBox="1"/>
          </xdr:nvSpPr>
          <xdr:spPr>
            <a:xfrm>
              <a:off x="1468322" y="4575542"/>
              <a:ext cx="919913" cy="33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AF8B30B-08B1-4A33-B95B-EBAF1856343E}" type="TxLink">
                <a:rPr lang="en-US" sz="1000" b="0" i="0" u="none" strike="noStrike">
                  <a:solidFill>
                    <a:schemeClr val="bg1"/>
                  </a:solidFill>
                  <a:latin typeface="+mj-lt"/>
                  <a:cs typeface="Arial"/>
                </a:rPr>
                <a:pPr algn="ctr"/>
                <a:t>6%</a:t>
              </a:fld>
              <a:endParaRPr lang="en-US" sz="100" b="0" i="0" u="none" strike="noStrike">
                <a:solidFill>
                  <a:schemeClr val="bg1"/>
                </a:solidFill>
                <a:latin typeface="+mj-lt"/>
                <a:cs typeface="Arial"/>
              </a:endParaRPr>
            </a:p>
          </xdr:txBody>
        </xdr:sp>
        <xdr:sp macro="" textlink="'Pivot tables'!AX55">
          <xdr:nvSpPr>
            <xdr:cNvPr id="159" name="TextBox 158">
              <a:extLst>
                <a:ext uri="{FF2B5EF4-FFF2-40B4-BE49-F238E27FC236}">
                  <a16:creationId xmlns:a16="http://schemas.microsoft.com/office/drawing/2014/main" id="{70515DF9-7FD2-E147-E7FA-C3341AB6486A}"/>
                </a:ext>
              </a:extLst>
            </xdr:cNvPr>
            <xdr:cNvSpPr txBox="1"/>
          </xdr:nvSpPr>
          <xdr:spPr>
            <a:xfrm>
              <a:off x="1016001" y="4404006"/>
              <a:ext cx="1809814" cy="333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C75D16-9DA0-40FF-AA67-8E02CC7F04DE}" type="TxLink">
                <a:rPr lang="en-US" sz="900" b="0" i="0" u="none" strike="noStrike">
                  <a:solidFill>
                    <a:schemeClr val="bg1"/>
                  </a:solidFill>
                  <a:latin typeface="+mj-lt"/>
                  <a:cs typeface="Arial"/>
                </a:rPr>
                <a:pPr algn="ctr"/>
                <a:t>Patapsco Valley 50K</a:t>
              </a:fld>
              <a:endParaRPr lang="en-GB" sz="100">
                <a:solidFill>
                  <a:schemeClr val="bg1"/>
                </a:solidFill>
                <a:latin typeface="+mj-lt"/>
              </a:endParaRPr>
            </a:p>
          </xdr:txBody>
        </xdr:sp>
      </xdr:grpSp>
    </xdr:grpSp>
    <xdr:clientData/>
  </xdr:twoCellAnchor>
  <xdr:twoCellAnchor>
    <xdr:from>
      <xdr:col>7</xdr:col>
      <xdr:colOff>645027</xdr:colOff>
      <xdr:row>36</xdr:row>
      <xdr:rowOff>66842</xdr:rowOff>
    </xdr:from>
    <xdr:to>
      <xdr:col>9</xdr:col>
      <xdr:colOff>243974</xdr:colOff>
      <xdr:row>39</xdr:row>
      <xdr:rowOff>20052</xdr:rowOff>
    </xdr:to>
    <xdr:cxnSp macro="">
      <xdr:nvCxnSpPr>
        <xdr:cNvPr id="209" name="Straight Connector 208">
          <a:extLst>
            <a:ext uri="{FF2B5EF4-FFF2-40B4-BE49-F238E27FC236}">
              <a16:creationId xmlns:a16="http://schemas.microsoft.com/office/drawing/2014/main" id="{2A41B514-FF89-730C-D338-E8B9F2B0253E}"/>
            </a:ext>
          </a:extLst>
        </xdr:cNvPr>
        <xdr:cNvCxnSpPr/>
      </xdr:nvCxnSpPr>
      <xdr:spPr>
        <a:xfrm flipV="1">
          <a:off x="5581316" y="6443579"/>
          <a:ext cx="1009316" cy="484605"/>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386262</xdr:colOff>
      <xdr:row>37</xdr:row>
      <xdr:rowOff>149225</xdr:rowOff>
    </xdr:from>
    <xdr:to>
      <xdr:col>9</xdr:col>
      <xdr:colOff>584200</xdr:colOff>
      <xdr:row>41</xdr:row>
      <xdr:rowOff>74953</xdr:rowOff>
    </xdr:to>
    <xdr:cxnSp macro="">
      <xdr:nvCxnSpPr>
        <xdr:cNvPr id="212" name="Straight Connector 211">
          <a:extLst>
            <a:ext uri="{FF2B5EF4-FFF2-40B4-BE49-F238E27FC236}">
              <a16:creationId xmlns:a16="http://schemas.microsoft.com/office/drawing/2014/main" id="{F46D84B2-2106-5D11-B263-4BE4BAAD6D1E}"/>
            </a:ext>
          </a:extLst>
        </xdr:cNvPr>
        <xdr:cNvCxnSpPr/>
      </xdr:nvCxnSpPr>
      <xdr:spPr>
        <a:xfrm flipV="1">
          <a:off x="6729912" y="6727825"/>
          <a:ext cx="197938" cy="636928"/>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327320</xdr:colOff>
      <xdr:row>37</xdr:row>
      <xdr:rowOff>68737</xdr:rowOff>
    </xdr:from>
    <xdr:to>
      <xdr:col>11</xdr:col>
      <xdr:colOff>243233</xdr:colOff>
      <xdr:row>41</xdr:row>
      <xdr:rowOff>51804</xdr:rowOff>
    </xdr:to>
    <xdr:cxnSp macro="">
      <xdr:nvCxnSpPr>
        <xdr:cNvPr id="216" name="Straight Connector 215">
          <a:extLst>
            <a:ext uri="{FF2B5EF4-FFF2-40B4-BE49-F238E27FC236}">
              <a16:creationId xmlns:a16="http://schemas.microsoft.com/office/drawing/2014/main" id="{9002A824-AD19-0971-E31C-3AC99B878E3D}"/>
            </a:ext>
          </a:extLst>
        </xdr:cNvPr>
        <xdr:cNvCxnSpPr>
          <a:stCxn id="169" idx="1"/>
        </xdr:cNvCxnSpPr>
      </xdr:nvCxnSpPr>
      <xdr:spPr>
        <a:xfrm flipH="1" flipV="1">
          <a:off x="7364691" y="6608582"/>
          <a:ext cx="619650" cy="690078"/>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240605</xdr:colOff>
      <xdr:row>33</xdr:row>
      <xdr:rowOff>14883</xdr:rowOff>
    </xdr:from>
    <xdr:to>
      <xdr:col>13</xdr:col>
      <xdr:colOff>91772</xdr:colOff>
      <xdr:row>33</xdr:row>
      <xdr:rowOff>29769</xdr:rowOff>
    </xdr:to>
    <xdr:cxnSp macro="">
      <xdr:nvCxnSpPr>
        <xdr:cNvPr id="222" name="Straight Connector 221">
          <a:extLst>
            <a:ext uri="{FF2B5EF4-FFF2-40B4-BE49-F238E27FC236}">
              <a16:creationId xmlns:a16="http://schemas.microsoft.com/office/drawing/2014/main" id="{B9DE7B74-E27F-76B9-612F-9CA58E9EE4D4}"/>
            </a:ext>
          </a:extLst>
        </xdr:cNvPr>
        <xdr:cNvCxnSpPr/>
      </xdr:nvCxnSpPr>
      <xdr:spPr>
        <a:xfrm>
          <a:off x="8694043" y="5908477"/>
          <a:ext cx="555620" cy="14886"/>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421679</xdr:colOff>
      <xdr:row>35</xdr:row>
      <xdr:rowOff>23420</xdr:rowOff>
    </xdr:from>
    <xdr:to>
      <xdr:col>13</xdr:col>
      <xdr:colOff>221848</xdr:colOff>
      <xdr:row>36</xdr:row>
      <xdr:rowOff>138906</xdr:rowOff>
    </xdr:to>
    <xdr:cxnSp macro="">
      <xdr:nvCxnSpPr>
        <xdr:cNvPr id="229" name="Straight Connector 228">
          <a:extLst>
            <a:ext uri="{FF2B5EF4-FFF2-40B4-BE49-F238E27FC236}">
              <a16:creationId xmlns:a16="http://schemas.microsoft.com/office/drawing/2014/main" id="{011C3223-54B1-BA3C-6D12-EF2B74DC001A}"/>
            </a:ext>
          </a:extLst>
        </xdr:cNvPr>
        <xdr:cNvCxnSpPr/>
      </xdr:nvCxnSpPr>
      <xdr:spPr>
        <a:xfrm flipV="1">
          <a:off x="8875117" y="6274201"/>
          <a:ext cx="504622" cy="294080"/>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153789</xdr:colOff>
      <xdr:row>36</xdr:row>
      <xdr:rowOff>4961</xdr:rowOff>
    </xdr:from>
    <xdr:to>
      <xdr:col>14</xdr:col>
      <xdr:colOff>322457</xdr:colOff>
      <xdr:row>38</xdr:row>
      <xdr:rowOff>71932</xdr:rowOff>
    </xdr:to>
    <xdr:cxnSp macro="">
      <xdr:nvCxnSpPr>
        <xdr:cNvPr id="231" name="Straight Connector 230">
          <a:extLst>
            <a:ext uri="{FF2B5EF4-FFF2-40B4-BE49-F238E27FC236}">
              <a16:creationId xmlns:a16="http://schemas.microsoft.com/office/drawing/2014/main" id="{FB65B298-0004-D721-97AD-81544132D073}"/>
            </a:ext>
          </a:extLst>
        </xdr:cNvPr>
        <xdr:cNvCxnSpPr/>
      </xdr:nvCxnSpPr>
      <xdr:spPr>
        <a:xfrm flipH="1" flipV="1">
          <a:off x="10016133" y="6434336"/>
          <a:ext cx="168668" cy="424159"/>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53338</xdr:colOff>
      <xdr:row>21</xdr:row>
      <xdr:rowOff>136349</xdr:rowOff>
    </xdr:from>
    <xdr:to>
      <xdr:col>13</xdr:col>
      <xdr:colOff>77914</xdr:colOff>
      <xdr:row>24</xdr:row>
      <xdr:rowOff>38211</xdr:rowOff>
    </xdr:to>
    <xdr:cxnSp macro="">
      <xdr:nvCxnSpPr>
        <xdr:cNvPr id="235" name="Straight Connector 234">
          <a:extLst>
            <a:ext uri="{FF2B5EF4-FFF2-40B4-BE49-F238E27FC236}">
              <a16:creationId xmlns:a16="http://schemas.microsoft.com/office/drawing/2014/main" id="{39D92014-FE92-4F06-7B94-7429417E4EF8}"/>
            </a:ext>
          </a:extLst>
        </xdr:cNvPr>
        <xdr:cNvCxnSpPr>
          <a:stCxn id="173" idx="0"/>
        </xdr:cNvCxnSpPr>
      </xdr:nvCxnSpPr>
      <xdr:spPr>
        <a:xfrm flipV="1">
          <a:off x="9219933" y="3899601"/>
          <a:ext cx="24576" cy="439469"/>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541503</xdr:colOff>
      <xdr:row>17</xdr:row>
      <xdr:rowOff>27270</xdr:rowOff>
    </xdr:from>
    <xdr:to>
      <xdr:col>14</xdr:col>
      <xdr:colOff>245429</xdr:colOff>
      <xdr:row>18</xdr:row>
      <xdr:rowOff>35062</xdr:rowOff>
    </xdr:to>
    <xdr:cxnSp macro="">
      <xdr:nvCxnSpPr>
        <xdr:cNvPr id="238" name="Straight Connector 237">
          <a:extLst>
            <a:ext uri="{FF2B5EF4-FFF2-40B4-BE49-F238E27FC236}">
              <a16:creationId xmlns:a16="http://schemas.microsoft.com/office/drawing/2014/main" id="{6B0D4729-0B42-92FC-286C-8D2C5BD663D6}"/>
            </a:ext>
          </a:extLst>
        </xdr:cNvPr>
        <xdr:cNvCxnSpPr/>
      </xdr:nvCxnSpPr>
      <xdr:spPr>
        <a:xfrm flipH="1">
          <a:off x="9708098" y="3073712"/>
          <a:ext cx="409049" cy="186994"/>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225951</xdr:colOff>
      <xdr:row>14</xdr:row>
      <xdr:rowOff>148037</xdr:rowOff>
    </xdr:from>
    <xdr:to>
      <xdr:col>13</xdr:col>
      <xdr:colOff>307761</xdr:colOff>
      <xdr:row>16</xdr:row>
      <xdr:rowOff>116871</xdr:rowOff>
    </xdr:to>
    <xdr:cxnSp macro="">
      <xdr:nvCxnSpPr>
        <xdr:cNvPr id="241" name="Straight Connector 240">
          <a:extLst>
            <a:ext uri="{FF2B5EF4-FFF2-40B4-BE49-F238E27FC236}">
              <a16:creationId xmlns:a16="http://schemas.microsoft.com/office/drawing/2014/main" id="{3C67E796-5B42-3C39-D319-B28C387A1BAC}"/>
            </a:ext>
          </a:extLst>
        </xdr:cNvPr>
        <xdr:cNvCxnSpPr/>
      </xdr:nvCxnSpPr>
      <xdr:spPr>
        <a:xfrm flipH="1">
          <a:off x="9392546" y="2656871"/>
          <a:ext cx="81810" cy="327239"/>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140246</xdr:colOff>
      <xdr:row>7</xdr:row>
      <xdr:rowOff>93497</xdr:rowOff>
    </xdr:from>
    <xdr:to>
      <xdr:col>12</xdr:col>
      <xdr:colOff>475276</xdr:colOff>
      <xdr:row>8</xdr:row>
      <xdr:rowOff>11687</xdr:rowOff>
    </xdr:to>
    <xdr:cxnSp macro="">
      <xdr:nvCxnSpPr>
        <xdr:cNvPr id="244" name="Straight Connector 243">
          <a:extLst>
            <a:ext uri="{FF2B5EF4-FFF2-40B4-BE49-F238E27FC236}">
              <a16:creationId xmlns:a16="http://schemas.microsoft.com/office/drawing/2014/main" id="{DC06CBD2-202F-33D4-40D7-604249B92ECB}"/>
            </a:ext>
          </a:extLst>
        </xdr:cNvPr>
        <xdr:cNvCxnSpPr/>
      </xdr:nvCxnSpPr>
      <xdr:spPr>
        <a:xfrm flipH="1">
          <a:off x="8601718" y="1347914"/>
          <a:ext cx="335030" cy="97393"/>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373988</xdr:colOff>
      <xdr:row>6</xdr:row>
      <xdr:rowOff>54540</xdr:rowOff>
    </xdr:from>
    <xdr:to>
      <xdr:col>11</xdr:col>
      <xdr:colOff>31165</xdr:colOff>
      <xdr:row>7</xdr:row>
      <xdr:rowOff>85706</xdr:rowOff>
    </xdr:to>
    <xdr:cxnSp macro="">
      <xdr:nvCxnSpPr>
        <xdr:cNvPr id="247" name="Straight Connector 246">
          <a:extLst>
            <a:ext uri="{FF2B5EF4-FFF2-40B4-BE49-F238E27FC236}">
              <a16:creationId xmlns:a16="http://schemas.microsoft.com/office/drawing/2014/main" id="{1C1ED288-E7A9-3250-5416-9E7D8947C56B}"/>
            </a:ext>
          </a:extLst>
        </xdr:cNvPr>
        <xdr:cNvCxnSpPr/>
      </xdr:nvCxnSpPr>
      <xdr:spPr>
        <a:xfrm>
          <a:off x="7425215" y="1129755"/>
          <a:ext cx="362300" cy="210368"/>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132454</xdr:colOff>
      <xdr:row>9</xdr:row>
      <xdr:rowOff>79648</xdr:rowOff>
    </xdr:from>
    <xdr:to>
      <xdr:col>11</xdr:col>
      <xdr:colOff>47622</xdr:colOff>
      <xdr:row>9</xdr:row>
      <xdr:rowOff>120767</xdr:rowOff>
    </xdr:to>
    <xdr:cxnSp macro="">
      <xdr:nvCxnSpPr>
        <xdr:cNvPr id="250" name="Straight Connector 249">
          <a:extLst>
            <a:ext uri="{FF2B5EF4-FFF2-40B4-BE49-F238E27FC236}">
              <a16:creationId xmlns:a16="http://schemas.microsoft.com/office/drawing/2014/main" id="{5AB752F8-4A56-1C05-E422-2F28AE66F130}"/>
            </a:ext>
          </a:extLst>
        </xdr:cNvPr>
        <xdr:cNvCxnSpPr>
          <a:endCxn id="150" idx="3"/>
        </xdr:cNvCxnSpPr>
      </xdr:nvCxnSpPr>
      <xdr:spPr>
        <a:xfrm flipV="1">
          <a:off x="7183681" y="1692470"/>
          <a:ext cx="620291" cy="41119"/>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181429</xdr:colOff>
      <xdr:row>8</xdr:row>
      <xdr:rowOff>0</xdr:rowOff>
    </xdr:from>
    <xdr:to>
      <xdr:col>7</xdr:col>
      <xdr:colOff>411238</xdr:colOff>
      <xdr:row>9</xdr:row>
      <xdr:rowOff>160262</xdr:rowOff>
    </xdr:to>
    <xdr:cxnSp macro="">
      <xdr:nvCxnSpPr>
        <xdr:cNvPr id="256" name="Straight Connector 255">
          <a:extLst>
            <a:ext uri="{FF2B5EF4-FFF2-40B4-BE49-F238E27FC236}">
              <a16:creationId xmlns:a16="http://schemas.microsoft.com/office/drawing/2014/main" id="{7B1C92C1-5CAA-4BE2-D818-610D96E1DC30}"/>
            </a:ext>
          </a:extLst>
        </xdr:cNvPr>
        <xdr:cNvCxnSpPr/>
      </xdr:nvCxnSpPr>
      <xdr:spPr>
        <a:xfrm flipH="1">
          <a:off x="5113262" y="1427238"/>
          <a:ext cx="229809" cy="338667"/>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587204</xdr:colOff>
      <xdr:row>6</xdr:row>
      <xdr:rowOff>119490</xdr:rowOff>
    </xdr:from>
    <xdr:to>
      <xdr:col>6</xdr:col>
      <xdr:colOff>324328</xdr:colOff>
      <xdr:row>10</xdr:row>
      <xdr:rowOff>20484</xdr:rowOff>
    </xdr:to>
    <xdr:cxnSp macro="">
      <xdr:nvCxnSpPr>
        <xdr:cNvPr id="259" name="Straight Connector 258">
          <a:extLst>
            <a:ext uri="{FF2B5EF4-FFF2-40B4-BE49-F238E27FC236}">
              <a16:creationId xmlns:a16="http://schemas.microsoft.com/office/drawing/2014/main" id="{7A2A2B00-3E75-EAC8-60D3-1E4C2F269C67}"/>
            </a:ext>
          </a:extLst>
        </xdr:cNvPr>
        <xdr:cNvCxnSpPr/>
      </xdr:nvCxnSpPr>
      <xdr:spPr>
        <a:xfrm>
          <a:off x="4103602" y="1184651"/>
          <a:ext cx="440403" cy="611102"/>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334570</xdr:colOff>
      <xdr:row>12</xdr:row>
      <xdr:rowOff>150215</xdr:rowOff>
    </xdr:from>
    <xdr:to>
      <xdr:col>6</xdr:col>
      <xdr:colOff>146801</xdr:colOff>
      <xdr:row>13</xdr:row>
      <xdr:rowOff>75108</xdr:rowOff>
    </xdr:to>
    <xdr:cxnSp macro="">
      <xdr:nvCxnSpPr>
        <xdr:cNvPr id="262" name="Straight Connector 261">
          <a:extLst>
            <a:ext uri="{FF2B5EF4-FFF2-40B4-BE49-F238E27FC236}">
              <a16:creationId xmlns:a16="http://schemas.microsoft.com/office/drawing/2014/main" id="{BC72B73B-766D-1D3B-3D1B-028AD6F29327}"/>
            </a:ext>
          </a:extLst>
        </xdr:cNvPr>
        <xdr:cNvCxnSpPr/>
      </xdr:nvCxnSpPr>
      <xdr:spPr>
        <a:xfrm flipV="1">
          <a:off x="3850968" y="2280538"/>
          <a:ext cx="515510" cy="102419"/>
        </a:xfrm>
        <a:prstGeom prst="line">
          <a:avLst/>
        </a:prstGeom>
        <a:ln>
          <a:gradFill>
            <a:gsLst>
              <a:gs pos="0">
                <a:srgbClr val="B1F5F1"/>
              </a:gs>
              <a:gs pos="100000">
                <a:srgbClr val="7417BD"/>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c:userShapes xmlns:c="http://schemas.openxmlformats.org/drawingml/2006/chart">
  <cdr:relSizeAnchor xmlns:cdr="http://schemas.openxmlformats.org/drawingml/2006/chartDrawing">
    <cdr:from>
      <cdr:x>0.52391</cdr:x>
      <cdr:y>0.17305</cdr:y>
    </cdr:from>
    <cdr:to>
      <cdr:x>0.59927</cdr:x>
      <cdr:y>0.39649</cdr:y>
    </cdr:to>
    <cdr:cxnSp macro="">
      <cdr:nvCxnSpPr>
        <cdr:cNvPr id="5" name="Straight Connector 4">
          <a:extLst xmlns:a="http://schemas.openxmlformats.org/drawingml/2006/main">
            <a:ext uri="{FF2B5EF4-FFF2-40B4-BE49-F238E27FC236}">
              <a16:creationId xmlns:a16="http://schemas.microsoft.com/office/drawing/2014/main" id="{E74725CC-1802-902C-600E-1445278EBEEE}"/>
            </a:ext>
          </a:extLst>
        </cdr:cNvPr>
        <cdr:cNvCxnSpPr/>
      </cdr:nvCxnSpPr>
      <cdr:spPr>
        <a:xfrm xmlns:a="http://schemas.openxmlformats.org/drawingml/2006/main" flipH="1">
          <a:off x="4767820" y="1132457"/>
          <a:ext cx="685844" cy="1462213"/>
        </a:xfrm>
        <a:prstGeom xmlns:a="http://schemas.openxmlformats.org/drawingml/2006/main" prst="line">
          <a:avLst/>
        </a:prstGeom>
        <a:ln xmlns:a="http://schemas.openxmlformats.org/drawingml/2006/main">
          <a:gradFill>
            <a:gsLst>
              <a:gs pos="73000">
                <a:srgbClr val="DC25FA"/>
              </a:gs>
              <a:gs pos="3000">
                <a:srgbClr val="7417BD"/>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0.5691</cdr:x>
      <cdr:y>0.42167</cdr:y>
    </cdr:from>
    <cdr:to>
      <cdr:x>0.69762</cdr:x>
      <cdr:y>0.48357</cdr:y>
    </cdr:to>
    <cdr:cxnSp macro="">
      <cdr:nvCxnSpPr>
        <cdr:cNvPr id="13" name="Straight Connector 12">
          <a:extLst xmlns:a="http://schemas.openxmlformats.org/drawingml/2006/main">
            <a:ext uri="{FF2B5EF4-FFF2-40B4-BE49-F238E27FC236}">
              <a16:creationId xmlns:a16="http://schemas.microsoft.com/office/drawing/2014/main" id="{E8C0BD54-B42A-1205-DA9C-05CD7BD1907F}"/>
            </a:ext>
          </a:extLst>
        </cdr:cNvPr>
        <cdr:cNvCxnSpPr/>
      </cdr:nvCxnSpPr>
      <cdr:spPr>
        <a:xfrm xmlns:a="http://schemas.openxmlformats.org/drawingml/2006/main" flipH="1">
          <a:off x="5198100" y="2689362"/>
          <a:ext cx="1173898" cy="394766"/>
        </a:xfrm>
        <a:prstGeom xmlns:a="http://schemas.openxmlformats.org/drawingml/2006/main" prst="line">
          <a:avLst/>
        </a:prstGeom>
        <a:ln xmlns:a="http://schemas.openxmlformats.org/drawingml/2006/main">
          <a:gradFill>
            <a:gsLst>
              <a:gs pos="73000">
                <a:srgbClr val="DC25FA"/>
              </a:gs>
              <a:gs pos="3000">
                <a:srgbClr val="7417BD"/>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0.55834</cdr:x>
      <cdr:y>0.57981</cdr:y>
    </cdr:from>
    <cdr:to>
      <cdr:x>0.74771</cdr:x>
      <cdr:y>0.74622</cdr:y>
    </cdr:to>
    <cdr:cxnSp macro="">
      <cdr:nvCxnSpPr>
        <cdr:cNvPr id="16" name="Straight Connector 15">
          <a:extLst xmlns:a="http://schemas.openxmlformats.org/drawingml/2006/main">
            <a:ext uri="{FF2B5EF4-FFF2-40B4-BE49-F238E27FC236}">
              <a16:creationId xmlns:a16="http://schemas.microsoft.com/office/drawing/2014/main" id="{8E919C73-DAAA-BB72-6943-E28ED95D0140}"/>
            </a:ext>
          </a:extLst>
        </cdr:cNvPr>
        <cdr:cNvCxnSpPr/>
      </cdr:nvCxnSpPr>
      <cdr:spPr>
        <a:xfrm xmlns:a="http://schemas.openxmlformats.org/drawingml/2006/main" flipH="1" flipV="1">
          <a:off x="5090416" y="3688960"/>
          <a:ext cx="1726513" cy="1058752"/>
        </a:xfrm>
        <a:prstGeom xmlns:a="http://schemas.openxmlformats.org/drawingml/2006/main" prst="line">
          <a:avLst/>
        </a:prstGeom>
        <a:ln xmlns:a="http://schemas.openxmlformats.org/drawingml/2006/main">
          <a:gradFill>
            <a:gsLst>
              <a:gs pos="73000">
                <a:srgbClr val="DC25FA"/>
              </a:gs>
              <a:gs pos="3000">
                <a:srgbClr val="7417BD"/>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0.49055</cdr:x>
      <cdr:y>0.64092</cdr:y>
    </cdr:from>
    <cdr:to>
      <cdr:x>0.49686</cdr:x>
      <cdr:y>0.76433</cdr:y>
    </cdr:to>
    <cdr:cxnSp macro="">
      <cdr:nvCxnSpPr>
        <cdr:cNvPr id="19" name="Straight Connector 18">
          <a:extLst xmlns:a="http://schemas.openxmlformats.org/drawingml/2006/main">
            <a:ext uri="{FF2B5EF4-FFF2-40B4-BE49-F238E27FC236}">
              <a16:creationId xmlns:a16="http://schemas.microsoft.com/office/drawing/2014/main" id="{DD6C9CF3-601D-6400-E80F-A1447B219E55}"/>
            </a:ext>
          </a:extLst>
        </cdr:cNvPr>
        <cdr:cNvCxnSpPr/>
      </cdr:nvCxnSpPr>
      <cdr:spPr>
        <a:xfrm xmlns:a="http://schemas.openxmlformats.org/drawingml/2006/main" flipH="1" flipV="1">
          <a:off x="4459636" y="4036983"/>
          <a:ext cx="57392" cy="777292"/>
        </a:xfrm>
        <a:prstGeom xmlns:a="http://schemas.openxmlformats.org/drawingml/2006/main" prst="line">
          <a:avLst/>
        </a:prstGeom>
        <a:ln xmlns:a="http://schemas.openxmlformats.org/drawingml/2006/main">
          <a:gradFill>
            <a:gsLst>
              <a:gs pos="73000">
                <a:srgbClr val="DC25FA"/>
              </a:gs>
              <a:gs pos="3000">
                <a:srgbClr val="7417BD"/>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0.24536</cdr:x>
      <cdr:y>0.53398</cdr:y>
    </cdr:from>
    <cdr:to>
      <cdr:x>0.38188</cdr:x>
      <cdr:y>0.63512</cdr:y>
    </cdr:to>
    <cdr:cxnSp macro="">
      <cdr:nvCxnSpPr>
        <cdr:cNvPr id="23" name="Straight Connector 22">
          <a:extLst xmlns:a="http://schemas.openxmlformats.org/drawingml/2006/main">
            <a:ext uri="{FF2B5EF4-FFF2-40B4-BE49-F238E27FC236}">
              <a16:creationId xmlns:a16="http://schemas.microsoft.com/office/drawing/2014/main" id="{E1B14CC7-2063-E85A-69DF-7513AF5D0FE8}"/>
            </a:ext>
          </a:extLst>
        </cdr:cNvPr>
        <cdr:cNvCxnSpPr/>
      </cdr:nvCxnSpPr>
      <cdr:spPr>
        <a:xfrm xmlns:a="http://schemas.openxmlformats.org/drawingml/2006/main" flipV="1">
          <a:off x="2227427" y="3446919"/>
          <a:ext cx="1239330" cy="652903"/>
        </a:xfrm>
        <a:prstGeom xmlns:a="http://schemas.openxmlformats.org/drawingml/2006/main" prst="line">
          <a:avLst/>
        </a:prstGeom>
        <a:ln xmlns:a="http://schemas.openxmlformats.org/drawingml/2006/main">
          <a:gradFill>
            <a:gsLst>
              <a:gs pos="73000">
                <a:srgbClr val="DC25FA"/>
              </a:gs>
              <a:gs pos="3000">
                <a:srgbClr val="7417BD"/>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0.29489</cdr:x>
      <cdr:y>0.26702</cdr:y>
    </cdr:from>
    <cdr:to>
      <cdr:x>0.40985</cdr:x>
      <cdr:y>0.41482</cdr:y>
    </cdr:to>
    <cdr:cxnSp macro="">
      <cdr:nvCxnSpPr>
        <cdr:cNvPr id="26" name="Straight Connector 25">
          <a:extLst xmlns:a="http://schemas.openxmlformats.org/drawingml/2006/main">
            <a:ext uri="{FF2B5EF4-FFF2-40B4-BE49-F238E27FC236}">
              <a16:creationId xmlns:a16="http://schemas.microsoft.com/office/drawing/2014/main" id="{CF75A3CA-A623-1F86-CDFB-A068F5B387D7}"/>
            </a:ext>
          </a:extLst>
        </cdr:cNvPr>
        <cdr:cNvCxnSpPr/>
      </cdr:nvCxnSpPr>
      <cdr:spPr>
        <a:xfrm xmlns:a="http://schemas.openxmlformats.org/drawingml/2006/main">
          <a:off x="2683664" y="1747457"/>
          <a:ext cx="1046222" cy="967184"/>
        </a:xfrm>
        <a:prstGeom xmlns:a="http://schemas.openxmlformats.org/drawingml/2006/main" prst="line">
          <a:avLst/>
        </a:prstGeom>
        <a:ln xmlns:a="http://schemas.openxmlformats.org/drawingml/2006/main">
          <a:gradFill>
            <a:gsLst>
              <a:gs pos="73000">
                <a:srgbClr val="DC25FA"/>
              </a:gs>
              <a:gs pos="3000">
                <a:srgbClr val="7417BD"/>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2</xdr:col>
      <xdr:colOff>358588</xdr:colOff>
      <xdr:row>7</xdr:row>
      <xdr:rowOff>149412</xdr:rowOff>
    </xdr:from>
    <xdr:to>
      <xdr:col>5</xdr:col>
      <xdr:colOff>664883</xdr:colOff>
      <xdr:row>14</xdr:row>
      <xdr:rowOff>171824</xdr:rowOff>
    </xdr:to>
    <xdr:sp macro="" textlink="">
      <xdr:nvSpPr>
        <xdr:cNvPr id="2" name="TextBox 1">
          <a:extLst>
            <a:ext uri="{FF2B5EF4-FFF2-40B4-BE49-F238E27FC236}">
              <a16:creationId xmlns:a16="http://schemas.microsoft.com/office/drawing/2014/main" id="{1396CA4E-FCCB-BC5E-1858-B622C5054065}"/>
            </a:ext>
          </a:extLst>
        </xdr:cNvPr>
        <xdr:cNvSpPr txBox="1"/>
      </xdr:nvSpPr>
      <xdr:spPr>
        <a:xfrm rot="20653968">
          <a:off x="1763059" y="1404471"/>
          <a:ext cx="2413000" cy="1277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a:solidFill>
                <a:schemeClr val="bg1"/>
              </a:solidFill>
            </a:rPr>
            <a:t>Page</a:t>
          </a:r>
          <a:r>
            <a:rPr lang="en-GB" sz="4400" baseline="0">
              <a:solidFill>
                <a:schemeClr val="bg1"/>
              </a:solidFill>
            </a:rPr>
            <a:t> 2</a:t>
          </a:r>
          <a:endParaRPr lang="en-GB" sz="4400">
            <a:solidFill>
              <a:schemeClr val="bg1"/>
            </a:solidFill>
          </a:endParaRPr>
        </a:p>
      </xdr:txBody>
    </xdr:sp>
    <xdr:clientData/>
  </xdr:twoCellAnchor>
  <xdr:twoCellAnchor>
    <xdr:from>
      <xdr:col>0</xdr:col>
      <xdr:colOff>0</xdr:colOff>
      <xdr:row>0</xdr:row>
      <xdr:rowOff>0</xdr:rowOff>
    </xdr:from>
    <xdr:to>
      <xdr:col>22</xdr:col>
      <xdr:colOff>670219</xdr:colOff>
      <xdr:row>2</xdr:row>
      <xdr:rowOff>59874</xdr:rowOff>
    </xdr:to>
    <xdr:grpSp>
      <xdr:nvGrpSpPr>
        <xdr:cNvPr id="55" name="Group 54">
          <a:extLst>
            <a:ext uri="{FF2B5EF4-FFF2-40B4-BE49-F238E27FC236}">
              <a16:creationId xmlns:a16="http://schemas.microsoft.com/office/drawing/2014/main" id="{2A63C295-8BF0-4E6F-94BD-9F9CA38B71BC}"/>
            </a:ext>
          </a:extLst>
        </xdr:cNvPr>
        <xdr:cNvGrpSpPr/>
      </xdr:nvGrpSpPr>
      <xdr:grpSpPr>
        <a:xfrm>
          <a:off x="0" y="0"/>
          <a:ext cx="16119395" cy="418462"/>
          <a:chOff x="6615" y="12701"/>
          <a:chExt cx="15097586" cy="411205"/>
        </a:xfrm>
      </xdr:grpSpPr>
      <xdr:sp macro="" textlink="">
        <xdr:nvSpPr>
          <xdr:cNvPr id="56" name="Rectangle 55">
            <a:extLst>
              <a:ext uri="{FF2B5EF4-FFF2-40B4-BE49-F238E27FC236}">
                <a16:creationId xmlns:a16="http://schemas.microsoft.com/office/drawing/2014/main" id="{388EE341-A980-2A38-A616-5A6E83ADBBB2}"/>
              </a:ext>
            </a:extLst>
          </xdr:cNvPr>
          <xdr:cNvSpPr/>
        </xdr:nvSpPr>
        <xdr:spPr>
          <a:xfrm>
            <a:off x="6615" y="23812"/>
            <a:ext cx="15097586" cy="395617"/>
          </a:xfrm>
          <a:prstGeom prst="rect">
            <a:avLst/>
          </a:prstGeom>
          <a:solidFill>
            <a:srgbClr val="1D1D3A"/>
          </a:solidFill>
          <a:ln>
            <a:solidFill>
              <a:srgbClr val="1D1D3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57" name="Picture 56">
            <a:extLst>
              <a:ext uri="{FF2B5EF4-FFF2-40B4-BE49-F238E27FC236}">
                <a16:creationId xmlns:a16="http://schemas.microsoft.com/office/drawing/2014/main" id="{79043588-270B-0DAD-EB93-CD7F55EB8FED}"/>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63502" y="12701"/>
            <a:ext cx="406400" cy="411205"/>
          </a:xfrm>
          <a:prstGeom prst="rect">
            <a:avLst/>
          </a:prstGeom>
        </xdr:spPr>
      </xdr:pic>
      <xdr:sp macro="" textlink="">
        <xdr:nvSpPr>
          <xdr:cNvPr id="58" name="TextBox 57">
            <a:extLst>
              <a:ext uri="{FF2B5EF4-FFF2-40B4-BE49-F238E27FC236}">
                <a16:creationId xmlns:a16="http://schemas.microsoft.com/office/drawing/2014/main" id="{20B9959C-5AC7-0713-31D5-33711B685F89}"/>
              </a:ext>
            </a:extLst>
          </xdr:cNvPr>
          <xdr:cNvSpPr txBox="1"/>
        </xdr:nvSpPr>
        <xdr:spPr>
          <a:xfrm>
            <a:off x="508000" y="69850"/>
            <a:ext cx="1893330" cy="296905"/>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a:solidFill>
                  <a:schemeClr val="bg1"/>
                </a:solidFill>
              </a:rPr>
              <a:t>Ultramarathon dashboard</a:t>
            </a:r>
          </a:p>
        </xdr:txBody>
      </xdr:sp>
      <xdr:sp macro="" textlink="">
        <xdr:nvSpPr>
          <xdr:cNvPr id="59" name="TextBox 58">
            <a:hlinkClick xmlns:r="http://schemas.openxmlformats.org/officeDocument/2006/relationships" r:id="rId3" tooltip="linkedin.com/in/eofahey"/>
            <a:extLst>
              <a:ext uri="{FF2B5EF4-FFF2-40B4-BE49-F238E27FC236}">
                <a16:creationId xmlns:a16="http://schemas.microsoft.com/office/drawing/2014/main" id="{267FB666-B1F3-D3F9-4F31-E6B406DC5DDB}"/>
              </a:ext>
            </a:extLst>
          </xdr:cNvPr>
          <xdr:cNvSpPr txBox="1"/>
        </xdr:nvSpPr>
        <xdr:spPr>
          <a:xfrm>
            <a:off x="3110125" y="92264"/>
            <a:ext cx="813143" cy="296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bg1"/>
                </a:solidFill>
                <a:effectLst/>
                <a:latin typeface="+mn-lt"/>
                <a:ea typeface="+mn-ea"/>
                <a:cs typeface="+mn-cs"/>
              </a:rPr>
              <a:t>eofahey</a:t>
            </a:r>
          </a:p>
        </xdr:txBody>
      </xdr:sp>
      <xdr:sp macro="" textlink="">
        <xdr:nvSpPr>
          <xdr:cNvPr id="60" name="TextBox 59">
            <a:hlinkClick xmlns:r="http://schemas.openxmlformats.org/officeDocument/2006/relationships" r:id="rId4" tooltip="Dashboard 4"/>
            <a:extLst>
              <a:ext uri="{FF2B5EF4-FFF2-40B4-BE49-F238E27FC236}">
                <a16:creationId xmlns:a16="http://schemas.microsoft.com/office/drawing/2014/main" id="{733446B9-DA4C-6F43-F8AC-5D9F1FF93B62}"/>
              </a:ext>
            </a:extLst>
          </xdr:cNvPr>
          <xdr:cNvSpPr txBox="1"/>
        </xdr:nvSpPr>
        <xdr:spPr>
          <a:xfrm>
            <a:off x="10875365" y="95373"/>
            <a:ext cx="960244"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4</a:t>
            </a:r>
          </a:p>
        </xdr:txBody>
      </xdr:sp>
      <xdr:grpSp>
        <xdr:nvGrpSpPr>
          <xdr:cNvPr id="61" name="Group 60">
            <a:hlinkClick xmlns:r="http://schemas.openxmlformats.org/officeDocument/2006/relationships" r:id="rId3" tooltip="linkedin.com/in/eofahey"/>
            <a:extLst>
              <a:ext uri="{FF2B5EF4-FFF2-40B4-BE49-F238E27FC236}">
                <a16:creationId xmlns:a16="http://schemas.microsoft.com/office/drawing/2014/main" id="{260655FC-CC8B-F248-E0EB-420E46B0A8F2}"/>
              </a:ext>
            </a:extLst>
          </xdr:cNvPr>
          <xdr:cNvGrpSpPr/>
        </xdr:nvGrpSpPr>
        <xdr:grpSpPr>
          <a:xfrm>
            <a:off x="2839823" y="82550"/>
            <a:ext cx="266700" cy="269103"/>
            <a:chOff x="2839034" y="82550"/>
            <a:chExt cx="266700" cy="265897"/>
          </a:xfrm>
        </xdr:grpSpPr>
        <xdr:sp macro="" textlink="">
          <xdr:nvSpPr>
            <xdr:cNvPr id="66" name="Rectangle: Rounded Corners 65">
              <a:extLst>
                <a:ext uri="{FF2B5EF4-FFF2-40B4-BE49-F238E27FC236}">
                  <a16:creationId xmlns:a16="http://schemas.microsoft.com/office/drawing/2014/main" id="{91BCEF74-4F2B-3526-26D1-4B689CA28C0A}"/>
                </a:ext>
              </a:extLst>
            </xdr:cNvPr>
            <xdr:cNvSpPr/>
          </xdr:nvSpPr>
          <xdr:spPr>
            <a:xfrm>
              <a:off x="2839034" y="82550"/>
              <a:ext cx="266700" cy="265897"/>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67" name="Picture 66">
              <a:extLst>
                <a:ext uri="{FF2B5EF4-FFF2-40B4-BE49-F238E27FC236}">
                  <a16:creationId xmlns:a16="http://schemas.microsoft.com/office/drawing/2014/main" id="{6BE6A95B-1616-BF39-5545-E1BCB4C5C74D}"/>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2878922" y="116163"/>
              <a:ext cx="190500" cy="189697"/>
            </a:xfrm>
            <a:prstGeom prst="rect">
              <a:avLst/>
            </a:prstGeom>
          </xdr:spPr>
        </xdr:pic>
      </xdr:grpSp>
      <xdr:sp macro="" textlink="">
        <xdr:nvSpPr>
          <xdr:cNvPr id="62" name="TextBox 61">
            <a:hlinkClick xmlns:r="http://schemas.openxmlformats.org/officeDocument/2006/relationships" r:id="rId7" tooltip="Dashboard 3"/>
            <a:extLst>
              <a:ext uri="{FF2B5EF4-FFF2-40B4-BE49-F238E27FC236}">
                <a16:creationId xmlns:a16="http://schemas.microsoft.com/office/drawing/2014/main" id="{F3E01CD9-B20E-5657-62EA-AC9A90B838BB}"/>
              </a:ext>
            </a:extLst>
          </xdr:cNvPr>
          <xdr:cNvSpPr txBox="1"/>
        </xdr:nvSpPr>
        <xdr:spPr>
          <a:xfrm>
            <a:off x="9822346" y="95373"/>
            <a:ext cx="959901"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3</a:t>
            </a:r>
          </a:p>
        </xdr:txBody>
      </xdr:sp>
      <xdr:sp macro="" textlink="">
        <xdr:nvSpPr>
          <xdr:cNvPr id="63" name="TextBox 62">
            <a:hlinkClick xmlns:r="http://schemas.openxmlformats.org/officeDocument/2006/relationships" r:id="rId8" tooltip="Dashboard 2"/>
            <a:extLst>
              <a:ext uri="{FF2B5EF4-FFF2-40B4-BE49-F238E27FC236}">
                <a16:creationId xmlns:a16="http://schemas.microsoft.com/office/drawing/2014/main" id="{7237BFE7-35B9-0B07-0F79-120E458427DC}"/>
              </a:ext>
            </a:extLst>
          </xdr:cNvPr>
          <xdr:cNvSpPr txBox="1"/>
        </xdr:nvSpPr>
        <xdr:spPr>
          <a:xfrm>
            <a:off x="8755275" y="95373"/>
            <a:ext cx="959901"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2</a:t>
            </a:r>
          </a:p>
        </xdr:txBody>
      </xdr:sp>
      <xdr:sp macro="" textlink="">
        <xdr:nvSpPr>
          <xdr:cNvPr id="64" name="TextBox 63">
            <a:hlinkClick xmlns:r="http://schemas.openxmlformats.org/officeDocument/2006/relationships" r:id="rId9" tooltip="Dashboard 1"/>
            <a:extLst>
              <a:ext uri="{FF2B5EF4-FFF2-40B4-BE49-F238E27FC236}">
                <a16:creationId xmlns:a16="http://schemas.microsoft.com/office/drawing/2014/main" id="{F517DCD1-CF23-F39F-CDE2-24239565222C}"/>
              </a:ext>
            </a:extLst>
          </xdr:cNvPr>
          <xdr:cNvSpPr txBox="1"/>
        </xdr:nvSpPr>
        <xdr:spPr>
          <a:xfrm>
            <a:off x="7847429" y="95373"/>
            <a:ext cx="917190"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a:solidFill>
                  <a:schemeClr val="bg1"/>
                </a:solidFill>
              </a:rPr>
              <a:t>US</a:t>
            </a:r>
            <a:r>
              <a:rPr lang="en-GB" sz="1100" baseline="0">
                <a:solidFill>
                  <a:schemeClr val="bg1"/>
                </a:solidFill>
              </a:rPr>
              <a:t> races</a:t>
            </a:r>
            <a:endParaRPr lang="en-GB" sz="1100">
              <a:solidFill>
                <a:schemeClr val="bg1"/>
              </a:solidFill>
            </a:endParaRPr>
          </a:p>
        </xdr:txBody>
      </xdr:sp>
      <xdr:sp macro="" textlink="">
        <xdr:nvSpPr>
          <xdr:cNvPr id="65" name="Rectangle 64">
            <a:extLst>
              <a:ext uri="{FF2B5EF4-FFF2-40B4-BE49-F238E27FC236}">
                <a16:creationId xmlns:a16="http://schemas.microsoft.com/office/drawing/2014/main" id="{F1FDCBB3-8FA1-94E4-FC36-ABF1F128DDED}"/>
              </a:ext>
            </a:extLst>
          </xdr:cNvPr>
          <xdr:cNvSpPr/>
        </xdr:nvSpPr>
        <xdr:spPr>
          <a:xfrm>
            <a:off x="9020456" y="330133"/>
            <a:ext cx="273600" cy="50613"/>
          </a:xfrm>
          <a:prstGeom prst="rect">
            <a:avLst/>
          </a:prstGeom>
          <a:solidFill>
            <a:srgbClr val="194AFE"/>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209177</xdr:colOff>
      <xdr:row>8</xdr:row>
      <xdr:rowOff>82176</xdr:rowOff>
    </xdr:from>
    <xdr:to>
      <xdr:col>11</xdr:col>
      <xdr:colOff>515471</xdr:colOff>
      <xdr:row>15</xdr:row>
      <xdr:rowOff>104588</xdr:rowOff>
    </xdr:to>
    <xdr:sp macro="" textlink="">
      <xdr:nvSpPr>
        <xdr:cNvPr id="2" name="TextBox 1">
          <a:extLst>
            <a:ext uri="{FF2B5EF4-FFF2-40B4-BE49-F238E27FC236}">
              <a16:creationId xmlns:a16="http://schemas.microsoft.com/office/drawing/2014/main" id="{8CC91956-6763-4808-B2C4-E8A2930A0954}"/>
            </a:ext>
          </a:extLst>
        </xdr:cNvPr>
        <xdr:cNvSpPr txBox="1"/>
      </xdr:nvSpPr>
      <xdr:spPr>
        <a:xfrm rot="790879">
          <a:off x="5827059" y="1516529"/>
          <a:ext cx="2413000" cy="1277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a:solidFill>
                <a:schemeClr val="bg1"/>
              </a:solidFill>
            </a:rPr>
            <a:t>Page</a:t>
          </a:r>
          <a:r>
            <a:rPr lang="en-GB" sz="4400" baseline="0">
              <a:solidFill>
                <a:schemeClr val="bg1"/>
              </a:solidFill>
            </a:rPr>
            <a:t> 3</a:t>
          </a:r>
          <a:endParaRPr lang="en-GB" sz="4400">
            <a:solidFill>
              <a:schemeClr val="bg1"/>
            </a:solidFill>
          </a:endParaRPr>
        </a:p>
      </xdr:txBody>
    </xdr:sp>
    <xdr:clientData/>
  </xdr:twoCellAnchor>
  <xdr:twoCellAnchor>
    <xdr:from>
      <xdr:col>0</xdr:col>
      <xdr:colOff>0</xdr:colOff>
      <xdr:row>0</xdr:row>
      <xdr:rowOff>0</xdr:rowOff>
    </xdr:from>
    <xdr:to>
      <xdr:col>22</xdr:col>
      <xdr:colOff>670219</xdr:colOff>
      <xdr:row>2</xdr:row>
      <xdr:rowOff>59874</xdr:rowOff>
    </xdr:to>
    <xdr:grpSp>
      <xdr:nvGrpSpPr>
        <xdr:cNvPr id="55" name="Group 54">
          <a:extLst>
            <a:ext uri="{FF2B5EF4-FFF2-40B4-BE49-F238E27FC236}">
              <a16:creationId xmlns:a16="http://schemas.microsoft.com/office/drawing/2014/main" id="{ADBD02EB-BCAC-41A4-A83D-6A8026450C2D}"/>
            </a:ext>
          </a:extLst>
        </xdr:cNvPr>
        <xdr:cNvGrpSpPr/>
      </xdr:nvGrpSpPr>
      <xdr:grpSpPr>
        <a:xfrm>
          <a:off x="0" y="0"/>
          <a:ext cx="16119395" cy="418462"/>
          <a:chOff x="6615" y="12701"/>
          <a:chExt cx="15097586" cy="411205"/>
        </a:xfrm>
      </xdr:grpSpPr>
      <xdr:sp macro="" textlink="">
        <xdr:nvSpPr>
          <xdr:cNvPr id="56" name="Rectangle 55">
            <a:extLst>
              <a:ext uri="{FF2B5EF4-FFF2-40B4-BE49-F238E27FC236}">
                <a16:creationId xmlns:a16="http://schemas.microsoft.com/office/drawing/2014/main" id="{9A8B0289-0504-651B-AC6A-A0F794030932}"/>
              </a:ext>
            </a:extLst>
          </xdr:cNvPr>
          <xdr:cNvSpPr/>
        </xdr:nvSpPr>
        <xdr:spPr>
          <a:xfrm>
            <a:off x="6615" y="23812"/>
            <a:ext cx="15097586" cy="395617"/>
          </a:xfrm>
          <a:prstGeom prst="rect">
            <a:avLst/>
          </a:prstGeom>
          <a:solidFill>
            <a:srgbClr val="1D1D3A"/>
          </a:solidFill>
          <a:ln>
            <a:solidFill>
              <a:srgbClr val="1D1D3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57" name="Picture 56">
            <a:extLst>
              <a:ext uri="{FF2B5EF4-FFF2-40B4-BE49-F238E27FC236}">
                <a16:creationId xmlns:a16="http://schemas.microsoft.com/office/drawing/2014/main" id="{D4411CBB-7B83-F685-71F6-6BC6AC77D808}"/>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63502" y="12701"/>
            <a:ext cx="406400" cy="411205"/>
          </a:xfrm>
          <a:prstGeom prst="rect">
            <a:avLst/>
          </a:prstGeom>
        </xdr:spPr>
      </xdr:pic>
      <xdr:sp macro="" textlink="">
        <xdr:nvSpPr>
          <xdr:cNvPr id="58" name="TextBox 57">
            <a:extLst>
              <a:ext uri="{FF2B5EF4-FFF2-40B4-BE49-F238E27FC236}">
                <a16:creationId xmlns:a16="http://schemas.microsoft.com/office/drawing/2014/main" id="{98E46380-9803-3D5D-FA76-A624647D970C}"/>
              </a:ext>
            </a:extLst>
          </xdr:cNvPr>
          <xdr:cNvSpPr txBox="1"/>
        </xdr:nvSpPr>
        <xdr:spPr>
          <a:xfrm>
            <a:off x="508000" y="69850"/>
            <a:ext cx="1893330" cy="296905"/>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a:solidFill>
                  <a:schemeClr val="bg1"/>
                </a:solidFill>
              </a:rPr>
              <a:t>Ultramarathon dashboard</a:t>
            </a:r>
          </a:p>
        </xdr:txBody>
      </xdr:sp>
      <xdr:sp macro="" textlink="">
        <xdr:nvSpPr>
          <xdr:cNvPr id="59" name="TextBox 58">
            <a:hlinkClick xmlns:r="http://schemas.openxmlformats.org/officeDocument/2006/relationships" r:id="rId3" tooltip="linkedin.com/in/eofahey"/>
            <a:extLst>
              <a:ext uri="{FF2B5EF4-FFF2-40B4-BE49-F238E27FC236}">
                <a16:creationId xmlns:a16="http://schemas.microsoft.com/office/drawing/2014/main" id="{D483FFCF-06ED-A416-14DD-358F2D4F9C7C}"/>
              </a:ext>
            </a:extLst>
          </xdr:cNvPr>
          <xdr:cNvSpPr txBox="1"/>
        </xdr:nvSpPr>
        <xdr:spPr>
          <a:xfrm>
            <a:off x="3110125" y="92264"/>
            <a:ext cx="813143" cy="296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bg1"/>
                </a:solidFill>
                <a:effectLst/>
                <a:latin typeface="+mn-lt"/>
                <a:ea typeface="+mn-ea"/>
                <a:cs typeface="+mn-cs"/>
              </a:rPr>
              <a:t>eofahey</a:t>
            </a:r>
          </a:p>
        </xdr:txBody>
      </xdr:sp>
      <xdr:sp macro="" textlink="">
        <xdr:nvSpPr>
          <xdr:cNvPr id="60" name="TextBox 59">
            <a:hlinkClick xmlns:r="http://schemas.openxmlformats.org/officeDocument/2006/relationships" r:id="rId4" tooltip="Dashboard 4"/>
            <a:extLst>
              <a:ext uri="{FF2B5EF4-FFF2-40B4-BE49-F238E27FC236}">
                <a16:creationId xmlns:a16="http://schemas.microsoft.com/office/drawing/2014/main" id="{7A17F9F8-D629-C0F0-95BB-B54EB77B2C62}"/>
              </a:ext>
            </a:extLst>
          </xdr:cNvPr>
          <xdr:cNvSpPr txBox="1"/>
        </xdr:nvSpPr>
        <xdr:spPr>
          <a:xfrm>
            <a:off x="10875365" y="95373"/>
            <a:ext cx="960244"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4</a:t>
            </a:r>
          </a:p>
        </xdr:txBody>
      </xdr:sp>
      <xdr:grpSp>
        <xdr:nvGrpSpPr>
          <xdr:cNvPr id="61" name="Group 60">
            <a:hlinkClick xmlns:r="http://schemas.openxmlformats.org/officeDocument/2006/relationships" r:id="rId3" tooltip="linkedin.com/in/eofahey"/>
            <a:extLst>
              <a:ext uri="{FF2B5EF4-FFF2-40B4-BE49-F238E27FC236}">
                <a16:creationId xmlns:a16="http://schemas.microsoft.com/office/drawing/2014/main" id="{EDCB1BD8-E2F4-640B-4367-447B110F2DAA}"/>
              </a:ext>
            </a:extLst>
          </xdr:cNvPr>
          <xdr:cNvGrpSpPr/>
        </xdr:nvGrpSpPr>
        <xdr:grpSpPr>
          <a:xfrm>
            <a:off x="2839823" y="82550"/>
            <a:ext cx="266700" cy="269103"/>
            <a:chOff x="2839034" y="82550"/>
            <a:chExt cx="266700" cy="265897"/>
          </a:xfrm>
        </xdr:grpSpPr>
        <xdr:sp macro="" textlink="">
          <xdr:nvSpPr>
            <xdr:cNvPr id="66" name="Rectangle: Rounded Corners 65">
              <a:extLst>
                <a:ext uri="{FF2B5EF4-FFF2-40B4-BE49-F238E27FC236}">
                  <a16:creationId xmlns:a16="http://schemas.microsoft.com/office/drawing/2014/main" id="{36992624-1DE2-5E2B-2C5C-02E6CC563BEA}"/>
                </a:ext>
              </a:extLst>
            </xdr:cNvPr>
            <xdr:cNvSpPr/>
          </xdr:nvSpPr>
          <xdr:spPr>
            <a:xfrm>
              <a:off x="2839034" y="82550"/>
              <a:ext cx="266700" cy="265897"/>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67" name="Picture 66">
              <a:extLst>
                <a:ext uri="{FF2B5EF4-FFF2-40B4-BE49-F238E27FC236}">
                  <a16:creationId xmlns:a16="http://schemas.microsoft.com/office/drawing/2014/main" id="{BC93A665-715A-E28D-6086-71B8C4772701}"/>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2878922" y="116163"/>
              <a:ext cx="190500" cy="189697"/>
            </a:xfrm>
            <a:prstGeom prst="rect">
              <a:avLst/>
            </a:prstGeom>
          </xdr:spPr>
        </xdr:pic>
      </xdr:grpSp>
      <xdr:sp macro="" textlink="">
        <xdr:nvSpPr>
          <xdr:cNvPr id="62" name="TextBox 61">
            <a:hlinkClick xmlns:r="http://schemas.openxmlformats.org/officeDocument/2006/relationships" r:id="rId7" tooltip="Dashboard 3"/>
            <a:extLst>
              <a:ext uri="{FF2B5EF4-FFF2-40B4-BE49-F238E27FC236}">
                <a16:creationId xmlns:a16="http://schemas.microsoft.com/office/drawing/2014/main" id="{6832949A-506B-8F59-0EE5-FBC95FF3EFA8}"/>
              </a:ext>
            </a:extLst>
          </xdr:cNvPr>
          <xdr:cNvSpPr txBox="1"/>
        </xdr:nvSpPr>
        <xdr:spPr>
          <a:xfrm>
            <a:off x="9822346" y="95373"/>
            <a:ext cx="959901"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3</a:t>
            </a:r>
          </a:p>
        </xdr:txBody>
      </xdr:sp>
      <xdr:sp macro="" textlink="">
        <xdr:nvSpPr>
          <xdr:cNvPr id="63" name="TextBox 62">
            <a:hlinkClick xmlns:r="http://schemas.openxmlformats.org/officeDocument/2006/relationships" r:id="rId8" tooltip="Dashboard 2"/>
            <a:extLst>
              <a:ext uri="{FF2B5EF4-FFF2-40B4-BE49-F238E27FC236}">
                <a16:creationId xmlns:a16="http://schemas.microsoft.com/office/drawing/2014/main" id="{F64B7F7B-2976-F9C0-3CF1-B56015C673F0}"/>
              </a:ext>
            </a:extLst>
          </xdr:cNvPr>
          <xdr:cNvSpPr txBox="1"/>
        </xdr:nvSpPr>
        <xdr:spPr>
          <a:xfrm>
            <a:off x="8755275" y="95373"/>
            <a:ext cx="959901"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2</a:t>
            </a:r>
          </a:p>
        </xdr:txBody>
      </xdr:sp>
      <xdr:sp macro="" textlink="">
        <xdr:nvSpPr>
          <xdr:cNvPr id="64" name="TextBox 63">
            <a:hlinkClick xmlns:r="http://schemas.openxmlformats.org/officeDocument/2006/relationships" r:id="rId9" tooltip="Dashboard 1"/>
            <a:extLst>
              <a:ext uri="{FF2B5EF4-FFF2-40B4-BE49-F238E27FC236}">
                <a16:creationId xmlns:a16="http://schemas.microsoft.com/office/drawing/2014/main" id="{C7594E3D-F1E4-D362-EC7A-D9F756EE0CC0}"/>
              </a:ext>
            </a:extLst>
          </xdr:cNvPr>
          <xdr:cNvSpPr txBox="1"/>
        </xdr:nvSpPr>
        <xdr:spPr>
          <a:xfrm>
            <a:off x="7847429" y="95373"/>
            <a:ext cx="917190"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a:solidFill>
                  <a:schemeClr val="bg1"/>
                </a:solidFill>
              </a:rPr>
              <a:t>US</a:t>
            </a:r>
            <a:r>
              <a:rPr lang="en-GB" sz="1100" baseline="0">
                <a:solidFill>
                  <a:schemeClr val="bg1"/>
                </a:solidFill>
              </a:rPr>
              <a:t> races</a:t>
            </a:r>
            <a:endParaRPr lang="en-GB" sz="1100">
              <a:solidFill>
                <a:schemeClr val="bg1"/>
              </a:solidFill>
            </a:endParaRPr>
          </a:p>
        </xdr:txBody>
      </xdr:sp>
      <xdr:sp macro="" textlink="">
        <xdr:nvSpPr>
          <xdr:cNvPr id="65" name="Rectangle 64">
            <a:extLst>
              <a:ext uri="{FF2B5EF4-FFF2-40B4-BE49-F238E27FC236}">
                <a16:creationId xmlns:a16="http://schemas.microsoft.com/office/drawing/2014/main" id="{BAF602CC-F11E-D5D4-3C24-E01DA74EAC88}"/>
              </a:ext>
            </a:extLst>
          </xdr:cNvPr>
          <xdr:cNvSpPr/>
        </xdr:nvSpPr>
        <xdr:spPr>
          <a:xfrm>
            <a:off x="10091000" y="330133"/>
            <a:ext cx="273600" cy="50613"/>
          </a:xfrm>
          <a:prstGeom prst="rect">
            <a:avLst/>
          </a:prstGeom>
          <a:solidFill>
            <a:srgbClr val="194AFE"/>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597647</xdr:colOff>
      <xdr:row>14</xdr:row>
      <xdr:rowOff>29882</xdr:rowOff>
    </xdr:from>
    <xdr:to>
      <xdr:col>10</xdr:col>
      <xdr:colOff>201706</xdr:colOff>
      <xdr:row>21</xdr:row>
      <xdr:rowOff>52295</xdr:rowOff>
    </xdr:to>
    <xdr:sp macro="" textlink="">
      <xdr:nvSpPr>
        <xdr:cNvPr id="2" name="TextBox 1">
          <a:extLst>
            <a:ext uri="{FF2B5EF4-FFF2-40B4-BE49-F238E27FC236}">
              <a16:creationId xmlns:a16="http://schemas.microsoft.com/office/drawing/2014/main" id="{B3272114-96F5-4DF3-9A7F-E599E95C5FE0}"/>
            </a:ext>
          </a:extLst>
        </xdr:cNvPr>
        <xdr:cNvSpPr txBox="1"/>
      </xdr:nvSpPr>
      <xdr:spPr>
        <a:xfrm rot="20653968">
          <a:off x="4811059" y="2540000"/>
          <a:ext cx="2413000" cy="1277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a:solidFill>
                <a:schemeClr val="bg1"/>
              </a:solidFill>
            </a:rPr>
            <a:t>Page</a:t>
          </a:r>
          <a:r>
            <a:rPr lang="en-GB" sz="4400" baseline="0">
              <a:solidFill>
                <a:schemeClr val="bg1"/>
              </a:solidFill>
            </a:rPr>
            <a:t> 4</a:t>
          </a:r>
          <a:endParaRPr lang="en-GB" sz="4400">
            <a:solidFill>
              <a:schemeClr val="bg1"/>
            </a:solidFill>
          </a:endParaRPr>
        </a:p>
      </xdr:txBody>
    </xdr:sp>
    <xdr:clientData/>
  </xdr:twoCellAnchor>
  <xdr:twoCellAnchor>
    <xdr:from>
      <xdr:col>0</xdr:col>
      <xdr:colOff>0</xdr:colOff>
      <xdr:row>0</xdr:row>
      <xdr:rowOff>0</xdr:rowOff>
    </xdr:from>
    <xdr:to>
      <xdr:col>22</xdr:col>
      <xdr:colOff>670219</xdr:colOff>
      <xdr:row>2</xdr:row>
      <xdr:rowOff>59874</xdr:rowOff>
    </xdr:to>
    <xdr:grpSp>
      <xdr:nvGrpSpPr>
        <xdr:cNvPr id="94" name="Group 93">
          <a:extLst>
            <a:ext uri="{FF2B5EF4-FFF2-40B4-BE49-F238E27FC236}">
              <a16:creationId xmlns:a16="http://schemas.microsoft.com/office/drawing/2014/main" id="{602A5585-E0DE-4BD7-BD66-F48A19676432}"/>
            </a:ext>
          </a:extLst>
        </xdr:cNvPr>
        <xdr:cNvGrpSpPr/>
      </xdr:nvGrpSpPr>
      <xdr:grpSpPr>
        <a:xfrm>
          <a:off x="0" y="0"/>
          <a:ext cx="16119395" cy="418462"/>
          <a:chOff x="6615" y="12701"/>
          <a:chExt cx="15097586" cy="411205"/>
        </a:xfrm>
      </xdr:grpSpPr>
      <xdr:sp macro="" textlink="">
        <xdr:nvSpPr>
          <xdr:cNvPr id="95" name="Rectangle 94">
            <a:extLst>
              <a:ext uri="{FF2B5EF4-FFF2-40B4-BE49-F238E27FC236}">
                <a16:creationId xmlns:a16="http://schemas.microsoft.com/office/drawing/2014/main" id="{29845982-AAE0-7A64-3874-C76117BE1F40}"/>
              </a:ext>
            </a:extLst>
          </xdr:cNvPr>
          <xdr:cNvSpPr/>
        </xdr:nvSpPr>
        <xdr:spPr>
          <a:xfrm>
            <a:off x="6615" y="23812"/>
            <a:ext cx="15097586" cy="395617"/>
          </a:xfrm>
          <a:prstGeom prst="rect">
            <a:avLst/>
          </a:prstGeom>
          <a:solidFill>
            <a:srgbClr val="1D1D3A"/>
          </a:solidFill>
          <a:ln>
            <a:solidFill>
              <a:srgbClr val="1D1D3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96" name="Picture 95">
            <a:extLst>
              <a:ext uri="{FF2B5EF4-FFF2-40B4-BE49-F238E27FC236}">
                <a16:creationId xmlns:a16="http://schemas.microsoft.com/office/drawing/2014/main" id="{7AFA34A9-D3C8-DFDD-0769-2905D13F36C1}"/>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63502" y="12701"/>
            <a:ext cx="406400" cy="411205"/>
          </a:xfrm>
          <a:prstGeom prst="rect">
            <a:avLst/>
          </a:prstGeom>
        </xdr:spPr>
      </xdr:pic>
      <xdr:sp macro="" textlink="">
        <xdr:nvSpPr>
          <xdr:cNvPr id="97" name="TextBox 96">
            <a:extLst>
              <a:ext uri="{FF2B5EF4-FFF2-40B4-BE49-F238E27FC236}">
                <a16:creationId xmlns:a16="http://schemas.microsoft.com/office/drawing/2014/main" id="{D8F77DEE-ACCA-9629-52EA-477B84265F2D}"/>
              </a:ext>
            </a:extLst>
          </xdr:cNvPr>
          <xdr:cNvSpPr txBox="1"/>
        </xdr:nvSpPr>
        <xdr:spPr>
          <a:xfrm>
            <a:off x="508000" y="69850"/>
            <a:ext cx="1893330" cy="296905"/>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a:solidFill>
                  <a:schemeClr val="bg1"/>
                </a:solidFill>
              </a:rPr>
              <a:t>Ultramarathon dashboard</a:t>
            </a:r>
          </a:p>
        </xdr:txBody>
      </xdr:sp>
      <xdr:sp macro="" textlink="">
        <xdr:nvSpPr>
          <xdr:cNvPr id="98" name="TextBox 97">
            <a:hlinkClick xmlns:r="http://schemas.openxmlformats.org/officeDocument/2006/relationships" r:id="rId3" tooltip="linkedin.com/in/eofahey"/>
            <a:extLst>
              <a:ext uri="{FF2B5EF4-FFF2-40B4-BE49-F238E27FC236}">
                <a16:creationId xmlns:a16="http://schemas.microsoft.com/office/drawing/2014/main" id="{0D650D58-06D6-4A43-03CB-DE0E93D1AA48}"/>
              </a:ext>
            </a:extLst>
          </xdr:cNvPr>
          <xdr:cNvSpPr txBox="1"/>
        </xdr:nvSpPr>
        <xdr:spPr>
          <a:xfrm>
            <a:off x="3110125" y="92264"/>
            <a:ext cx="813143" cy="296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bg1"/>
                </a:solidFill>
                <a:effectLst/>
                <a:latin typeface="+mn-lt"/>
                <a:ea typeface="+mn-ea"/>
                <a:cs typeface="+mn-cs"/>
              </a:rPr>
              <a:t>eofahey</a:t>
            </a:r>
          </a:p>
        </xdr:txBody>
      </xdr:sp>
      <xdr:sp macro="" textlink="">
        <xdr:nvSpPr>
          <xdr:cNvPr id="99" name="TextBox 98">
            <a:hlinkClick xmlns:r="http://schemas.openxmlformats.org/officeDocument/2006/relationships" r:id="rId4" tooltip="Dashboard 4"/>
            <a:extLst>
              <a:ext uri="{FF2B5EF4-FFF2-40B4-BE49-F238E27FC236}">
                <a16:creationId xmlns:a16="http://schemas.microsoft.com/office/drawing/2014/main" id="{F6EA8E3D-F93B-5D02-C2CC-05D1869AD661}"/>
              </a:ext>
            </a:extLst>
          </xdr:cNvPr>
          <xdr:cNvSpPr txBox="1"/>
        </xdr:nvSpPr>
        <xdr:spPr>
          <a:xfrm>
            <a:off x="10875365" y="95373"/>
            <a:ext cx="960244"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4</a:t>
            </a:r>
          </a:p>
        </xdr:txBody>
      </xdr:sp>
      <xdr:grpSp>
        <xdr:nvGrpSpPr>
          <xdr:cNvPr id="100" name="Group 99">
            <a:hlinkClick xmlns:r="http://schemas.openxmlformats.org/officeDocument/2006/relationships" r:id="rId3" tooltip="linkedin.com/in/eofahey"/>
            <a:extLst>
              <a:ext uri="{FF2B5EF4-FFF2-40B4-BE49-F238E27FC236}">
                <a16:creationId xmlns:a16="http://schemas.microsoft.com/office/drawing/2014/main" id="{375D9BA5-BE19-B7F7-FCAC-52ECC7ECAD07}"/>
              </a:ext>
            </a:extLst>
          </xdr:cNvPr>
          <xdr:cNvGrpSpPr/>
        </xdr:nvGrpSpPr>
        <xdr:grpSpPr>
          <a:xfrm>
            <a:off x="2839823" y="82550"/>
            <a:ext cx="266700" cy="269103"/>
            <a:chOff x="2839034" y="82550"/>
            <a:chExt cx="266700" cy="265897"/>
          </a:xfrm>
        </xdr:grpSpPr>
        <xdr:sp macro="" textlink="">
          <xdr:nvSpPr>
            <xdr:cNvPr id="105" name="Rectangle: Rounded Corners 104">
              <a:extLst>
                <a:ext uri="{FF2B5EF4-FFF2-40B4-BE49-F238E27FC236}">
                  <a16:creationId xmlns:a16="http://schemas.microsoft.com/office/drawing/2014/main" id="{2EAAAAE7-52A9-AC4F-1509-4BD599B462F9}"/>
                </a:ext>
              </a:extLst>
            </xdr:cNvPr>
            <xdr:cNvSpPr/>
          </xdr:nvSpPr>
          <xdr:spPr>
            <a:xfrm>
              <a:off x="2839034" y="82550"/>
              <a:ext cx="266700" cy="265897"/>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106" name="Picture 105">
              <a:extLst>
                <a:ext uri="{FF2B5EF4-FFF2-40B4-BE49-F238E27FC236}">
                  <a16:creationId xmlns:a16="http://schemas.microsoft.com/office/drawing/2014/main" id="{EE3E57B2-DBEE-4927-5CFB-90D2A75F702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2878922" y="116163"/>
              <a:ext cx="190500" cy="189697"/>
            </a:xfrm>
            <a:prstGeom prst="rect">
              <a:avLst/>
            </a:prstGeom>
          </xdr:spPr>
        </xdr:pic>
      </xdr:grpSp>
      <xdr:sp macro="" textlink="">
        <xdr:nvSpPr>
          <xdr:cNvPr id="101" name="TextBox 100">
            <a:hlinkClick xmlns:r="http://schemas.openxmlformats.org/officeDocument/2006/relationships" r:id="rId7" tooltip="Dashboard 3"/>
            <a:extLst>
              <a:ext uri="{FF2B5EF4-FFF2-40B4-BE49-F238E27FC236}">
                <a16:creationId xmlns:a16="http://schemas.microsoft.com/office/drawing/2014/main" id="{67B325C0-7526-2BF9-1CD0-9C550B310C0A}"/>
              </a:ext>
            </a:extLst>
          </xdr:cNvPr>
          <xdr:cNvSpPr txBox="1"/>
        </xdr:nvSpPr>
        <xdr:spPr>
          <a:xfrm>
            <a:off x="9822346" y="95373"/>
            <a:ext cx="959901"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3</a:t>
            </a:r>
          </a:p>
        </xdr:txBody>
      </xdr:sp>
      <xdr:sp macro="" textlink="">
        <xdr:nvSpPr>
          <xdr:cNvPr id="102" name="TextBox 101">
            <a:hlinkClick xmlns:r="http://schemas.openxmlformats.org/officeDocument/2006/relationships" r:id="rId8" tooltip="Dashboard 2"/>
            <a:extLst>
              <a:ext uri="{FF2B5EF4-FFF2-40B4-BE49-F238E27FC236}">
                <a16:creationId xmlns:a16="http://schemas.microsoft.com/office/drawing/2014/main" id="{2F940AA5-3371-DC1E-B3EC-A9D815800B4A}"/>
              </a:ext>
            </a:extLst>
          </xdr:cNvPr>
          <xdr:cNvSpPr txBox="1"/>
        </xdr:nvSpPr>
        <xdr:spPr>
          <a:xfrm>
            <a:off x="8755275" y="95373"/>
            <a:ext cx="959901"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Page 2</a:t>
            </a:r>
          </a:p>
        </xdr:txBody>
      </xdr:sp>
      <xdr:sp macro="" textlink="">
        <xdr:nvSpPr>
          <xdr:cNvPr id="103" name="TextBox 102">
            <a:hlinkClick xmlns:r="http://schemas.openxmlformats.org/officeDocument/2006/relationships" r:id="rId9" tooltip="Dashboard 1"/>
            <a:extLst>
              <a:ext uri="{FF2B5EF4-FFF2-40B4-BE49-F238E27FC236}">
                <a16:creationId xmlns:a16="http://schemas.microsoft.com/office/drawing/2014/main" id="{7AB7EA0C-19A1-BD37-1847-816CE66E5A86}"/>
              </a:ext>
            </a:extLst>
          </xdr:cNvPr>
          <xdr:cNvSpPr txBox="1"/>
        </xdr:nvSpPr>
        <xdr:spPr>
          <a:xfrm>
            <a:off x="7847429" y="95373"/>
            <a:ext cx="917190" cy="324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a:solidFill>
                  <a:schemeClr val="bg1"/>
                </a:solidFill>
              </a:rPr>
              <a:t>US</a:t>
            </a:r>
            <a:r>
              <a:rPr lang="en-GB" sz="1100" baseline="0">
                <a:solidFill>
                  <a:schemeClr val="bg1"/>
                </a:solidFill>
              </a:rPr>
              <a:t> races</a:t>
            </a:r>
            <a:endParaRPr lang="en-GB" sz="1100">
              <a:solidFill>
                <a:schemeClr val="bg1"/>
              </a:solidFill>
            </a:endParaRPr>
          </a:p>
        </xdr:txBody>
      </xdr:sp>
      <xdr:sp macro="" textlink="">
        <xdr:nvSpPr>
          <xdr:cNvPr id="104" name="Rectangle 103">
            <a:extLst>
              <a:ext uri="{FF2B5EF4-FFF2-40B4-BE49-F238E27FC236}">
                <a16:creationId xmlns:a16="http://schemas.microsoft.com/office/drawing/2014/main" id="{D99F206F-2858-A782-418D-48835506A781}"/>
              </a:ext>
            </a:extLst>
          </xdr:cNvPr>
          <xdr:cNvSpPr/>
        </xdr:nvSpPr>
        <xdr:spPr>
          <a:xfrm>
            <a:off x="11140555" y="330133"/>
            <a:ext cx="273600" cy="50613"/>
          </a:xfrm>
          <a:prstGeom prst="rect">
            <a:avLst/>
          </a:prstGeom>
          <a:solidFill>
            <a:srgbClr val="194AFE"/>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30717</xdr:colOff>
      <xdr:row>25</xdr:row>
      <xdr:rowOff>85486</xdr:rowOff>
    </xdr:from>
    <xdr:to>
      <xdr:col>3</xdr:col>
      <xdr:colOff>903900</xdr:colOff>
      <xdr:row>39</xdr:row>
      <xdr:rowOff>167022</xdr:rowOff>
    </xdr:to>
    <xdr:graphicFrame macro="">
      <xdr:nvGraphicFramePr>
        <xdr:cNvPr id="2" name="Chart 1">
          <a:extLst>
            <a:ext uri="{FF2B5EF4-FFF2-40B4-BE49-F238E27FC236}">
              <a16:creationId xmlns:a16="http://schemas.microsoft.com/office/drawing/2014/main" id="{FEADA549-DCEC-A19F-9F80-2A13D9931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43</xdr:col>
      <xdr:colOff>473905</xdr:colOff>
      <xdr:row>25</xdr:row>
      <xdr:rowOff>98171</xdr:rowOff>
    </xdr:from>
    <xdr:to>
      <xdr:col>46</xdr:col>
      <xdr:colOff>62543</xdr:colOff>
      <xdr:row>39</xdr:row>
      <xdr:rowOff>74576</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2B522D86-73BB-A13E-3AD3-45504C97A6F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0271796" y="4563015"/>
              <a:ext cx="1701997" cy="247671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1094318</xdr:colOff>
      <xdr:row>21</xdr:row>
      <xdr:rowOff>67999</xdr:rowOff>
    </xdr:from>
    <xdr:to>
      <xdr:col>31</xdr:col>
      <xdr:colOff>936116</xdr:colOff>
      <xdr:row>29</xdr:row>
      <xdr:rowOff>47350</xdr:rowOff>
    </xdr:to>
    <xdr:graphicFrame macro="">
      <xdr:nvGraphicFramePr>
        <xdr:cNvPr id="12" name="Chart 11">
          <a:extLst>
            <a:ext uri="{FF2B5EF4-FFF2-40B4-BE49-F238E27FC236}">
              <a16:creationId xmlns:a16="http://schemas.microsoft.com/office/drawing/2014/main" id="{6B853720-6C45-EB2C-EFD9-4C55873F73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186183</xdr:colOff>
      <xdr:row>112</xdr:row>
      <xdr:rowOff>41765</xdr:rowOff>
    </xdr:from>
    <xdr:to>
      <xdr:col>38</xdr:col>
      <xdr:colOff>243024</xdr:colOff>
      <xdr:row>128</xdr:row>
      <xdr:rowOff>1404</xdr:rowOff>
    </xdr:to>
    <xdr:graphicFrame macro="">
      <xdr:nvGraphicFramePr>
        <xdr:cNvPr id="8" name="Chart 7">
          <a:extLst>
            <a:ext uri="{FF2B5EF4-FFF2-40B4-BE49-F238E27FC236}">
              <a16:creationId xmlns:a16="http://schemas.microsoft.com/office/drawing/2014/main" id="{7071EDD3-B1FD-9DC6-9213-5BF25168D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676262</xdr:colOff>
      <xdr:row>34</xdr:row>
      <xdr:rowOff>124588</xdr:rowOff>
    </xdr:from>
    <xdr:to>
      <xdr:col>41</xdr:col>
      <xdr:colOff>265814</xdr:colOff>
      <xdr:row>46</xdr:row>
      <xdr:rowOff>4782</xdr:rowOff>
    </xdr:to>
    <xdr:graphicFrame macro="">
      <xdr:nvGraphicFramePr>
        <xdr:cNvPr id="5" name="Chart 4">
          <a:extLst>
            <a:ext uri="{FF2B5EF4-FFF2-40B4-BE49-F238E27FC236}">
              <a16:creationId xmlns:a16="http://schemas.microsoft.com/office/drawing/2014/main" id="{D1367E11-C89A-DC5D-FE55-1B744BD6E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41</xdr:col>
      <xdr:colOff>1109447</xdr:colOff>
      <xdr:row>8</xdr:row>
      <xdr:rowOff>45736</xdr:rowOff>
    </xdr:from>
    <xdr:to>
      <xdr:col>45</xdr:col>
      <xdr:colOff>354419</xdr:colOff>
      <xdr:row>16</xdr:row>
      <xdr:rowOff>124487</xdr:rowOff>
    </xdr:to>
    <xdr:graphicFrame macro="">
      <xdr:nvGraphicFramePr>
        <xdr:cNvPr id="6" name="Chart 5">
          <a:extLst>
            <a:ext uri="{FF2B5EF4-FFF2-40B4-BE49-F238E27FC236}">
              <a16:creationId xmlns:a16="http://schemas.microsoft.com/office/drawing/2014/main" id="{E3BDE6F7-7F1F-9683-6405-A9835629B8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oin" refreshedDate="45060.708344791667" createdVersion="8" refreshedVersion="8" minRefreshableVersion="3" recordCount="11" xr:uid="{1692F92C-E595-490C-B70F-4D60392E0A87}">
  <cacheSource type="worksheet">
    <worksheetSource ref="B1:C12" sheet="Badwater layout"/>
  </cacheSource>
  <cacheFields count="2">
    <cacheField name="Elevation feet" numFmtId="0">
      <sharedItems containsSemiMixedTypes="0" containsString="0" containsNumber="1" containsInteger="1" minValue="0" maxValue="8360" count="10">
        <n v="280"/>
        <n v="170"/>
        <n v="0"/>
        <n v="4956"/>
        <n v="2000"/>
        <n v="4000"/>
        <n v="5050"/>
        <n v="3610"/>
        <n v="890"/>
        <n v="8360"/>
      </sharedItems>
    </cacheField>
    <cacheField name="Distance mi " numFmtId="0">
      <sharedItems containsSemiMixedTypes="0" containsString="0" containsNumber="1" minValue="0" maxValue="135" count="11">
        <n v="0"/>
        <n v="17.5"/>
        <n v="42.2"/>
        <n v="58.7"/>
        <n v="72.7"/>
        <n v="80.650000000000006"/>
        <n v="90.6"/>
        <n v="108.1"/>
        <n v="122.7"/>
        <n v="131.1"/>
        <n v="13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oin" refreshedDate="45060.896028587966" createdVersion="8" refreshedVersion="8" minRefreshableVersion="3" recordCount="100" xr:uid="{A2CA3C7A-AF29-4247-AD2D-B965CF73B2A6}">
  <cacheSource type="worksheet">
    <worksheetSource ref="A1:F101" sheet="Ultramarathons"/>
  </cacheSource>
  <cacheFields count="10">
    <cacheField name="Finishers" numFmtId="0">
      <sharedItems containsSemiMixedTypes="0" containsString="0" containsNumber="1" containsInteger="1" minValue="80" maxValue="986"/>
    </cacheField>
    <cacheField name="Event" numFmtId="0">
      <sharedItems count="81">
        <s v="Marine Corps Marathon"/>
        <s v="JFK"/>
        <s v="Way Too Cool"/>
        <s v="Black Canyon Ultras"/>
        <s v="Rachel Carson Trail Challenge"/>
        <s v="Rut Mountain Runs"/>
        <s v="Broken Arrow Skyrace"/>
        <s v="Chuckanut 50k"/>
        <s v="Canyons Endurance Runs"/>
        <s v="Zion Ultras and Trail Half Marathon"/>
        <s v="Javelina Jundred"/>
        <s v="Mountain Mist"/>
        <s v="Silver Rush 50"/>
        <s v="QMT - Quebec Mega Trail"/>
        <s v="Leadville Trail"/>
        <s v="Antelope Canyon Ultras"/>
        <s v="Dead Horse Ultra"/>
        <s v="Squamish 50"/>
        <s v="Bromont Ultra"/>
        <s v="Tunnel Hill 100"/>
        <s v="Speedgoat"/>
        <s v="Ultra-Trail Harricana™ of Canada (UTHC)"/>
        <s v="Avalon Benefit 50"/>
        <s v="Whistler Alpine Meadows"/>
        <s v="Bandera"/>
        <s v="Western States 100"/>
        <s v="Diez Vista"/>
        <s v="Promise Land"/>
        <s v="Quad Dipsea"/>
        <s v="Hinson Lake 24 Hour Ultra Classic"/>
        <s v="Hyner Trail Challenge"/>
        <s v="Smith Rock Ascent"/>
        <s v="Miwok"/>
        <s v="Golden Gate Dirty 30"/>
        <s v="Lake Sonoma 50"/>
        <s v="HAT Trail Run"/>
        <s v="Noble Canyon"/>
        <s v="Marin Ultra Challenge"/>
        <s v="Wild Duluth Races"/>
        <s v="The Bear"/>
        <s v="Mammoth Trail Fest"/>
        <s v="Never Summer 100K"/>
        <s v="Blues Cruise"/>
        <s v="Squaw Peak 50 Mile Trail Run"/>
        <s v="Patapsco Valley 50K"/>
        <s v="Burning Man Ultra"/>
        <s v="Rocky Raccoon"/>
        <s v="FOURmidable"/>
        <s v="Cowtown Ultra"/>
        <s v="The Algonquin 50K"/>
        <s v="Rocky 50"/>
        <s v="Salmon Falls 50K"/>
        <s v="Arches Ultra"/>
        <s v="DARK ANCHOR"/>
        <s v="Mt Cheaha"/>
        <s v="Cabin Fever 50K"/>
        <s v="Orcas Island 50k"/>
        <s v="Copper Corridor"/>
        <s v="Holiday Lake"/>
        <s v="Seneca Greenway Trail Marathon &amp; 50K"/>
        <s v="Terrapin Mountain"/>
        <s v="Long Haul 100"/>
        <s v="3 Days of Syllamo"/>
        <s v="Sean O'Brien 50k"/>
        <s v="Sean O'Brien 100k - 50M"/>
        <s v="Prickly Pear"/>
        <s v="Hashawha Hills"/>
        <s v="The Pistol Ultra Run"/>
        <s v="Sylamore Trail"/>
        <s v="Salem Lakeshore Frosty Fifty"/>
        <s v="Peyton's Wild and Wacky Ultra 10x5K"/>
        <s v="Ohio's Backyard Ultra"/>
        <s v="Frozen Gnome"/>
        <s v="Griffith Park Trail"/>
        <s v="Mid-Maryland Ultra"/>
        <s v="Fort Ord Trail Run"/>
        <s v="Long Play Race"/>
        <s v="Coldwater Rumble"/>
        <s v="Phunt 50KM Trail Race"/>
        <s v="Naked Bavarian"/>
        <s v="Croom Zoom"/>
      </sharedItems>
    </cacheField>
    <cacheField name="Date" numFmtId="16">
      <sharedItems containsSemiMixedTypes="0" containsNonDate="0" containsDate="1" containsString="0" minDate="2023-01-07T00:00:00" maxDate="2023-11-27T00:00:00" count="50">
        <d v="2023-10-30T00:00:00"/>
        <d v="2023-11-19T00:00:00"/>
        <d v="2023-03-05T00:00:00"/>
        <d v="2023-02-12T00:00:00"/>
        <d v="2023-06-18T00:00:00"/>
        <d v="2023-09-04T00:00:00"/>
        <d v="2023-03-19T00:00:00"/>
        <d v="2023-04-23T00:00:00"/>
        <d v="2023-04-10T00:00:00"/>
        <d v="2023-10-29T00:00:00"/>
        <d v="2023-01-22T00:00:00"/>
        <d v="2023-07-09T00:00:00"/>
        <d v="2023-07-02T00:00:00"/>
        <d v="2023-08-20T00:00:00"/>
        <d v="2023-03-12T00:00:00"/>
        <d v="2023-08-21T00:00:00"/>
        <d v="2023-10-08T00:00:00"/>
        <d v="2023-11-12T00:00:00"/>
        <d v="2023-07-23T00:00:00"/>
        <d v="2023-09-10T00:00:00"/>
        <d v="2023-01-08T00:00:00"/>
        <d v="2023-09-09T00:00:00"/>
        <d v="2023-06-25T00:00:00"/>
        <d v="2023-04-09T00:00:00"/>
        <d v="2023-11-26T00:00:00"/>
        <d v="2023-09-24T00:00:00"/>
        <d v="2023-05-14T00:00:00"/>
        <d v="2023-05-07T00:00:00"/>
        <d v="2023-06-03T00:00:00"/>
        <d v="2023-09-17T00:00:00"/>
        <d v="2023-10-15T00:00:00"/>
        <d v="2023-09-23T00:00:00"/>
        <d v="2023-07-29T00:00:00"/>
        <d v="2023-10-02T00:00:00"/>
        <d v="2023-06-11T00:00:00"/>
        <d v="2023-08-30T00:00:00"/>
        <d v="2023-02-18T00:00:00"/>
        <d v="2023-03-18T00:00:00"/>
        <d v="2023-03-04T00:00:00"/>
        <d v="2023-01-28T00:00:00"/>
        <d v="2023-01-07T00:00:00"/>
        <d v="2023-03-11T00:00:00"/>
        <d v="2023-02-19T00:00:00"/>
        <d v="2023-02-04T00:00:00"/>
        <d v="2023-02-26T00:00:00"/>
        <d v="2023-02-11T00:00:00"/>
        <d v="2023-02-25T00:00:00"/>
        <d v="2023-01-20T00:00:00"/>
        <d v="2023-01-14T00:00:00"/>
        <d v="2023-03-17T00:00:00"/>
      </sharedItems>
      <fieldGroup par="9"/>
    </cacheField>
    <cacheField name="Distance_km" numFmtId="1">
      <sharedItems containsMixedTypes="1" containsNumber="1" minValue="45.061632000000003" maxValue="160.93440000000001" count="16">
        <n v="50"/>
        <n v="80.467200000000005"/>
        <n v="100"/>
        <n v="54.717696000000004"/>
        <n v="52"/>
        <n v="160.93440000000001"/>
        <n v="55"/>
        <n v="65"/>
        <n v="60"/>
        <n v="45.705369599999997"/>
        <s v=" 24 Hours "/>
        <s v=" 34 Hours "/>
        <s v="Loop"/>
        <n v="53.591155199999996"/>
        <n v="64.373760000000004"/>
        <n v="45.061632000000003"/>
      </sharedItems>
    </cacheField>
    <cacheField name="Location" numFmtId="0">
      <sharedItems count="24">
        <s v="Virginia"/>
        <s v="Maryland"/>
        <s v="California"/>
        <s v="Arizona"/>
        <s v="Pennsylvania"/>
        <s v="Montana"/>
        <s v="Washington"/>
        <s v="Utah"/>
        <s v="Alabama"/>
        <s v="Colorado"/>
        <s v="Canada"/>
        <s v="Illinois"/>
        <s v="Texas"/>
        <s v="North Carolina"/>
        <s v="Oregon"/>
        <s v="Minnesota"/>
        <s v="Nevada"/>
        <s v="Georgia"/>
        <s v="West Virginia"/>
        <s v="Florida"/>
        <s v="Arkansas"/>
        <s v="Tennessee"/>
        <s v="South Carolina"/>
        <s v="Ohio"/>
      </sharedItems>
    </cacheField>
    <cacheField name="Year" numFmtId="0">
      <sharedItems containsSemiMixedTypes="0" containsString="0" containsNumber="1" containsInteger="1" minValue="2022" maxValue="2023" count="2">
        <n v="2022"/>
        <n v="2023"/>
      </sharedItems>
    </cacheField>
    <cacheField name="Field1" numFmtId="0" formula="Event" databaseField="0"/>
    <cacheField name="Field2" numFmtId="0" formula="Event" databaseField="0"/>
    <cacheField name="Days (Date)" numFmtId="0" databaseField="0">
      <fieldGroup base="2">
        <rangePr groupBy="days" startDate="2023-01-07T00:00:00" endDate="2023-11-27T00:00:00"/>
        <groupItems count="368">
          <s v="&lt;07/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11/2023"/>
        </groupItems>
      </fieldGroup>
    </cacheField>
    <cacheField name="Months (Date)" numFmtId="0" databaseField="0">
      <fieldGroup base="2">
        <rangePr groupBy="months" startDate="2023-01-07T00:00:00" endDate="2023-11-27T00:00:00"/>
        <groupItems count="14">
          <s v="&lt;07/01/2023"/>
          <s v="Jan"/>
          <s v="Feb"/>
          <s v="Mar"/>
          <s v="Apr"/>
          <s v="May"/>
          <s v="Jun"/>
          <s v="Jul"/>
          <s v="Aug"/>
          <s v="Sep"/>
          <s v="Oct"/>
          <s v="Nov"/>
          <s v="Dec"/>
          <s v="&gt;27/11/2023"/>
        </groupItems>
      </fieldGroup>
    </cacheField>
  </cacheFields>
  <extLst>
    <ext xmlns:x14="http://schemas.microsoft.com/office/spreadsheetml/2009/9/main" uri="{725AE2AE-9491-48be-B2B4-4EB974FC3084}">
      <x14:pivotCacheDefinition pivotCacheId="926883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r>
  <r>
    <x v="1"/>
    <x v="1"/>
  </r>
  <r>
    <x v="2"/>
    <x v="2"/>
  </r>
  <r>
    <x v="3"/>
    <x v="3"/>
  </r>
  <r>
    <x v="4"/>
    <x v="4"/>
  </r>
  <r>
    <x v="5"/>
    <x v="5"/>
  </r>
  <r>
    <x v="6"/>
    <x v="6"/>
  </r>
  <r>
    <x v="7"/>
    <x v="7"/>
  </r>
  <r>
    <x v="7"/>
    <x v="8"/>
  </r>
  <r>
    <x v="8"/>
    <x v="9"/>
  </r>
  <r>
    <x v="9"/>
    <x v="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986"/>
    <x v="0"/>
    <x v="0"/>
    <x v="0"/>
    <x v="0"/>
    <x v="0"/>
  </r>
  <r>
    <n v="966"/>
    <x v="1"/>
    <x v="1"/>
    <x v="1"/>
    <x v="1"/>
    <x v="0"/>
  </r>
  <r>
    <n v="541"/>
    <x v="2"/>
    <x v="2"/>
    <x v="0"/>
    <x v="2"/>
    <x v="0"/>
  </r>
  <r>
    <n v="516"/>
    <x v="3"/>
    <x v="3"/>
    <x v="2"/>
    <x v="3"/>
    <x v="0"/>
  </r>
  <r>
    <n v="486"/>
    <x v="4"/>
    <x v="4"/>
    <x v="3"/>
    <x v="4"/>
    <x v="0"/>
  </r>
  <r>
    <n v="484"/>
    <x v="5"/>
    <x v="5"/>
    <x v="0"/>
    <x v="5"/>
    <x v="0"/>
  </r>
  <r>
    <n v="442"/>
    <x v="6"/>
    <x v="4"/>
    <x v="4"/>
    <x v="2"/>
    <x v="0"/>
  </r>
  <r>
    <n v="421"/>
    <x v="7"/>
    <x v="6"/>
    <x v="0"/>
    <x v="6"/>
    <x v="0"/>
  </r>
  <r>
    <n v="421"/>
    <x v="8"/>
    <x v="7"/>
    <x v="2"/>
    <x v="2"/>
    <x v="0"/>
  </r>
  <r>
    <n v="410"/>
    <x v="9"/>
    <x v="8"/>
    <x v="0"/>
    <x v="7"/>
    <x v="0"/>
  </r>
  <r>
    <n v="399"/>
    <x v="10"/>
    <x v="9"/>
    <x v="5"/>
    <x v="3"/>
    <x v="0"/>
  </r>
  <r>
    <n v="391"/>
    <x v="11"/>
    <x v="10"/>
    <x v="0"/>
    <x v="8"/>
    <x v="0"/>
  </r>
  <r>
    <n v="388"/>
    <x v="12"/>
    <x v="11"/>
    <x v="1"/>
    <x v="9"/>
    <x v="0"/>
  </r>
  <r>
    <n v="383"/>
    <x v="13"/>
    <x v="12"/>
    <x v="4"/>
    <x v="10"/>
    <x v="0"/>
  </r>
  <r>
    <n v="364"/>
    <x v="14"/>
    <x v="13"/>
    <x v="5"/>
    <x v="9"/>
    <x v="0"/>
  </r>
  <r>
    <n v="357"/>
    <x v="15"/>
    <x v="14"/>
    <x v="6"/>
    <x v="3"/>
    <x v="0"/>
  </r>
  <r>
    <n v="347"/>
    <x v="16"/>
    <x v="1"/>
    <x v="0"/>
    <x v="7"/>
    <x v="0"/>
  </r>
  <r>
    <n v="345"/>
    <x v="17"/>
    <x v="15"/>
    <x v="1"/>
    <x v="10"/>
    <x v="0"/>
  </r>
  <r>
    <n v="338"/>
    <x v="18"/>
    <x v="16"/>
    <x v="6"/>
    <x v="10"/>
    <x v="0"/>
  </r>
  <r>
    <n v="336"/>
    <x v="17"/>
    <x v="13"/>
    <x v="0"/>
    <x v="10"/>
    <x v="0"/>
  </r>
  <r>
    <n v="331"/>
    <x v="19"/>
    <x v="17"/>
    <x v="1"/>
    <x v="11"/>
    <x v="0"/>
  </r>
  <r>
    <n v="319"/>
    <x v="20"/>
    <x v="18"/>
    <x v="0"/>
    <x v="7"/>
    <x v="0"/>
  </r>
  <r>
    <n v="319"/>
    <x v="21"/>
    <x v="19"/>
    <x v="7"/>
    <x v="10"/>
    <x v="0"/>
  </r>
  <r>
    <n v="316"/>
    <x v="22"/>
    <x v="20"/>
    <x v="0"/>
    <x v="2"/>
    <x v="0"/>
  </r>
  <r>
    <n v="313"/>
    <x v="23"/>
    <x v="21"/>
    <x v="6"/>
    <x v="10"/>
    <x v="0"/>
  </r>
  <r>
    <n v="311"/>
    <x v="24"/>
    <x v="20"/>
    <x v="2"/>
    <x v="12"/>
    <x v="0"/>
  </r>
  <r>
    <n v="305"/>
    <x v="25"/>
    <x v="22"/>
    <x v="5"/>
    <x v="2"/>
    <x v="0"/>
  </r>
  <r>
    <n v="299"/>
    <x v="26"/>
    <x v="23"/>
    <x v="0"/>
    <x v="10"/>
    <x v="0"/>
  </r>
  <r>
    <n v="296"/>
    <x v="27"/>
    <x v="7"/>
    <x v="0"/>
    <x v="0"/>
    <x v="0"/>
  </r>
  <r>
    <n v="294"/>
    <x v="3"/>
    <x v="3"/>
    <x v="8"/>
    <x v="3"/>
    <x v="0"/>
  </r>
  <r>
    <n v="287"/>
    <x v="28"/>
    <x v="24"/>
    <x v="9"/>
    <x v="2"/>
    <x v="0"/>
  </r>
  <r>
    <n v="279"/>
    <x v="29"/>
    <x v="25"/>
    <x v="10"/>
    <x v="13"/>
    <x v="0"/>
  </r>
  <r>
    <n v="269"/>
    <x v="30"/>
    <x v="7"/>
    <x v="0"/>
    <x v="4"/>
    <x v="0"/>
  </r>
  <r>
    <n v="261"/>
    <x v="31"/>
    <x v="26"/>
    <x v="0"/>
    <x v="14"/>
    <x v="0"/>
  </r>
  <r>
    <n v="259"/>
    <x v="32"/>
    <x v="27"/>
    <x v="2"/>
    <x v="2"/>
    <x v="0"/>
  </r>
  <r>
    <n v="255"/>
    <x v="33"/>
    <x v="28"/>
    <x v="0"/>
    <x v="9"/>
    <x v="0"/>
  </r>
  <r>
    <n v="252"/>
    <x v="34"/>
    <x v="23"/>
    <x v="1"/>
    <x v="2"/>
    <x v="0"/>
  </r>
  <r>
    <n v="251"/>
    <x v="15"/>
    <x v="14"/>
    <x v="1"/>
    <x v="3"/>
    <x v="0"/>
  </r>
  <r>
    <n v="243"/>
    <x v="35"/>
    <x v="6"/>
    <x v="0"/>
    <x v="1"/>
    <x v="0"/>
  </r>
  <r>
    <n v="243"/>
    <x v="36"/>
    <x v="29"/>
    <x v="0"/>
    <x v="2"/>
    <x v="0"/>
  </r>
  <r>
    <n v="237"/>
    <x v="37"/>
    <x v="14"/>
    <x v="0"/>
    <x v="2"/>
    <x v="0"/>
  </r>
  <r>
    <n v="237"/>
    <x v="38"/>
    <x v="30"/>
    <x v="0"/>
    <x v="15"/>
    <x v="0"/>
  </r>
  <r>
    <n v="235"/>
    <x v="39"/>
    <x v="31"/>
    <x v="5"/>
    <x v="7"/>
    <x v="0"/>
  </r>
  <r>
    <n v="234"/>
    <x v="40"/>
    <x v="25"/>
    <x v="0"/>
    <x v="2"/>
    <x v="0"/>
  </r>
  <r>
    <n v="232"/>
    <x v="9"/>
    <x v="23"/>
    <x v="2"/>
    <x v="7"/>
    <x v="0"/>
  </r>
  <r>
    <n v="223"/>
    <x v="41"/>
    <x v="32"/>
    <x v="8"/>
    <x v="9"/>
    <x v="0"/>
  </r>
  <r>
    <n v="222"/>
    <x v="42"/>
    <x v="33"/>
    <x v="0"/>
    <x v="4"/>
    <x v="0"/>
  </r>
  <r>
    <n v="222"/>
    <x v="43"/>
    <x v="34"/>
    <x v="1"/>
    <x v="7"/>
    <x v="0"/>
  </r>
  <r>
    <n v="221"/>
    <x v="44"/>
    <x v="9"/>
    <x v="0"/>
    <x v="1"/>
    <x v="0"/>
  </r>
  <r>
    <n v="221"/>
    <x v="45"/>
    <x v="35"/>
    <x v="0"/>
    <x v="16"/>
    <x v="0"/>
  </r>
  <r>
    <n v="704"/>
    <x v="3"/>
    <x v="36"/>
    <x v="2"/>
    <x v="3"/>
    <x v="1"/>
  </r>
  <r>
    <n v="446"/>
    <x v="7"/>
    <x v="37"/>
    <x v="0"/>
    <x v="6"/>
    <x v="1"/>
  </r>
  <r>
    <n v="412"/>
    <x v="2"/>
    <x v="38"/>
    <x v="0"/>
    <x v="2"/>
    <x v="1"/>
  </r>
  <r>
    <n v="411"/>
    <x v="11"/>
    <x v="39"/>
    <x v="0"/>
    <x v="8"/>
    <x v="1"/>
  </r>
  <r>
    <n v="384"/>
    <x v="22"/>
    <x v="40"/>
    <x v="0"/>
    <x v="2"/>
    <x v="1"/>
  </r>
  <r>
    <n v="365"/>
    <x v="15"/>
    <x v="41"/>
    <x v="6"/>
    <x v="3"/>
    <x v="1"/>
  </r>
  <r>
    <n v="338"/>
    <x v="3"/>
    <x v="42"/>
    <x v="8"/>
    <x v="3"/>
    <x v="1"/>
  </r>
  <r>
    <n v="320"/>
    <x v="24"/>
    <x v="40"/>
    <x v="2"/>
    <x v="12"/>
    <x v="1"/>
  </r>
  <r>
    <n v="279"/>
    <x v="15"/>
    <x v="41"/>
    <x v="1"/>
    <x v="3"/>
    <x v="1"/>
  </r>
  <r>
    <n v="248"/>
    <x v="46"/>
    <x v="43"/>
    <x v="5"/>
    <x v="12"/>
    <x v="1"/>
  </r>
  <r>
    <n v="233"/>
    <x v="22"/>
    <x v="40"/>
    <x v="1"/>
    <x v="2"/>
    <x v="1"/>
  </r>
  <r>
    <n v="209"/>
    <x v="47"/>
    <x v="36"/>
    <x v="0"/>
    <x v="2"/>
    <x v="1"/>
  </r>
  <r>
    <n v="197"/>
    <x v="48"/>
    <x v="44"/>
    <x v="0"/>
    <x v="12"/>
    <x v="1"/>
  </r>
  <r>
    <n v="195"/>
    <x v="49"/>
    <x v="43"/>
    <x v="0"/>
    <x v="1"/>
    <x v="1"/>
  </r>
  <r>
    <n v="194"/>
    <x v="50"/>
    <x v="45"/>
    <x v="0"/>
    <x v="12"/>
    <x v="1"/>
  </r>
  <r>
    <n v="191"/>
    <x v="51"/>
    <x v="46"/>
    <x v="0"/>
    <x v="2"/>
    <x v="1"/>
  </r>
  <r>
    <n v="187"/>
    <x v="52"/>
    <x v="39"/>
    <x v="0"/>
    <x v="7"/>
    <x v="1"/>
  </r>
  <r>
    <n v="181"/>
    <x v="53"/>
    <x v="47"/>
    <x v="11"/>
    <x v="17"/>
    <x v="1"/>
  </r>
  <r>
    <n v="168"/>
    <x v="54"/>
    <x v="46"/>
    <x v="0"/>
    <x v="8"/>
    <x v="1"/>
  </r>
  <r>
    <n v="144"/>
    <x v="55"/>
    <x v="36"/>
    <x v="0"/>
    <x v="18"/>
    <x v="1"/>
  </r>
  <r>
    <n v="139"/>
    <x v="56"/>
    <x v="39"/>
    <x v="0"/>
    <x v="6"/>
    <x v="1"/>
  </r>
  <r>
    <n v="131"/>
    <x v="57"/>
    <x v="46"/>
    <x v="0"/>
    <x v="3"/>
    <x v="1"/>
  </r>
  <r>
    <n v="128"/>
    <x v="24"/>
    <x v="20"/>
    <x v="0"/>
    <x v="12"/>
    <x v="1"/>
  </r>
  <r>
    <n v="120"/>
    <x v="58"/>
    <x v="36"/>
    <x v="0"/>
    <x v="0"/>
    <x v="1"/>
  </r>
  <r>
    <n v="117"/>
    <x v="59"/>
    <x v="41"/>
    <x v="0"/>
    <x v="1"/>
    <x v="1"/>
  </r>
  <r>
    <n v="117"/>
    <x v="50"/>
    <x v="45"/>
    <x v="1"/>
    <x v="12"/>
    <x v="1"/>
  </r>
  <r>
    <n v="111"/>
    <x v="46"/>
    <x v="43"/>
    <x v="2"/>
    <x v="12"/>
    <x v="1"/>
  </r>
  <r>
    <n v="110"/>
    <x v="60"/>
    <x v="37"/>
    <x v="0"/>
    <x v="0"/>
    <x v="1"/>
  </r>
  <r>
    <n v="110"/>
    <x v="61"/>
    <x v="48"/>
    <x v="5"/>
    <x v="19"/>
    <x v="1"/>
  </r>
  <r>
    <n v="104"/>
    <x v="62"/>
    <x v="49"/>
    <x v="0"/>
    <x v="20"/>
    <x v="1"/>
  </r>
  <r>
    <n v="99"/>
    <x v="63"/>
    <x v="39"/>
    <x v="0"/>
    <x v="2"/>
    <x v="1"/>
  </r>
  <r>
    <n v="99"/>
    <x v="64"/>
    <x v="39"/>
    <x v="0"/>
    <x v="2"/>
    <x v="1"/>
  </r>
  <r>
    <n v="99"/>
    <x v="65"/>
    <x v="14"/>
    <x v="0"/>
    <x v="12"/>
    <x v="1"/>
  </r>
  <r>
    <n v="95"/>
    <x v="66"/>
    <x v="46"/>
    <x v="0"/>
    <x v="1"/>
    <x v="1"/>
  </r>
  <r>
    <n v="94"/>
    <x v="67"/>
    <x v="37"/>
    <x v="0"/>
    <x v="21"/>
    <x v="1"/>
  </r>
  <r>
    <n v="94"/>
    <x v="68"/>
    <x v="36"/>
    <x v="0"/>
    <x v="20"/>
    <x v="1"/>
  </r>
  <r>
    <n v="92"/>
    <x v="69"/>
    <x v="40"/>
    <x v="0"/>
    <x v="13"/>
    <x v="1"/>
  </r>
  <r>
    <n v="92"/>
    <x v="70"/>
    <x v="41"/>
    <x v="0"/>
    <x v="22"/>
    <x v="1"/>
  </r>
  <r>
    <n v="91"/>
    <x v="64"/>
    <x v="39"/>
    <x v="2"/>
    <x v="2"/>
    <x v="1"/>
  </r>
  <r>
    <n v="89"/>
    <x v="71"/>
    <x v="37"/>
    <x v="12"/>
    <x v="23"/>
    <x v="1"/>
  </r>
  <r>
    <n v="89"/>
    <x v="72"/>
    <x v="48"/>
    <x v="0"/>
    <x v="11"/>
    <x v="1"/>
  </r>
  <r>
    <n v="89"/>
    <x v="73"/>
    <x v="41"/>
    <x v="0"/>
    <x v="2"/>
    <x v="1"/>
  </r>
  <r>
    <n v="87"/>
    <x v="74"/>
    <x v="36"/>
    <x v="0"/>
    <x v="1"/>
    <x v="1"/>
  </r>
  <r>
    <n v="86"/>
    <x v="75"/>
    <x v="39"/>
    <x v="0"/>
    <x v="2"/>
    <x v="1"/>
  </r>
  <r>
    <n v="85"/>
    <x v="76"/>
    <x v="38"/>
    <x v="13"/>
    <x v="19"/>
    <x v="1"/>
  </r>
  <r>
    <n v="84"/>
    <x v="77"/>
    <x v="48"/>
    <x v="4"/>
    <x v="3"/>
    <x v="1"/>
  </r>
  <r>
    <n v="84"/>
    <x v="78"/>
    <x v="48"/>
    <x v="0"/>
    <x v="1"/>
    <x v="1"/>
  </r>
  <r>
    <n v="83"/>
    <x v="79"/>
    <x v="38"/>
    <x v="14"/>
    <x v="4"/>
    <x v="1"/>
  </r>
  <r>
    <n v="81"/>
    <x v="80"/>
    <x v="40"/>
    <x v="0"/>
    <x v="19"/>
    <x v="1"/>
  </r>
  <r>
    <n v="80"/>
    <x v="59"/>
    <x v="41"/>
    <x v="15"/>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7C953F-4A88-4845-A19B-380ACC4BD252}"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14:AO25" firstHeaderRow="1" firstDataRow="1" firstDataCol="1"/>
  <pivotFields count="10">
    <pivotField showAll="0"/>
    <pivotField showAll="0"/>
    <pivotField numFmtId="16" showAll="0">
      <items count="51">
        <item x="40"/>
        <item x="20"/>
        <item x="48"/>
        <item x="47"/>
        <item x="10"/>
        <item x="39"/>
        <item x="43"/>
        <item x="45"/>
        <item x="3"/>
        <item x="36"/>
        <item x="42"/>
        <item x="46"/>
        <item x="44"/>
        <item x="38"/>
        <item x="2"/>
        <item x="41"/>
        <item x="14"/>
        <item x="49"/>
        <item x="37"/>
        <item x="6"/>
        <item x="23"/>
        <item x="8"/>
        <item x="7"/>
        <item x="27"/>
        <item x="26"/>
        <item x="28"/>
        <item x="34"/>
        <item x="4"/>
        <item x="22"/>
        <item x="12"/>
        <item x="11"/>
        <item x="18"/>
        <item x="32"/>
        <item x="13"/>
        <item x="15"/>
        <item x="35"/>
        <item x="5"/>
        <item x="21"/>
        <item x="19"/>
        <item x="29"/>
        <item x="31"/>
        <item x="25"/>
        <item x="33"/>
        <item x="16"/>
        <item x="30"/>
        <item x="9"/>
        <item x="0"/>
        <item x="17"/>
        <item x="1"/>
        <item x="24"/>
        <item t="default"/>
      </items>
    </pivotField>
    <pivotField axis="axisRow" dataField="1" showAll="0">
      <items count="17">
        <item x="15"/>
        <item x="9"/>
        <item x="0"/>
        <item x="4"/>
        <item x="13"/>
        <item x="3"/>
        <item x="6"/>
        <item x="8"/>
        <item x="14"/>
        <item x="7"/>
        <item x="1"/>
        <item x="2"/>
        <item x="5"/>
        <item h="1" x="10"/>
        <item h="1" x="11"/>
        <item h="1" x="12"/>
        <item t="default"/>
      </items>
    </pivotField>
    <pivotField showAll="0">
      <items count="25">
        <item x="8"/>
        <item x="3"/>
        <item x="20"/>
        <item x="2"/>
        <item h="1" x="10"/>
        <item x="9"/>
        <item x="19"/>
        <item x="17"/>
        <item x="11"/>
        <item x="1"/>
        <item x="15"/>
        <item x="5"/>
        <item x="16"/>
        <item x="13"/>
        <item x="23"/>
        <item x="14"/>
        <item x="4"/>
        <item x="22"/>
        <item x="21"/>
        <item x="12"/>
        <item x="7"/>
        <item x="0"/>
        <item x="6"/>
        <item x="18"/>
        <item t="default"/>
      </items>
    </pivotField>
    <pivotField showAll="0">
      <items count="3">
        <item h="1" x="0"/>
        <item x="1"/>
        <item t="default"/>
      </items>
    </pivotField>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11">
    <i>
      <x/>
    </i>
    <i>
      <x v="2"/>
    </i>
    <i>
      <x v="3"/>
    </i>
    <i>
      <x v="4"/>
    </i>
    <i>
      <x v="6"/>
    </i>
    <i>
      <x v="7"/>
    </i>
    <i>
      <x v="8"/>
    </i>
    <i>
      <x v="10"/>
    </i>
    <i>
      <x v="11"/>
    </i>
    <i>
      <x v="12"/>
    </i>
    <i t="grand">
      <x/>
    </i>
  </rowItems>
  <colItems count="1">
    <i/>
  </colItems>
  <dataFields count="1">
    <dataField name="Count of Distance_km"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ACDD34-BE02-46EB-AB8D-9F684057AC6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K7:AL50" firstHeaderRow="1" firstDataRow="1" firstDataCol="1"/>
  <pivotFields count="10">
    <pivotField dataField="1" showAll="0"/>
    <pivotField axis="axisRow" showAll="0">
      <items count="82">
        <item x="62"/>
        <item x="15"/>
        <item x="52"/>
        <item x="22"/>
        <item x="24"/>
        <item x="3"/>
        <item x="42"/>
        <item x="6"/>
        <item x="18"/>
        <item x="45"/>
        <item x="55"/>
        <item x="8"/>
        <item x="7"/>
        <item x="77"/>
        <item x="57"/>
        <item x="48"/>
        <item x="80"/>
        <item x="53"/>
        <item x="16"/>
        <item x="26"/>
        <item x="75"/>
        <item x="47"/>
        <item x="72"/>
        <item x="33"/>
        <item x="73"/>
        <item x="66"/>
        <item x="35"/>
        <item x="29"/>
        <item x="58"/>
        <item x="30"/>
        <item x="10"/>
        <item x="1"/>
        <item x="34"/>
        <item x="14"/>
        <item x="61"/>
        <item x="76"/>
        <item x="40"/>
        <item x="37"/>
        <item x="0"/>
        <item x="74"/>
        <item x="32"/>
        <item x="11"/>
        <item x="54"/>
        <item x="79"/>
        <item x="41"/>
        <item x="36"/>
        <item x="71"/>
        <item x="56"/>
        <item x="44"/>
        <item x="70"/>
        <item x="78"/>
        <item x="65"/>
        <item x="27"/>
        <item x="13"/>
        <item x="28"/>
        <item x="4"/>
        <item x="50"/>
        <item x="46"/>
        <item x="5"/>
        <item x="69"/>
        <item x="51"/>
        <item x="64"/>
        <item x="63"/>
        <item x="59"/>
        <item x="12"/>
        <item x="31"/>
        <item x="20"/>
        <item x="17"/>
        <item x="43"/>
        <item x="68"/>
        <item x="60"/>
        <item x="49"/>
        <item x="39"/>
        <item x="67"/>
        <item x="19"/>
        <item x="21"/>
        <item x="2"/>
        <item x="25"/>
        <item x="23"/>
        <item x="38"/>
        <item x="9"/>
        <item t="default"/>
      </items>
    </pivotField>
    <pivotField numFmtId="16" showAll="0">
      <items count="51">
        <item x="40"/>
        <item x="20"/>
        <item x="48"/>
        <item x="47"/>
        <item x="10"/>
        <item x="39"/>
        <item x="43"/>
        <item x="45"/>
        <item x="3"/>
        <item x="36"/>
        <item x="42"/>
        <item x="46"/>
        <item x="44"/>
        <item x="38"/>
        <item x="2"/>
        <item x="41"/>
        <item x="14"/>
        <item x="49"/>
        <item x="37"/>
        <item x="6"/>
        <item x="23"/>
        <item x="8"/>
        <item x="7"/>
        <item x="27"/>
        <item x="26"/>
        <item x="28"/>
        <item x="34"/>
        <item x="4"/>
        <item x="22"/>
        <item x="12"/>
        <item x="11"/>
        <item x="18"/>
        <item x="32"/>
        <item x="13"/>
        <item x="15"/>
        <item x="35"/>
        <item x="5"/>
        <item x="21"/>
        <item x="19"/>
        <item x="29"/>
        <item x="31"/>
        <item x="25"/>
        <item x="33"/>
        <item x="16"/>
        <item x="30"/>
        <item x="9"/>
        <item x="0"/>
        <item x="17"/>
        <item x="1"/>
        <item x="24"/>
        <item t="default"/>
      </items>
    </pivotField>
    <pivotField showAll="0"/>
    <pivotField showAll="0">
      <items count="25">
        <item x="8"/>
        <item x="3"/>
        <item x="20"/>
        <item x="2"/>
        <item h="1" x="10"/>
        <item x="9"/>
        <item x="19"/>
        <item x="17"/>
        <item x="11"/>
        <item x="1"/>
        <item x="15"/>
        <item x="5"/>
        <item x="16"/>
        <item x="13"/>
        <item x="23"/>
        <item x="14"/>
        <item x="4"/>
        <item x="22"/>
        <item x="21"/>
        <item x="12"/>
        <item x="7"/>
        <item x="0"/>
        <item x="6"/>
        <item x="18"/>
        <item t="default"/>
      </items>
    </pivotField>
    <pivotField showAll="0">
      <items count="3">
        <item h="1" x="0"/>
        <item x="1"/>
        <item t="default"/>
      </items>
    </pivotField>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43">
    <i>
      <x/>
    </i>
    <i>
      <x v="1"/>
    </i>
    <i>
      <x v="2"/>
    </i>
    <i>
      <x v="3"/>
    </i>
    <i>
      <x v="4"/>
    </i>
    <i>
      <x v="5"/>
    </i>
    <i>
      <x v="10"/>
    </i>
    <i>
      <x v="12"/>
    </i>
    <i>
      <x v="13"/>
    </i>
    <i>
      <x v="14"/>
    </i>
    <i>
      <x v="15"/>
    </i>
    <i>
      <x v="16"/>
    </i>
    <i>
      <x v="17"/>
    </i>
    <i>
      <x v="20"/>
    </i>
    <i>
      <x v="21"/>
    </i>
    <i>
      <x v="22"/>
    </i>
    <i>
      <x v="24"/>
    </i>
    <i>
      <x v="25"/>
    </i>
    <i>
      <x v="28"/>
    </i>
    <i>
      <x v="34"/>
    </i>
    <i>
      <x v="35"/>
    </i>
    <i>
      <x v="39"/>
    </i>
    <i>
      <x v="41"/>
    </i>
    <i>
      <x v="42"/>
    </i>
    <i>
      <x v="43"/>
    </i>
    <i>
      <x v="46"/>
    </i>
    <i>
      <x v="47"/>
    </i>
    <i>
      <x v="49"/>
    </i>
    <i>
      <x v="50"/>
    </i>
    <i>
      <x v="51"/>
    </i>
    <i>
      <x v="56"/>
    </i>
    <i>
      <x v="57"/>
    </i>
    <i>
      <x v="59"/>
    </i>
    <i>
      <x v="60"/>
    </i>
    <i>
      <x v="61"/>
    </i>
    <i>
      <x v="62"/>
    </i>
    <i>
      <x v="63"/>
    </i>
    <i>
      <x v="69"/>
    </i>
    <i>
      <x v="70"/>
    </i>
    <i>
      <x v="71"/>
    </i>
    <i>
      <x v="73"/>
    </i>
    <i>
      <x v="76"/>
    </i>
    <i t="grand">
      <x/>
    </i>
  </rowItems>
  <colItems count="1">
    <i/>
  </colItems>
  <dataFields count="1">
    <dataField name="Average of Finishers" fld="0"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E9525D-FF55-42CA-AEFB-6D11D5AD8529}"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5:Q48" firstHeaderRow="1" firstDataRow="1" firstDataCol="1"/>
  <pivotFields count="10">
    <pivotField showAll="0"/>
    <pivotField axis="axisRow" dataField="1" showAll="0">
      <items count="82">
        <item x="62"/>
        <item x="15"/>
        <item x="52"/>
        <item x="22"/>
        <item x="24"/>
        <item x="3"/>
        <item x="42"/>
        <item x="6"/>
        <item x="18"/>
        <item x="45"/>
        <item x="55"/>
        <item x="8"/>
        <item x="7"/>
        <item x="77"/>
        <item x="57"/>
        <item x="48"/>
        <item x="80"/>
        <item x="53"/>
        <item x="16"/>
        <item x="26"/>
        <item x="75"/>
        <item x="47"/>
        <item x="72"/>
        <item x="33"/>
        <item x="73"/>
        <item x="66"/>
        <item x="35"/>
        <item x="29"/>
        <item x="58"/>
        <item x="30"/>
        <item x="10"/>
        <item x="1"/>
        <item x="34"/>
        <item x="14"/>
        <item x="61"/>
        <item x="76"/>
        <item x="40"/>
        <item x="37"/>
        <item x="0"/>
        <item x="74"/>
        <item x="32"/>
        <item x="11"/>
        <item x="54"/>
        <item x="79"/>
        <item x="41"/>
        <item x="36"/>
        <item x="71"/>
        <item x="56"/>
        <item x="44"/>
        <item x="70"/>
        <item x="78"/>
        <item x="65"/>
        <item x="27"/>
        <item x="13"/>
        <item x="28"/>
        <item x="4"/>
        <item x="50"/>
        <item x="46"/>
        <item x="5"/>
        <item x="69"/>
        <item x="51"/>
        <item x="64"/>
        <item x="63"/>
        <item x="59"/>
        <item x="12"/>
        <item x="31"/>
        <item x="20"/>
        <item x="17"/>
        <item x="43"/>
        <item x="68"/>
        <item x="60"/>
        <item x="49"/>
        <item x="39"/>
        <item x="67"/>
        <item x="19"/>
        <item x="21"/>
        <item x="2"/>
        <item x="25"/>
        <item x="23"/>
        <item x="38"/>
        <item x="9"/>
        <item t="default"/>
      </items>
    </pivotField>
    <pivotField numFmtId="16" showAll="0">
      <items count="51">
        <item x="40"/>
        <item x="20"/>
        <item x="48"/>
        <item x="47"/>
        <item x="10"/>
        <item x="39"/>
        <item x="43"/>
        <item x="45"/>
        <item x="3"/>
        <item x="36"/>
        <item x="42"/>
        <item x="46"/>
        <item x="44"/>
        <item x="38"/>
        <item x="2"/>
        <item x="41"/>
        <item x="14"/>
        <item x="49"/>
        <item x="37"/>
        <item x="6"/>
        <item x="23"/>
        <item x="8"/>
        <item x="7"/>
        <item x="27"/>
        <item x="26"/>
        <item x="28"/>
        <item x="34"/>
        <item x="4"/>
        <item x="22"/>
        <item x="12"/>
        <item x="11"/>
        <item x="18"/>
        <item x="32"/>
        <item x="13"/>
        <item x="15"/>
        <item x="35"/>
        <item x="5"/>
        <item x="21"/>
        <item x="19"/>
        <item x="29"/>
        <item x="31"/>
        <item x="25"/>
        <item x="33"/>
        <item x="16"/>
        <item x="30"/>
        <item x="9"/>
        <item x="0"/>
        <item x="17"/>
        <item x="1"/>
        <item x="24"/>
        <item t="default"/>
      </items>
    </pivotField>
    <pivotField showAll="0"/>
    <pivotField showAll="0">
      <items count="25">
        <item x="8"/>
        <item x="3"/>
        <item x="20"/>
        <item x="2"/>
        <item h="1" x="10"/>
        <item x="9"/>
        <item x="19"/>
        <item x="17"/>
        <item x="11"/>
        <item x="1"/>
        <item x="15"/>
        <item x="5"/>
        <item x="16"/>
        <item x="13"/>
        <item x="23"/>
        <item x="14"/>
        <item x="4"/>
        <item x="22"/>
        <item x="21"/>
        <item x="12"/>
        <item x="7"/>
        <item x="0"/>
        <item x="6"/>
        <item x="18"/>
        <item t="default"/>
      </items>
    </pivotField>
    <pivotField showAll="0">
      <items count="3">
        <item h="1" x="0"/>
        <item x="1"/>
        <item t="default"/>
      </items>
    </pivotField>
    <pivotField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3">
    <i>
      <x/>
    </i>
    <i>
      <x v="1"/>
    </i>
    <i>
      <x v="2"/>
    </i>
    <i>
      <x v="3"/>
    </i>
    <i>
      <x v="4"/>
    </i>
    <i>
      <x v="5"/>
    </i>
    <i>
      <x v="10"/>
    </i>
    <i>
      <x v="12"/>
    </i>
    <i>
      <x v="13"/>
    </i>
    <i>
      <x v="14"/>
    </i>
    <i>
      <x v="15"/>
    </i>
    <i>
      <x v="16"/>
    </i>
    <i>
      <x v="17"/>
    </i>
    <i>
      <x v="20"/>
    </i>
    <i>
      <x v="21"/>
    </i>
    <i>
      <x v="22"/>
    </i>
    <i>
      <x v="24"/>
    </i>
    <i>
      <x v="25"/>
    </i>
    <i>
      <x v="28"/>
    </i>
    <i>
      <x v="34"/>
    </i>
    <i>
      <x v="35"/>
    </i>
    <i>
      <x v="39"/>
    </i>
    <i>
      <x v="41"/>
    </i>
    <i>
      <x v="42"/>
    </i>
    <i>
      <x v="43"/>
    </i>
    <i>
      <x v="46"/>
    </i>
    <i>
      <x v="47"/>
    </i>
    <i>
      <x v="49"/>
    </i>
    <i>
      <x v="50"/>
    </i>
    <i>
      <x v="51"/>
    </i>
    <i>
      <x v="56"/>
    </i>
    <i>
      <x v="57"/>
    </i>
    <i>
      <x v="59"/>
    </i>
    <i>
      <x v="60"/>
    </i>
    <i>
      <x v="61"/>
    </i>
    <i>
      <x v="62"/>
    </i>
    <i>
      <x v="63"/>
    </i>
    <i>
      <x v="69"/>
    </i>
    <i>
      <x v="70"/>
    </i>
    <i>
      <x v="71"/>
    </i>
    <i>
      <x v="73"/>
    </i>
    <i>
      <x v="76"/>
    </i>
    <i t="grand">
      <x/>
    </i>
  </rowItems>
  <colItems count="1">
    <i/>
  </colItems>
  <dataFields count="1">
    <dataField name="Count of Ev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E5C7C0-1997-4121-ABFA-37221CE5E2E8}" name="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D24" firstHeaderRow="0" firstDataRow="1" firstDataCol="1"/>
  <pivotFields count="10">
    <pivotField dataField="1" showAll="0"/>
    <pivotField showAll="0" countASubtotal="1"/>
    <pivotField numFmtId="16" showAll="0">
      <items count="51">
        <item x="40"/>
        <item x="20"/>
        <item x="48"/>
        <item x="47"/>
        <item x="10"/>
        <item x="39"/>
        <item x="43"/>
        <item x="45"/>
        <item x="3"/>
        <item x="36"/>
        <item x="42"/>
        <item x="46"/>
        <item x="44"/>
        <item x="38"/>
        <item x="2"/>
        <item x="41"/>
        <item x="14"/>
        <item x="49"/>
        <item x="37"/>
        <item x="6"/>
        <item x="23"/>
        <item x="8"/>
        <item x="7"/>
        <item x="27"/>
        <item x="26"/>
        <item x="28"/>
        <item x="34"/>
        <item x="4"/>
        <item x="22"/>
        <item x="12"/>
        <item x="11"/>
        <item x="18"/>
        <item x="32"/>
        <item x="13"/>
        <item x="15"/>
        <item x="35"/>
        <item x="5"/>
        <item x="21"/>
        <item x="19"/>
        <item x="29"/>
        <item x="31"/>
        <item x="25"/>
        <item x="33"/>
        <item x="16"/>
        <item x="30"/>
        <item x="9"/>
        <item x="0"/>
        <item x="17"/>
        <item x="1"/>
        <item x="24"/>
        <item t="default"/>
      </items>
    </pivotField>
    <pivotField showAll="0"/>
    <pivotField axis="axisRow" showAll="0">
      <items count="25">
        <item x="8"/>
        <item x="3"/>
        <item x="2"/>
        <item h="1" x="10"/>
        <item x="9"/>
        <item x="11"/>
        <item x="1"/>
        <item x="15"/>
        <item x="5"/>
        <item x="16"/>
        <item x="13"/>
        <item x="14"/>
        <item x="4"/>
        <item x="12"/>
        <item x="7"/>
        <item x="0"/>
        <item x="6"/>
        <item x="17"/>
        <item x="18"/>
        <item x="19"/>
        <item x="20"/>
        <item x="21"/>
        <item x="22"/>
        <item x="23"/>
        <item t="default"/>
      </items>
    </pivotField>
    <pivotField showAll="0">
      <items count="3">
        <item h="1" x="0"/>
        <item x="1"/>
        <item t="default"/>
      </items>
    </pivotField>
    <pivotField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19">
    <i>
      <x/>
    </i>
    <i>
      <x v="1"/>
    </i>
    <i>
      <x v="2"/>
    </i>
    <i>
      <x v="5"/>
    </i>
    <i>
      <x v="6"/>
    </i>
    <i>
      <x v="10"/>
    </i>
    <i>
      <x v="12"/>
    </i>
    <i>
      <x v="13"/>
    </i>
    <i>
      <x v="14"/>
    </i>
    <i>
      <x v="15"/>
    </i>
    <i>
      <x v="16"/>
    </i>
    <i>
      <x v="17"/>
    </i>
    <i>
      <x v="18"/>
    </i>
    <i>
      <x v="19"/>
    </i>
    <i>
      <x v="20"/>
    </i>
    <i>
      <x v="21"/>
    </i>
    <i>
      <x v="22"/>
    </i>
    <i>
      <x v="23"/>
    </i>
    <i t="grand">
      <x/>
    </i>
  </rowItems>
  <colFields count="1">
    <field x="-2"/>
  </colFields>
  <colItems count="2">
    <i>
      <x/>
    </i>
    <i i="1">
      <x v="1"/>
    </i>
  </colItems>
  <dataFields count="2">
    <dataField name="Sum of Finishers" fld="0" baseField="0" baseItem="0"/>
    <dataField name="Sum of Finishers2" fld="0" showDataAs="percentOfCol" baseField="4" baseItem="8" numFmtId="10"/>
  </dataFields>
  <formats count="18">
    <format dxfId="17">
      <pivotArea type="all" dataOnly="0" outline="0" fieldPosition="0"/>
    </format>
    <format dxfId="16">
      <pivotArea outline="0" collapsedLevelsAreSubtotals="1" fieldPosition="0"/>
    </format>
    <format dxfId="15">
      <pivotArea field="4" type="button" dataOnly="0" labelOnly="1" outline="0" axis="axisRow" fieldPosition="0"/>
    </format>
    <format dxfId="14">
      <pivotArea dataOnly="0" labelOnly="1" fieldPosition="0">
        <references count="1">
          <reference field="4" count="0"/>
        </references>
      </pivotArea>
    </format>
    <format dxfId="13">
      <pivotArea dataOnly="0" labelOnly="1" grandRow="1" outline="0" fieldPosition="0"/>
    </format>
    <format dxfId="12">
      <pivotArea dataOnly="0" labelOnly="1" outline="0" fieldPosition="0">
        <references count="1">
          <reference field="4294967294" count="2">
            <x v="0"/>
            <x v="1"/>
          </reference>
        </references>
      </pivotArea>
    </format>
    <format dxfId="11">
      <pivotArea type="all" dataOnly="0" outline="0" fieldPosition="0"/>
    </format>
    <format dxfId="10">
      <pivotArea outline="0" collapsedLevelsAreSubtotals="1" fieldPosition="0"/>
    </format>
    <format dxfId="9">
      <pivotArea field="4" type="button" dataOnly="0" labelOnly="1" outline="0" axis="axisRow" fieldPosition="0"/>
    </format>
    <format dxfId="8">
      <pivotArea dataOnly="0" labelOnly="1" fieldPosition="0">
        <references count="1">
          <reference field="4" count="0"/>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 dxfId="5">
      <pivotArea type="all" dataOnly="0" outline="0" fieldPosition="0"/>
    </format>
    <format dxfId="4">
      <pivotArea outline="0" collapsedLevelsAreSubtotals="1" fieldPosition="0"/>
    </format>
    <format dxfId="3">
      <pivotArea field="4" type="button" dataOnly="0" labelOnly="1" outline="0" axis="axisRow" fieldPosition="0"/>
    </format>
    <format dxfId="2">
      <pivotArea dataOnly="0" labelOnly="1" fieldPosition="0">
        <references count="1">
          <reference field="4"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38C90-2D16-470D-8A19-0839ECB93FB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8:AO11" firstHeaderRow="1" firstDataRow="1" firstDataCol="1"/>
  <pivotFields count="10">
    <pivotField showAll="0"/>
    <pivotField showAll="0"/>
    <pivotField numFmtId="16" showAll="0">
      <items count="51">
        <item x="40"/>
        <item x="20"/>
        <item x="48"/>
        <item x="47"/>
        <item x="10"/>
        <item x="39"/>
        <item x="43"/>
        <item x="45"/>
        <item x="3"/>
        <item x="36"/>
        <item x="42"/>
        <item x="46"/>
        <item x="44"/>
        <item x="38"/>
        <item x="2"/>
        <item x="41"/>
        <item x="14"/>
        <item x="49"/>
        <item x="37"/>
        <item x="6"/>
        <item x="23"/>
        <item x="8"/>
        <item x="7"/>
        <item x="27"/>
        <item x="26"/>
        <item x="28"/>
        <item x="34"/>
        <item x="4"/>
        <item x="22"/>
        <item x="12"/>
        <item x="11"/>
        <item x="18"/>
        <item x="32"/>
        <item x="13"/>
        <item x="15"/>
        <item x="35"/>
        <item x="5"/>
        <item x="21"/>
        <item x="19"/>
        <item x="29"/>
        <item x="31"/>
        <item x="25"/>
        <item x="33"/>
        <item x="16"/>
        <item x="30"/>
        <item x="9"/>
        <item x="0"/>
        <item x="17"/>
        <item x="1"/>
        <item x="24"/>
        <item t="default"/>
      </items>
    </pivotField>
    <pivotField axis="axisRow" dataField="1" showAll="0">
      <items count="17">
        <item h="1" x="15"/>
        <item h="1" x="9"/>
        <item h="1" x="0"/>
        <item h="1" x="4"/>
        <item h="1" x="13"/>
        <item h="1" x="3"/>
        <item h="1" x="6"/>
        <item h="1" x="8"/>
        <item h="1" x="14"/>
        <item h="1" x="7"/>
        <item h="1" x="1"/>
        <item h="1" x="2"/>
        <item h="1" x="5"/>
        <item x="10"/>
        <item x="11"/>
        <item x="12"/>
        <item t="default"/>
      </items>
    </pivotField>
    <pivotField showAll="0">
      <items count="25">
        <item x="8"/>
        <item x="3"/>
        <item x="20"/>
        <item x="2"/>
        <item h="1" x="10"/>
        <item x="9"/>
        <item x="19"/>
        <item x="17"/>
        <item x="11"/>
        <item x="1"/>
        <item x="15"/>
        <item x="5"/>
        <item x="16"/>
        <item x="13"/>
        <item x="23"/>
        <item x="14"/>
        <item x="4"/>
        <item x="22"/>
        <item x="21"/>
        <item x="12"/>
        <item x="7"/>
        <item x="0"/>
        <item x="6"/>
        <item x="18"/>
        <item t="default"/>
      </items>
    </pivotField>
    <pivotField showAll="0">
      <items count="3">
        <item h="1" x="0"/>
        <item x="1"/>
        <item t="default"/>
      </items>
    </pivotField>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3">
    <i>
      <x v="14"/>
    </i>
    <i>
      <x v="15"/>
    </i>
    <i t="grand">
      <x/>
    </i>
  </rowItems>
  <colItems count="1">
    <i/>
  </colItems>
  <dataFields count="1">
    <dataField name="Count of Distance_km"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164C47-BEA1-4287-AC1A-EC265CCA2B9E}"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D7:AF20" firstHeaderRow="0" firstDataRow="1" firstDataCol="1"/>
  <pivotFields count="10">
    <pivotField dataField="1" showAll="0"/>
    <pivotField showAll="0"/>
    <pivotField numFmtId="16">
      <items count="51">
        <item x="40"/>
        <item x="20"/>
        <item x="48"/>
        <item x="47"/>
        <item x="10"/>
        <item x="39"/>
        <item x="43"/>
        <item x="45"/>
        <item x="3"/>
        <item x="36"/>
        <item x="42"/>
        <item x="46"/>
        <item x="44"/>
        <item x="38"/>
        <item x="2"/>
        <item x="41"/>
        <item x="14"/>
        <item x="49"/>
        <item x="37"/>
        <item x="6"/>
        <item x="23"/>
        <item x="8"/>
        <item x="7"/>
        <item x="27"/>
        <item x="26"/>
        <item x="28"/>
        <item x="34"/>
        <item x="4"/>
        <item x="22"/>
        <item x="12"/>
        <item x="11"/>
        <item x="18"/>
        <item x="32"/>
        <item x="13"/>
        <item x="15"/>
        <item x="35"/>
        <item x="5"/>
        <item x="21"/>
        <item x="19"/>
        <item x="29"/>
        <item x="31"/>
        <item x="25"/>
        <item x="33"/>
        <item x="16"/>
        <item x="30"/>
        <item x="9"/>
        <item x="0"/>
        <item x="17"/>
        <item x="1"/>
        <item x="24"/>
        <item t="default"/>
      </items>
    </pivotField>
    <pivotField showAll="0"/>
    <pivotField showAll="0">
      <items count="25">
        <item x="8"/>
        <item x="3"/>
        <item x="20"/>
        <item x="2"/>
        <item h="1" x="10"/>
        <item x="9"/>
        <item x="19"/>
        <item x="17"/>
        <item x="11"/>
        <item x="1"/>
        <item x="15"/>
        <item x="5"/>
        <item x="16"/>
        <item x="13"/>
        <item x="23"/>
        <item x="14"/>
        <item x="4"/>
        <item x="22"/>
        <item x="21"/>
        <item x="12"/>
        <item x="7"/>
        <item x="0"/>
        <item x="6"/>
        <item x="18"/>
        <item t="default"/>
      </items>
    </pivotField>
    <pivotField showAll="0">
      <items count="3">
        <item h="1" x="0"/>
        <item x="1"/>
        <item t="default"/>
      </items>
    </pivotField>
    <pivotField dragToRow="0" dragToCol="0" dragToPage="0" showAll="0" defaultSubtotal="0"/>
    <pivotField dragToRow="0" dragToCol="0" dragToPage="0" showAll="0" defaultSubtotal="0"/>
    <pivotField>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items count="15">
        <item h="1" sd="0" x="0"/>
        <item sd="0" x="1"/>
        <item sd="0" x="2"/>
        <item sd="0" x="3"/>
        <item sd="0" x="4"/>
        <item sd="0" x="5"/>
        <item sd="0" x="6"/>
        <item sd="0" x="7"/>
        <item sd="0" x="8"/>
        <item sd="0" x="9"/>
        <item sd="0" x="10"/>
        <item sd="0" x="11"/>
        <item sd="0" x="12"/>
        <item h="1" sd="0" x="13"/>
        <item t="default"/>
      </items>
    </pivotField>
  </pivotFields>
  <rowFields count="1">
    <field x="9"/>
  </rowFields>
  <rowItems count="13">
    <i>
      <x v="1"/>
    </i>
    <i>
      <x v="2"/>
    </i>
    <i>
      <x v="3"/>
    </i>
    <i>
      <x v="4"/>
    </i>
    <i>
      <x v="5"/>
    </i>
    <i>
      <x v="6"/>
    </i>
    <i>
      <x v="7"/>
    </i>
    <i>
      <x v="8"/>
    </i>
    <i>
      <x v="9"/>
    </i>
    <i>
      <x v="10"/>
    </i>
    <i>
      <x v="11"/>
    </i>
    <i>
      <x v="12"/>
    </i>
    <i t="grand">
      <x/>
    </i>
  </rowItems>
  <colFields count="1">
    <field x="-2"/>
  </colFields>
  <colItems count="2">
    <i>
      <x/>
    </i>
    <i i="1">
      <x v="1"/>
    </i>
  </colItems>
  <dataFields count="2">
    <dataField name="Sum of Finishers" fld="0" baseField="0" baseItem="0"/>
    <dataField name="Sum of Finishers2" fld="0" baseField="0" baseItem="0"/>
  </dataFields>
  <chartFormats count="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27BE7E-0C16-4AFF-A682-3F35F162F63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X5:Z17" firstHeaderRow="0" firstDataRow="1" firstDataCol="1"/>
  <pivotFields count="2">
    <pivotField dataField="1" showAll="0">
      <items count="11">
        <item x="2"/>
        <item x="1"/>
        <item x="0"/>
        <item x="8"/>
        <item x="4"/>
        <item x="7"/>
        <item x="5"/>
        <item x="3"/>
        <item x="6"/>
        <item x="9"/>
        <item t="default"/>
      </items>
    </pivotField>
    <pivotField axis="axisRow" showAll="0">
      <items count="12">
        <item x="0"/>
        <item x="1"/>
        <item x="2"/>
        <item x="3"/>
        <item x="4"/>
        <item x="5"/>
        <item x="6"/>
        <item x="7"/>
        <item x="8"/>
        <item x="9"/>
        <item x="10"/>
        <item t="default"/>
      </items>
    </pivotField>
  </pivotFields>
  <rowFields count="1">
    <field x="1"/>
  </rowFields>
  <rowItems count="12">
    <i>
      <x/>
    </i>
    <i>
      <x v="1"/>
    </i>
    <i>
      <x v="2"/>
    </i>
    <i>
      <x v="3"/>
    </i>
    <i>
      <x v="4"/>
    </i>
    <i>
      <x v="5"/>
    </i>
    <i>
      <x v="6"/>
    </i>
    <i>
      <x v="7"/>
    </i>
    <i>
      <x v="8"/>
    </i>
    <i>
      <x v="9"/>
    </i>
    <i>
      <x v="10"/>
    </i>
    <i t="grand">
      <x/>
    </i>
  </rowItems>
  <colFields count="1">
    <field x="-2"/>
  </colFields>
  <colItems count="2">
    <i>
      <x/>
    </i>
    <i i="1">
      <x v="1"/>
    </i>
  </colItems>
  <dataFields count="2">
    <dataField name="Sum of Elevation feet" fld="0" baseField="0" baseItem="0"/>
    <dataField name="Sum of Elevation feet2" fld="0" baseField="0" baseItem="0"/>
  </dataFields>
  <chartFormats count="4">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D7A4CF-47C5-44BF-9128-0AE02F4529A2}"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5:T24" firstHeaderRow="1" firstDataRow="1" firstDataCol="1"/>
  <pivotFields count="10">
    <pivotField showAll="0"/>
    <pivotField showAll="0"/>
    <pivotField numFmtId="16" showAll="0">
      <items count="51">
        <item x="40"/>
        <item x="20"/>
        <item x="48"/>
        <item x="47"/>
        <item x="10"/>
        <item x="39"/>
        <item x="43"/>
        <item x="45"/>
        <item x="3"/>
        <item x="36"/>
        <item x="42"/>
        <item x="46"/>
        <item x="44"/>
        <item x="38"/>
        <item x="2"/>
        <item x="41"/>
        <item x="14"/>
        <item x="49"/>
        <item x="37"/>
        <item x="6"/>
        <item x="23"/>
        <item x="8"/>
        <item x="7"/>
        <item x="27"/>
        <item x="26"/>
        <item x="28"/>
        <item x="34"/>
        <item x="4"/>
        <item x="22"/>
        <item x="12"/>
        <item x="11"/>
        <item x="18"/>
        <item x="32"/>
        <item x="13"/>
        <item x="15"/>
        <item x="35"/>
        <item x="5"/>
        <item x="21"/>
        <item x="19"/>
        <item x="29"/>
        <item x="31"/>
        <item x="25"/>
        <item x="33"/>
        <item x="16"/>
        <item x="30"/>
        <item x="9"/>
        <item x="0"/>
        <item x="17"/>
        <item x="1"/>
        <item x="24"/>
        <item t="default"/>
      </items>
    </pivotField>
    <pivotField showAll="0"/>
    <pivotField axis="axisRow" dataField="1" showAll="0">
      <items count="25">
        <item x="8"/>
        <item x="3"/>
        <item x="20"/>
        <item x="2"/>
        <item h="1" x="10"/>
        <item x="9"/>
        <item x="19"/>
        <item x="17"/>
        <item x="11"/>
        <item x="1"/>
        <item x="15"/>
        <item x="5"/>
        <item x="16"/>
        <item x="13"/>
        <item x="23"/>
        <item x="14"/>
        <item x="4"/>
        <item x="22"/>
        <item x="21"/>
        <item x="12"/>
        <item x="7"/>
        <item x="0"/>
        <item x="6"/>
        <item x="18"/>
        <item t="default"/>
      </items>
    </pivotField>
    <pivotField showAll="0">
      <items count="3">
        <item h="1" x="0"/>
        <item x="1"/>
        <item t="default"/>
      </items>
    </pivotField>
    <pivotField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19">
    <i>
      <x/>
    </i>
    <i>
      <x v="1"/>
    </i>
    <i>
      <x v="2"/>
    </i>
    <i>
      <x v="3"/>
    </i>
    <i>
      <x v="6"/>
    </i>
    <i>
      <x v="7"/>
    </i>
    <i>
      <x v="8"/>
    </i>
    <i>
      <x v="9"/>
    </i>
    <i>
      <x v="13"/>
    </i>
    <i>
      <x v="14"/>
    </i>
    <i>
      <x v="16"/>
    </i>
    <i>
      <x v="17"/>
    </i>
    <i>
      <x v="18"/>
    </i>
    <i>
      <x v="19"/>
    </i>
    <i>
      <x v="20"/>
    </i>
    <i>
      <x v="21"/>
    </i>
    <i>
      <x v="22"/>
    </i>
    <i>
      <x v="23"/>
    </i>
    <i t="grand">
      <x/>
    </i>
  </rowItems>
  <colItems count="1">
    <i/>
  </colItems>
  <dataFields count="1">
    <dataField name="Count of Location"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5750957-22DC-406B-B23A-6AF9F2E16623}" sourceName="Year">
  <pivotTables>
    <pivotTable tabId="6" name="Table1"/>
    <pivotTable tabId="6" name="PivotTable9"/>
    <pivotTable tabId="6" name="PivotTable10"/>
    <pivotTable tabId="6" name="PivotTable13"/>
    <pivotTable tabId="6" name="PivotTable1"/>
    <pivotTable tabId="6" name="PivotTable2"/>
    <pivotTable tabId="6" name="PivotTable3"/>
  </pivotTables>
  <data>
    <tabular pivotCacheId="92688327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192B9E96-33E9-407E-AF38-7EBCCCBE63DC}" cache="Slicer_Year" caption="Year" columnCount="2" showCaption="0"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7B98F7A-3C6A-4CA1-96B7-98FB7E1A35EF}" cache="Slicer_Year" caption="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3">
      <a:majorFont>
        <a:latin typeface="Avenir Next LT Pro"/>
        <a:ea typeface=""/>
        <a:cs typeface=""/>
      </a:majorFont>
      <a:minorFont>
        <a:latin typeface="Avenir Next LT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26" Type="http://schemas.openxmlformats.org/officeDocument/2006/relationships/hyperlink" Target="https://ultrarunning.com/calendar/event/bandera/race/32688/results" TargetMode="External"/><Relationship Id="rId21" Type="http://schemas.openxmlformats.org/officeDocument/2006/relationships/hyperlink" Target="https://ultrarunning.com/calendar/event/tunnel-hill-100/race/35095/results" TargetMode="External"/><Relationship Id="rId34" Type="http://schemas.openxmlformats.org/officeDocument/2006/relationships/hyperlink" Target="https://ultrarunning.com/calendar/event/smith-rock-ascent/race/33296/results" TargetMode="External"/><Relationship Id="rId42" Type="http://schemas.openxmlformats.org/officeDocument/2006/relationships/hyperlink" Target="https://ultrarunning.com/calendar/event/wild-duluth-races/race/34642/results" TargetMode="External"/><Relationship Id="rId47" Type="http://schemas.openxmlformats.org/officeDocument/2006/relationships/hyperlink" Target="https://ultrarunning.com/calendar/event/blues-cruise/race/33843/results" TargetMode="External"/><Relationship Id="rId50" Type="http://schemas.openxmlformats.org/officeDocument/2006/relationships/hyperlink" Target="https://ultrarunning.com/calendar/event/burning-man-ultra/race/35814/results" TargetMode="External"/><Relationship Id="rId55" Type="http://schemas.openxmlformats.org/officeDocument/2006/relationships/hyperlink" Target="https://ultrarunning.com/calendar/event/avalon-benefit-50/race/36488/results" TargetMode="External"/><Relationship Id="rId63" Type="http://schemas.openxmlformats.org/officeDocument/2006/relationships/hyperlink" Target="https://ultrarunning.com/calendar/event/cowtown-ultra/race/35863/results" TargetMode="External"/><Relationship Id="rId68" Type="http://schemas.openxmlformats.org/officeDocument/2006/relationships/hyperlink" Target="https://ultrarunning.com/calendar/event/dark-anchor/race/36348/results" TargetMode="External"/><Relationship Id="rId76" Type="http://schemas.openxmlformats.org/officeDocument/2006/relationships/hyperlink" Target="https://ultrarunning.com/calendar/event/rocky-50/race/36484/results" TargetMode="External"/><Relationship Id="rId84" Type="http://schemas.openxmlformats.org/officeDocument/2006/relationships/hyperlink" Target="https://ultrarunning.com/calendar/event/hashawha-hills/race/35830/results" TargetMode="External"/><Relationship Id="rId89" Type="http://schemas.openxmlformats.org/officeDocument/2006/relationships/hyperlink" Target="https://ultrarunning.com/calendar/event/sean-o-brien-50m-50k-26-2/race/36902/results" TargetMode="External"/><Relationship Id="rId97" Type="http://schemas.openxmlformats.org/officeDocument/2006/relationships/hyperlink" Target="https://ultrarunning.com/calendar/event/phunt-50km-trail-race/race/38508/results" TargetMode="External"/><Relationship Id="rId7" Type="http://schemas.openxmlformats.org/officeDocument/2006/relationships/hyperlink" Target="https://ultrarunning.com/calendar/event/broken-arrow-skyrace/race/33850/results" TargetMode="External"/><Relationship Id="rId71" Type="http://schemas.openxmlformats.org/officeDocument/2006/relationships/hyperlink" Target="https://ultrarunning.com/calendar/event/orcas-island-50k/race/36667/results" TargetMode="External"/><Relationship Id="rId92" Type="http://schemas.openxmlformats.org/officeDocument/2006/relationships/hyperlink" Target="https://ultrarunning.com/calendar/event/griffith-park-trail/race/37841/results" TargetMode="External"/><Relationship Id="rId2" Type="http://schemas.openxmlformats.org/officeDocument/2006/relationships/hyperlink" Target="https://ultrarunning.com/calendar/event/jfk/race/34650/results" TargetMode="External"/><Relationship Id="rId16" Type="http://schemas.openxmlformats.org/officeDocument/2006/relationships/hyperlink" Target="https://ultrarunning.com/calendar/event/antelope-canyon-ultras/race/32419/results" TargetMode="External"/><Relationship Id="rId29" Type="http://schemas.openxmlformats.org/officeDocument/2006/relationships/hyperlink" Target="https://ultrarunning.com/calendar/event/promise-land/race/35238/results" TargetMode="External"/><Relationship Id="rId11" Type="http://schemas.openxmlformats.org/officeDocument/2006/relationships/hyperlink" Target="https://ultrarunning.com/calendar/event/javelina-jundred/race/34367/results" TargetMode="External"/><Relationship Id="rId24" Type="http://schemas.openxmlformats.org/officeDocument/2006/relationships/hyperlink" Target="https://ultrarunning.com/calendar/event/avalon-benefit-50/race/32022/results" TargetMode="External"/><Relationship Id="rId32" Type="http://schemas.openxmlformats.org/officeDocument/2006/relationships/hyperlink" Target="https://ultrarunning.com/calendar/event/hinson-lake-24-hour-ultra-classic/race/34059/results" TargetMode="External"/><Relationship Id="rId37" Type="http://schemas.openxmlformats.org/officeDocument/2006/relationships/hyperlink" Target="https://ultrarunning.com/calendar/event/lake-sonoma/race/33972/results" TargetMode="External"/><Relationship Id="rId40" Type="http://schemas.openxmlformats.org/officeDocument/2006/relationships/hyperlink" Target="https://ultrarunning.com/calendar/event/noble-canyon/race/33633/results" TargetMode="External"/><Relationship Id="rId45" Type="http://schemas.openxmlformats.org/officeDocument/2006/relationships/hyperlink" Target="https://ultrarunning.com/calendar/event/zion-100/race/33115/results" TargetMode="External"/><Relationship Id="rId53" Type="http://schemas.openxmlformats.org/officeDocument/2006/relationships/hyperlink" Target="https://ultrarunning.com/calendar/event/way-too-cool/race/36076/results" TargetMode="External"/><Relationship Id="rId58" Type="http://schemas.openxmlformats.org/officeDocument/2006/relationships/hyperlink" Target="https://ultrarunning.com/calendar/event/bandera/race/36489/results" TargetMode="External"/><Relationship Id="rId66" Type="http://schemas.openxmlformats.org/officeDocument/2006/relationships/hyperlink" Target="https://ultrarunning.com/calendar/event/salmon-falls-50k/race/38188/results" TargetMode="External"/><Relationship Id="rId74" Type="http://schemas.openxmlformats.org/officeDocument/2006/relationships/hyperlink" Target="https://ultrarunning.com/calendar/event/holiday-lake/race/37182/results" TargetMode="External"/><Relationship Id="rId79" Type="http://schemas.openxmlformats.org/officeDocument/2006/relationships/hyperlink" Target="https://ultrarunning.com/calendar/event/long-haul-100/race/35528/results" TargetMode="External"/><Relationship Id="rId87" Type="http://schemas.openxmlformats.org/officeDocument/2006/relationships/hyperlink" Target="https://ultrarunning.com/calendar/event/salem-lakeshore-frosty-fifty/race/35875/results" TargetMode="External"/><Relationship Id="rId5" Type="http://schemas.openxmlformats.org/officeDocument/2006/relationships/hyperlink" Target="https://ultrarunning.com/calendar/event/rachel-carson-trail-challenge/race/32878/results" TargetMode="External"/><Relationship Id="rId61" Type="http://schemas.openxmlformats.org/officeDocument/2006/relationships/hyperlink" Target="https://ultrarunning.com/calendar/event/avalon-benefit-50/race/36487/results" TargetMode="External"/><Relationship Id="rId82" Type="http://schemas.openxmlformats.org/officeDocument/2006/relationships/hyperlink" Target="https://ultrarunning.com/calendar/event/sean-o-brien-50m-50k-26-2/race/36904/results" TargetMode="External"/><Relationship Id="rId90" Type="http://schemas.openxmlformats.org/officeDocument/2006/relationships/hyperlink" Target="https://ultrarunning.com/calendar/event/ohio-s-backyard-ultra/race/37864/results" TargetMode="External"/><Relationship Id="rId95" Type="http://schemas.openxmlformats.org/officeDocument/2006/relationships/hyperlink" Target="https://ultrarunning.com/calendar/event/long-play-race/race/35957/results" TargetMode="External"/><Relationship Id="rId19" Type="http://schemas.openxmlformats.org/officeDocument/2006/relationships/hyperlink" Target="https://ultrarunning.com/calendar/event/bromont-ultra/race/33928/results" TargetMode="External"/><Relationship Id="rId14" Type="http://schemas.openxmlformats.org/officeDocument/2006/relationships/hyperlink" Target="https://ultrarunning.com/calendar/event/quebec-mega-trail/race/33715/results" TargetMode="External"/><Relationship Id="rId22" Type="http://schemas.openxmlformats.org/officeDocument/2006/relationships/hyperlink" Target="https://ultrarunning.com/calendar/event/speedgoat/race/35296/results" TargetMode="External"/><Relationship Id="rId27" Type="http://schemas.openxmlformats.org/officeDocument/2006/relationships/hyperlink" Target="https://ultrarunning.com/calendar/event/western-states/race/32836/results" TargetMode="External"/><Relationship Id="rId30" Type="http://schemas.openxmlformats.org/officeDocument/2006/relationships/hyperlink" Target="https://ultrarunning.com/calendar/event/black-canyon-trail/race/32589/results" TargetMode="External"/><Relationship Id="rId35" Type="http://schemas.openxmlformats.org/officeDocument/2006/relationships/hyperlink" Target="https://ultrarunning.com/calendar/event/miwok/race/29318/results" TargetMode="External"/><Relationship Id="rId43" Type="http://schemas.openxmlformats.org/officeDocument/2006/relationships/hyperlink" Target="https://ultrarunning.com/calendar/event/the-bear/race/33695/results" TargetMode="External"/><Relationship Id="rId48" Type="http://schemas.openxmlformats.org/officeDocument/2006/relationships/hyperlink" Target="https://ultrarunning.com/calendar/event/squaw-peak-50-mile-trail-run/race/34207/results" TargetMode="External"/><Relationship Id="rId56" Type="http://schemas.openxmlformats.org/officeDocument/2006/relationships/hyperlink" Target="https://ultrarunning.com/calendar/event/antelope-canyon-ultras/race/36196/results" TargetMode="External"/><Relationship Id="rId64" Type="http://schemas.openxmlformats.org/officeDocument/2006/relationships/hyperlink" Target="https://ultrarunning.com/calendar/event/the-algonquin-50k/race/35976/results" TargetMode="External"/><Relationship Id="rId69" Type="http://schemas.openxmlformats.org/officeDocument/2006/relationships/hyperlink" Target="https://ultrarunning.com/calendar/event/mt-cheaha/race/37850/results" TargetMode="External"/><Relationship Id="rId77" Type="http://schemas.openxmlformats.org/officeDocument/2006/relationships/hyperlink" Target="https://ultrarunning.com/calendar/event/rocky-raccoon/race/36486/results" TargetMode="External"/><Relationship Id="rId100" Type="http://schemas.openxmlformats.org/officeDocument/2006/relationships/hyperlink" Target="https://ultrarunning.com/calendar/event/seneca-greenway-trail/race/36093/results" TargetMode="External"/><Relationship Id="rId8" Type="http://schemas.openxmlformats.org/officeDocument/2006/relationships/hyperlink" Target="https://ultrarunning.com/calendar/event/chuckanut-50k/race/33747/results" TargetMode="External"/><Relationship Id="rId51" Type="http://schemas.openxmlformats.org/officeDocument/2006/relationships/hyperlink" Target="https://ultrarunning.com/calendar/event/black-canyon-trail/race/35954/results" TargetMode="External"/><Relationship Id="rId72" Type="http://schemas.openxmlformats.org/officeDocument/2006/relationships/hyperlink" Target="https://ultrarunning.com/calendar/event/copper-corridor/race/37320/results" TargetMode="External"/><Relationship Id="rId80" Type="http://schemas.openxmlformats.org/officeDocument/2006/relationships/hyperlink" Target="https://ultrarunning.com/calendar/event/3-days-of-syllamo/race/36563/results" TargetMode="External"/><Relationship Id="rId85" Type="http://schemas.openxmlformats.org/officeDocument/2006/relationships/hyperlink" Target="https://ultrarunning.com/calendar/event/the-pistol-ultra-run/race/36891/results" TargetMode="External"/><Relationship Id="rId93" Type="http://schemas.openxmlformats.org/officeDocument/2006/relationships/hyperlink" Target="https://ultrarunning.com/calendar/event/mid-maryland-ultra/race/38060/results" TargetMode="External"/><Relationship Id="rId98" Type="http://schemas.openxmlformats.org/officeDocument/2006/relationships/hyperlink" Target="https://ultrarunning.com/calendar/event/naked-bavarian/race/36793/results" TargetMode="External"/><Relationship Id="rId3" Type="http://schemas.openxmlformats.org/officeDocument/2006/relationships/hyperlink" Target="https://ultrarunning.com/calendar/event/way-too-cool/race/32610/results" TargetMode="External"/><Relationship Id="rId12" Type="http://schemas.openxmlformats.org/officeDocument/2006/relationships/hyperlink" Target="https://ultrarunning.com/calendar/event/mountain-mist/race/31360/results" TargetMode="External"/><Relationship Id="rId17" Type="http://schemas.openxmlformats.org/officeDocument/2006/relationships/hyperlink" Target="https://ultrarunning.com/calendar/event/dead-horse-ultra/race/34738/results" TargetMode="External"/><Relationship Id="rId25" Type="http://schemas.openxmlformats.org/officeDocument/2006/relationships/hyperlink" Target="https://ultrarunning.com/calendar/event/whistler-alpine-meadows/race/35898/results" TargetMode="External"/><Relationship Id="rId33" Type="http://schemas.openxmlformats.org/officeDocument/2006/relationships/hyperlink" Target="https://ultrarunning.com/calendar/event/hyner-trail-challenge/race/32385/results" TargetMode="External"/><Relationship Id="rId38" Type="http://schemas.openxmlformats.org/officeDocument/2006/relationships/hyperlink" Target="https://ultrarunning.com/calendar/event/antelope-canyon-ultras/race/32418/results" TargetMode="External"/><Relationship Id="rId46" Type="http://schemas.openxmlformats.org/officeDocument/2006/relationships/hyperlink" Target="https://ultrarunning.com/calendar/event/never-summer-100k/race/33858/results" TargetMode="External"/><Relationship Id="rId59" Type="http://schemas.openxmlformats.org/officeDocument/2006/relationships/hyperlink" Target="https://ultrarunning.com/calendar/event/antelope-canyon-ultras/race/36195/results" TargetMode="External"/><Relationship Id="rId67" Type="http://schemas.openxmlformats.org/officeDocument/2006/relationships/hyperlink" Target="https://ultrarunning.com/calendar/event/arches-ultra/race/35603/results" TargetMode="External"/><Relationship Id="rId20" Type="http://schemas.openxmlformats.org/officeDocument/2006/relationships/hyperlink" Target="https://ultrarunning.com/calendar/event/squamish-50/race/34442/results" TargetMode="External"/><Relationship Id="rId41" Type="http://schemas.openxmlformats.org/officeDocument/2006/relationships/hyperlink" Target="https://ultrarunning.com/calendar/event/marin-ultra-challenge/race/32492/results" TargetMode="External"/><Relationship Id="rId54" Type="http://schemas.openxmlformats.org/officeDocument/2006/relationships/hyperlink" Target="https://ultrarunning.com/calendar/event/mountain-mist/race/35705/results" TargetMode="External"/><Relationship Id="rId62" Type="http://schemas.openxmlformats.org/officeDocument/2006/relationships/hyperlink" Target="https://ultrarunning.com/calendar/event/fourmidable/race/37650/results" TargetMode="External"/><Relationship Id="rId70" Type="http://schemas.openxmlformats.org/officeDocument/2006/relationships/hyperlink" Target="https://ultrarunning.com/calendar/event/cabin-fever-50k/race/36092/results" TargetMode="External"/><Relationship Id="rId75" Type="http://schemas.openxmlformats.org/officeDocument/2006/relationships/hyperlink" Target="https://ultrarunning.com/calendar/event/seneca-greenway-trail/race/36094/results" TargetMode="External"/><Relationship Id="rId83" Type="http://schemas.openxmlformats.org/officeDocument/2006/relationships/hyperlink" Target="https://ultrarunning.com/calendar/event/prickly-pear/race/37252/results" TargetMode="External"/><Relationship Id="rId88" Type="http://schemas.openxmlformats.org/officeDocument/2006/relationships/hyperlink" Target="https://ultrarunning.com/calendar/event/peyton-s-wild-and-wacky-ultra-10x5k/race/36091/results" TargetMode="External"/><Relationship Id="rId91" Type="http://schemas.openxmlformats.org/officeDocument/2006/relationships/hyperlink" Target="https://ultrarunning.com/calendar/event/frozen-gnome/race/37079/results" TargetMode="External"/><Relationship Id="rId96" Type="http://schemas.openxmlformats.org/officeDocument/2006/relationships/hyperlink" Target="https://ultrarunning.com/calendar/event/coldwater-rumble/race/36116/results" TargetMode="External"/><Relationship Id="rId1" Type="http://schemas.openxmlformats.org/officeDocument/2006/relationships/hyperlink" Target="https://ultrarunning.com/calendar/event/mcm-50k/race/34922/results" TargetMode="External"/><Relationship Id="rId6" Type="http://schemas.openxmlformats.org/officeDocument/2006/relationships/hyperlink" Target="https://ultrarunning.com/calendar/event/run-the-rut/race/33471/results" TargetMode="External"/><Relationship Id="rId15" Type="http://schemas.openxmlformats.org/officeDocument/2006/relationships/hyperlink" Target="https://ultrarunning.com/calendar/event/leadville-trail/race/33631/results" TargetMode="External"/><Relationship Id="rId23" Type="http://schemas.openxmlformats.org/officeDocument/2006/relationships/hyperlink" Target="https://ultrarunning.com/calendar/event/tnf-ultra-trail-harricana-of-canada-uthc/race/33538/results" TargetMode="External"/><Relationship Id="rId28" Type="http://schemas.openxmlformats.org/officeDocument/2006/relationships/hyperlink" Target="https://ultrarunning.com/calendar/event/diez-vista/race/34895/results" TargetMode="External"/><Relationship Id="rId36" Type="http://schemas.openxmlformats.org/officeDocument/2006/relationships/hyperlink" Target="https://ultrarunning.com/calendar/event/ultimate-direction-dirty-30/race/36632/results" TargetMode="External"/><Relationship Id="rId49" Type="http://schemas.openxmlformats.org/officeDocument/2006/relationships/hyperlink" Target="https://ultrarunning.com/calendar/event/patapsco-valley-50k/race/35820/results" TargetMode="External"/><Relationship Id="rId57" Type="http://schemas.openxmlformats.org/officeDocument/2006/relationships/hyperlink" Target="https://ultrarunning.com/calendar/event/black-canyon-trail/race/35955/results" TargetMode="External"/><Relationship Id="rId10" Type="http://schemas.openxmlformats.org/officeDocument/2006/relationships/hyperlink" Target="https://ultrarunning.com/calendar/event/zion-100/race/33119/results" TargetMode="External"/><Relationship Id="rId31" Type="http://schemas.openxmlformats.org/officeDocument/2006/relationships/hyperlink" Target="https://ultrarunning.com/calendar/event/quad-dipsea/race/36616/results" TargetMode="External"/><Relationship Id="rId44" Type="http://schemas.openxmlformats.org/officeDocument/2006/relationships/hyperlink" Target="https://ultrarunning.com/calendar/event/mammoth-trail-fest/race/35484/results" TargetMode="External"/><Relationship Id="rId52" Type="http://schemas.openxmlformats.org/officeDocument/2006/relationships/hyperlink" Target="https://ultrarunning.com/calendar/event/chuckanut-50k/race/36021/results" TargetMode="External"/><Relationship Id="rId60" Type="http://schemas.openxmlformats.org/officeDocument/2006/relationships/hyperlink" Target="https://ultrarunning.com/calendar/event/rocky-raccoon/race/36485/results" TargetMode="External"/><Relationship Id="rId65" Type="http://schemas.openxmlformats.org/officeDocument/2006/relationships/hyperlink" Target="https://ultrarunning.com/calendar/event/rocky-50/race/36483/results" TargetMode="External"/><Relationship Id="rId73" Type="http://schemas.openxmlformats.org/officeDocument/2006/relationships/hyperlink" Target="https://ultrarunning.com/calendar/event/bandera/race/39030/results" TargetMode="External"/><Relationship Id="rId78" Type="http://schemas.openxmlformats.org/officeDocument/2006/relationships/hyperlink" Target="https://ultrarunning.com/calendar/event/terrapin-mountain/race/37251/results" TargetMode="External"/><Relationship Id="rId81" Type="http://schemas.openxmlformats.org/officeDocument/2006/relationships/hyperlink" Target="https://ultrarunning.com/calendar/event/sean-o-brien-50k/race/37863/results" TargetMode="External"/><Relationship Id="rId86" Type="http://schemas.openxmlformats.org/officeDocument/2006/relationships/hyperlink" Target="https://ultrarunning.com/calendar/event/sylamore-trail/race/37736/results" TargetMode="External"/><Relationship Id="rId94" Type="http://schemas.openxmlformats.org/officeDocument/2006/relationships/hyperlink" Target="https://ultrarunning.com/calendar/event/fort-ord-trail-run/race/37258/results" TargetMode="External"/><Relationship Id="rId99" Type="http://schemas.openxmlformats.org/officeDocument/2006/relationships/hyperlink" Target="https://ultrarunning.com/calendar/event/croom-zoom/race/37088/results" TargetMode="External"/><Relationship Id="rId4" Type="http://schemas.openxmlformats.org/officeDocument/2006/relationships/hyperlink" Target="https://ultrarunning.com/calendar/event/black-canyon-trail/race/32142/results" TargetMode="External"/><Relationship Id="rId9" Type="http://schemas.openxmlformats.org/officeDocument/2006/relationships/hyperlink" Target="https://ultrarunning.com/calendar/event/the-canyons/race/34032/results" TargetMode="External"/><Relationship Id="rId13" Type="http://schemas.openxmlformats.org/officeDocument/2006/relationships/hyperlink" Target="https://ultrarunning.com/calendar/event/silver-rush-50/race/33589/results" TargetMode="External"/><Relationship Id="rId18" Type="http://schemas.openxmlformats.org/officeDocument/2006/relationships/hyperlink" Target="https://ultrarunning.com/calendar/event/squamish-50/race/34441/results" TargetMode="External"/><Relationship Id="rId39" Type="http://schemas.openxmlformats.org/officeDocument/2006/relationships/hyperlink" Target="https://ultrarunning.com/calendar/event/hat-trail-run/race/34089/results"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ultrarunning.com/calendar/runner/show?first_name=Joshua&amp;last_name=Holmes&amp;runner_id=5158" TargetMode="External"/><Relationship Id="rId21" Type="http://schemas.openxmlformats.org/officeDocument/2006/relationships/hyperlink" Target="https://ultrarunning.com/calendar/runner/show?first_name=Debbie&amp;last_name=Martin-Consani&amp;runner_id=248308" TargetMode="External"/><Relationship Id="rId42" Type="http://schemas.openxmlformats.org/officeDocument/2006/relationships/hyperlink" Target="https://ultrarunning.com/calendar/runner/show?first_name=Maria&amp;last_name=Rivera&amp;runner_id=33356" TargetMode="External"/><Relationship Id="rId63" Type="http://schemas.openxmlformats.org/officeDocument/2006/relationships/hyperlink" Target="https://ultrarunning.com/calendar/runner/show?first_name=Jorge&amp;last_name=Paes%20Coentro&amp;runner_id=252360" TargetMode="External"/><Relationship Id="rId84" Type="http://schemas.openxmlformats.org/officeDocument/2006/relationships/hyperlink" Target="https://ultrarunning.com/calendar/runner/show?first_name=Dion&amp;last_name=Leonard&amp;runner_id=28578" TargetMode="External"/><Relationship Id="rId138" Type="http://schemas.openxmlformats.org/officeDocument/2006/relationships/hyperlink" Target="https://ultrarunning.com/calendar/runner/show?first_name=Telma%20Ghazarian&amp;last_name=Altoon&amp;runner_id=60247" TargetMode="External"/><Relationship Id="rId159" Type="http://schemas.openxmlformats.org/officeDocument/2006/relationships/hyperlink" Target="https://ultrarunning.com/calendar/runner/show?first_name=Zach&amp;last_name=Gingerich&amp;runner_id=39252" TargetMode="External"/><Relationship Id="rId170" Type="http://schemas.openxmlformats.org/officeDocument/2006/relationships/hyperlink" Target="https://ultrarunning.com/calendar/runner/show?first_name=Walker&amp;last_name=Higgins&amp;runner_id=39261" TargetMode="External"/><Relationship Id="rId191" Type="http://schemas.openxmlformats.org/officeDocument/2006/relationships/hyperlink" Target="https://ultrarunning.com/calendar/runner/show?first_name=Chris&amp;last_name=Calimano&amp;runner_id=20215" TargetMode="External"/><Relationship Id="rId205" Type="http://schemas.openxmlformats.org/officeDocument/2006/relationships/hyperlink" Target="https://ultrarunning.com/calendar/runner/show?first_name=Bonnie&amp;last_name=Busch&amp;runner_id=10197" TargetMode="External"/><Relationship Id="rId107" Type="http://schemas.openxmlformats.org/officeDocument/2006/relationships/hyperlink" Target="https://ultrarunning.com/calendar/runner/show?first_name=Aneta&amp;last_name=Zeppettella&amp;runner_id=9467" TargetMode="External"/><Relationship Id="rId11" Type="http://schemas.openxmlformats.org/officeDocument/2006/relationships/hyperlink" Target="https://ultrarunning.com/calendar/runner/show?first_name=Richard%20Chas&amp;last_name=Kabanuck&amp;runner_id=39247" TargetMode="External"/><Relationship Id="rId32" Type="http://schemas.openxmlformats.org/officeDocument/2006/relationships/hyperlink" Target="https://ultrarunning.com/calendar/runner/show?first_name=Ricardo&amp;last_name=Ramirez&amp;runner_id=77746" TargetMode="External"/><Relationship Id="rId53" Type="http://schemas.openxmlformats.org/officeDocument/2006/relationships/hyperlink" Target="https://ultrarunning.com/calendar/runner/show?first_name=Lindsay&amp;last_name=Phenix&amp;runner_id=5161" TargetMode="External"/><Relationship Id="rId74" Type="http://schemas.openxmlformats.org/officeDocument/2006/relationships/hyperlink" Target="https://ultrarunning.com/calendar/runner/show?first_name=Kelly&amp;last_name=Odell&amp;runner_id=23832" TargetMode="External"/><Relationship Id="rId128" Type="http://schemas.openxmlformats.org/officeDocument/2006/relationships/hyperlink" Target="https://ultrarunning.com/calendar/runner/show?first_name=Amy&amp;last_name=Costa&amp;runner_id=39276" TargetMode="External"/><Relationship Id="rId149" Type="http://schemas.openxmlformats.org/officeDocument/2006/relationships/hyperlink" Target="https://ultrarunning.com/calendar/runner/show?first_name=Harvey&amp;last_name=Lewis&amp;runner_id=23829" TargetMode="External"/><Relationship Id="rId5" Type="http://schemas.openxmlformats.org/officeDocument/2006/relationships/hyperlink" Target="https://ultrarunning.com/calendar/runner/show?first_name=Hans&amp;last_name=Van%20Zanten&amp;runner_id=5935" TargetMode="External"/><Relationship Id="rId95" Type="http://schemas.openxmlformats.org/officeDocument/2006/relationships/hyperlink" Target="https://ultrarunning.com/calendar/runner/show?first_name=Norma&amp;last_name=Roberts&amp;runner_id=49624" TargetMode="External"/><Relationship Id="rId160" Type="http://schemas.openxmlformats.org/officeDocument/2006/relationships/hyperlink" Target="https://ultrarunning.com/calendar/runner/show?first_name=Matthew&amp;last_name=Collins&amp;runner_id=39253" TargetMode="External"/><Relationship Id="rId181" Type="http://schemas.openxmlformats.org/officeDocument/2006/relationships/hyperlink" Target="https://ultrarunning.com/calendar/runner/show?first_name=Jonathan&amp;last_name=Gunderson&amp;runner_id=39268" TargetMode="External"/><Relationship Id="rId216" Type="http://schemas.openxmlformats.org/officeDocument/2006/relationships/hyperlink" Target="https://ultrarunning.com/calendar/runner/show?first_name=Rajesh&amp;last_name=Vadgama&amp;runner_id=39288" TargetMode="External"/><Relationship Id="rId211" Type="http://schemas.openxmlformats.org/officeDocument/2006/relationships/hyperlink" Target="https://ultrarunning.com/calendar/runner/show?first_name=Emily&amp;last_name=Ryan&amp;runner_id=39283" TargetMode="External"/><Relationship Id="rId22" Type="http://schemas.openxmlformats.org/officeDocument/2006/relationships/hyperlink" Target="https://ultrarunning.com/calendar/runner/show?first_name=Sally&amp;last_name=McRae&amp;runner_id=10674" TargetMode="External"/><Relationship Id="rId27" Type="http://schemas.openxmlformats.org/officeDocument/2006/relationships/hyperlink" Target="https://ultrarunning.com/calendar/runner/show?first_name=Kerri&amp;last_name=Kanuga&amp;runner_id=39270" TargetMode="External"/><Relationship Id="rId43" Type="http://schemas.openxmlformats.org/officeDocument/2006/relationships/hyperlink" Target="https://ultrarunning.com/calendar/runner/show?first_name=Kevin&amp;last_name=Delk&amp;runner_id=83328" TargetMode="External"/><Relationship Id="rId48" Type="http://schemas.openxmlformats.org/officeDocument/2006/relationships/hyperlink" Target="https://ultrarunning.com/calendar/runner/show?first_name=Gerald&amp;last_name=Tabios&amp;runner_id=308" TargetMode="External"/><Relationship Id="rId64" Type="http://schemas.openxmlformats.org/officeDocument/2006/relationships/hyperlink" Target="https://ultrarunning.com/calendar/runner/show?first_name=Pamela&amp;last_name=Chapman-Markle&amp;runner_id=31621" TargetMode="External"/><Relationship Id="rId69" Type="http://schemas.openxmlformats.org/officeDocument/2006/relationships/hyperlink" Target="https://ultrarunning.com/calendar/runner/show?first_name=John&amp;last_name=Kohler&amp;runner_id=6068" TargetMode="External"/><Relationship Id="rId113" Type="http://schemas.openxmlformats.org/officeDocument/2006/relationships/hyperlink" Target="https://ultrarunning.com/calendar/runner/show?first_name=Michelle&amp;last_name=West&amp;runner_id=10914" TargetMode="External"/><Relationship Id="rId118" Type="http://schemas.openxmlformats.org/officeDocument/2006/relationships/hyperlink" Target="https://ultrarunning.com/calendar/runner/show?first_name=Danny&amp;last_name=Westergaard&amp;runner_id=10933" TargetMode="External"/><Relationship Id="rId134" Type="http://schemas.openxmlformats.org/officeDocument/2006/relationships/hyperlink" Target="https://ultrarunning.com/calendar/runner/show?first_name=Sandy&amp;last_name=Geisel&amp;runner_id=36116" TargetMode="External"/><Relationship Id="rId139" Type="http://schemas.openxmlformats.org/officeDocument/2006/relationships/hyperlink" Target="https://ultrarunning.com/calendar/runner/show?first_name=Kimberlie&amp;last_name=Budzik&amp;runner_id=39292" TargetMode="External"/><Relationship Id="rId80" Type="http://schemas.openxmlformats.org/officeDocument/2006/relationships/hyperlink" Target="https://ultrarunning.com/calendar/runner/show?first_name=Igor&amp;last_name=Gotsuliak&amp;runner_id=49600" TargetMode="External"/><Relationship Id="rId85" Type="http://schemas.openxmlformats.org/officeDocument/2006/relationships/hyperlink" Target="https://ultrarunning.com/calendar/runner/show?first_name=Sally&amp;last_name=McRae&amp;runner_id=10674" TargetMode="External"/><Relationship Id="rId150" Type="http://schemas.openxmlformats.org/officeDocument/2006/relationships/hyperlink" Target="https://ultrarunning.com/calendar/runner/show?first_name=Tetsuo&amp;last_name=Kiso&amp;runner_id=39246" TargetMode="External"/><Relationship Id="rId155" Type="http://schemas.openxmlformats.org/officeDocument/2006/relationships/hyperlink" Target="https://ultrarunning.com/calendar/runner/show?first_name=Gina&amp;last_name=Slaby&amp;runner_id=39249" TargetMode="External"/><Relationship Id="rId171" Type="http://schemas.openxmlformats.org/officeDocument/2006/relationships/hyperlink" Target="https://ultrarunning.com/calendar/runner/show?first_name=Suzi&amp;last_name=Swinehart&amp;runner_id=13018" TargetMode="External"/><Relationship Id="rId176" Type="http://schemas.openxmlformats.org/officeDocument/2006/relationships/hyperlink" Target="https://ultrarunning.com/calendar/runner/show?first_name=Annie&amp;last_name=Weiss&amp;runner_id=39264" TargetMode="External"/><Relationship Id="rId192" Type="http://schemas.openxmlformats.org/officeDocument/2006/relationships/hyperlink" Target="https://ultrarunning.com/calendar/runner/show?first_name=Hiroyuki&amp;last_name=Nishimura&amp;runner_id=39272" TargetMode="External"/><Relationship Id="rId197" Type="http://schemas.openxmlformats.org/officeDocument/2006/relationships/hyperlink" Target="https://ultrarunning.com/calendar/runner/show?first_name=Angel&amp;last_name=Vega&amp;runner_id=39274" TargetMode="External"/><Relationship Id="rId206" Type="http://schemas.openxmlformats.org/officeDocument/2006/relationships/hyperlink" Target="https://ultrarunning.com/calendar/runner/show?first_name=Nick&amp;last_name=LaBoffe&amp;runner_id=39279" TargetMode="External"/><Relationship Id="rId201" Type="http://schemas.openxmlformats.org/officeDocument/2006/relationships/hyperlink" Target="https://ultrarunning.com/calendar/runner/show?first_name=Amy&amp;last_name=Costa&amp;runner_id=39276" TargetMode="External"/><Relationship Id="rId222" Type="http://schemas.openxmlformats.org/officeDocument/2006/relationships/hyperlink" Target="https://ultrarunning.com/calendar/runner/show?first_name=Ted&amp;last_name=Williamson&amp;runner_id=39291" TargetMode="External"/><Relationship Id="rId12" Type="http://schemas.openxmlformats.org/officeDocument/2006/relationships/hyperlink" Target="https://ultrarunning.com/calendar/runner/show?first_name=Mitsuo&amp;last_name=Moriya&amp;runner_id=39258" TargetMode="External"/><Relationship Id="rId17" Type="http://schemas.openxmlformats.org/officeDocument/2006/relationships/hyperlink" Target="https://ultrarunning.com/calendar/runner/show?first_name=Stine&amp;last_name=Rex%20Christensen&amp;runner_id=407628" TargetMode="External"/><Relationship Id="rId33" Type="http://schemas.openxmlformats.org/officeDocument/2006/relationships/hyperlink" Target="https://ultrarunning.com/calendar/runner/show?first_name=Jace&amp;last_name=Hinesly&amp;runner_id=40078" TargetMode="External"/><Relationship Id="rId38" Type="http://schemas.openxmlformats.org/officeDocument/2006/relationships/hyperlink" Target="https://ultrarunning.com/calendar/runner/show?first_name=Russ&amp;last_name=Reinbolt&amp;runner_id=17474" TargetMode="External"/><Relationship Id="rId59" Type="http://schemas.openxmlformats.org/officeDocument/2006/relationships/hyperlink" Target="https://ultrarunning.com/calendar/runner/show?first_name=Joshua&amp;last_name=Frey&amp;runner_id=8240" TargetMode="External"/><Relationship Id="rId103" Type="http://schemas.openxmlformats.org/officeDocument/2006/relationships/hyperlink" Target="https://ultrarunning.com/calendar/runner/show?first_name=Kevin&amp;last_name=Delk&amp;runner_id=83328" TargetMode="External"/><Relationship Id="rId108" Type="http://schemas.openxmlformats.org/officeDocument/2006/relationships/hyperlink" Target="https://ultrarunning.com/calendar/runner/show?first_name=Nancy&amp;last_name=Levene&amp;runner_id=49601" TargetMode="External"/><Relationship Id="rId124" Type="http://schemas.openxmlformats.org/officeDocument/2006/relationships/hyperlink" Target="https://ultrarunning.com/calendar/runner/show?first_name=Brian&amp;last_name=Medley&amp;runner_id=11096" TargetMode="External"/><Relationship Id="rId129" Type="http://schemas.openxmlformats.org/officeDocument/2006/relationships/hyperlink" Target="https://ultrarunning.com/calendar/runner/show?first_name=Emilio&amp;last_name=Martinez&amp;runner_id=28898" TargetMode="External"/><Relationship Id="rId54" Type="http://schemas.openxmlformats.org/officeDocument/2006/relationships/hyperlink" Target="https://ultrarunning.com/calendar/runner/show?first_name=Remo&amp;last_name=Spagnol&amp;runner_id=11145" TargetMode="External"/><Relationship Id="rId70" Type="http://schemas.openxmlformats.org/officeDocument/2006/relationships/hyperlink" Target="https://ultrarunning.com/calendar/runner/show?first_name=Jeff&amp;last_name=Liu&amp;runner_id=58373" TargetMode="External"/><Relationship Id="rId75" Type="http://schemas.openxmlformats.org/officeDocument/2006/relationships/hyperlink" Target="https://ultrarunning.com/calendar/runner/show?first_name=Maria&amp;last_name=Poso&amp;runner_id=33395" TargetMode="External"/><Relationship Id="rId91" Type="http://schemas.openxmlformats.org/officeDocument/2006/relationships/hyperlink" Target="https://ultrarunning.com/calendar/runner/show?first_name=Joao&amp;last_name=Andrade&amp;runner_id=233655" TargetMode="External"/><Relationship Id="rId96" Type="http://schemas.openxmlformats.org/officeDocument/2006/relationships/hyperlink" Target="https://ultrarunning.com/calendar/runner/show?first_name=Daniel&amp;last_name=Kroeger&amp;runner_id=305495" TargetMode="External"/><Relationship Id="rId140" Type="http://schemas.openxmlformats.org/officeDocument/2006/relationships/hyperlink" Target="https://ultrarunning.com/calendar/runner/show?first_name=Lori&amp;last_name=Mitchener&amp;runner_id=8858" TargetMode="External"/><Relationship Id="rId145" Type="http://schemas.openxmlformats.org/officeDocument/2006/relationships/hyperlink" Target="https://ultrarunning.com/calendar/runner/show?first_name=Hans&amp;last_name=Siemelink&amp;runner_id=17511" TargetMode="External"/><Relationship Id="rId161" Type="http://schemas.openxmlformats.org/officeDocument/2006/relationships/hyperlink" Target="https://ultrarunning.com/calendar/runner/show?first_name=Mark&amp;last_name=Matyazic&amp;runner_id=39255" TargetMode="External"/><Relationship Id="rId166" Type="http://schemas.openxmlformats.org/officeDocument/2006/relationships/hyperlink" Target="https://ultrarunning.com/calendar/runner/show?first_name=Steven&amp;last_name=Kent&amp;runner_id=4956" TargetMode="External"/><Relationship Id="rId182" Type="http://schemas.openxmlformats.org/officeDocument/2006/relationships/hyperlink" Target="https://ultrarunning.com/calendar/runner/show?first_name=Michal&amp;last_name=Cinciala&amp;runner_id=39269" TargetMode="External"/><Relationship Id="rId187" Type="http://schemas.openxmlformats.org/officeDocument/2006/relationships/hyperlink" Target="https://ultrarunning.com/calendar/runner/show?first_name=Danny&amp;last_name=Westergaard&amp;runner_id=10933" TargetMode="External"/><Relationship Id="rId217" Type="http://schemas.openxmlformats.org/officeDocument/2006/relationships/hyperlink" Target="https://ultrarunning.com/calendar/runner/show?first_name=Melanie&amp;last_name=Owen&amp;runner_id=23890" TargetMode="External"/><Relationship Id="rId1" Type="http://schemas.openxmlformats.org/officeDocument/2006/relationships/hyperlink" Target="https://ultrarunning.com/calendar/runner/show?first_name=Yoshihiko&amp;last_name=Ishikawa&amp;runner_id=39244" TargetMode="External"/><Relationship Id="rId6" Type="http://schemas.openxmlformats.org/officeDocument/2006/relationships/hyperlink" Target="https://ultrarunning.com/calendar/runner/show?first_name=Georgia%20Jo&amp;last_name=Manta&amp;runner_id=235401" TargetMode="External"/><Relationship Id="rId212" Type="http://schemas.openxmlformats.org/officeDocument/2006/relationships/hyperlink" Target="https://ultrarunning.com/calendar/runner/show?first_name=Claus&amp;last_name=Rasmussen&amp;runner_id=39286" TargetMode="External"/><Relationship Id="rId23" Type="http://schemas.openxmlformats.org/officeDocument/2006/relationships/hyperlink" Target="https://ultrarunning.com/calendar/runner/show?first_name=Jiri&amp;last_name=Halek&amp;runner_id=231199" TargetMode="External"/><Relationship Id="rId28" Type="http://schemas.openxmlformats.org/officeDocument/2006/relationships/hyperlink" Target="https://ultrarunning.com/calendar/runner/show?first_name=Anders&amp;last_name=Noren&amp;runner_id=85549" TargetMode="External"/><Relationship Id="rId49" Type="http://schemas.openxmlformats.org/officeDocument/2006/relationships/hyperlink" Target="https://ultrarunning.com/calendar/runner/show?first_name=Richard&amp;last_name=Heath&amp;runner_id=85520" TargetMode="External"/><Relationship Id="rId114" Type="http://schemas.openxmlformats.org/officeDocument/2006/relationships/hyperlink" Target="https://ultrarunning.com/calendar/runner/show?first_name=Brian&amp;last_name=Hamilton&amp;runner_id=3489" TargetMode="External"/><Relationship Id="rId119" Type="http://schemas.openxmlformats.org/officeDocument/2006/relationships/hyperlink" Target="https://ultrarunning.com/calendar/runner/show?first_name=Scott&amp;last_name=Waldrop&amp;runner_id=8757" TargetMode="External"/><Relationship Id="rId44" Type="http://schemas.openxmlformats.org/officeDocument/2006/relationships/hyperlink" Target="https://ultrarunning.com/calendar/runner/show?first_name=Kelley&amp;last_name=Puckett&amp;runner_id=130727" TargetMode="External"/><Relationship Id="rId60" Type="http://schemas.openxmlformats.org/officeDocument/2006/relationships/hyperlink" Target="https://ultrarunning.com/calendar/runner/show?first_name=Leanne&amp;last_name=Rive&amp;runner_id=248322" TargetMode="External"/><Relationship Id="rId65" Type="http://schemas.openxmlformats.org/officeDocument/2006/relationships/hyperlink" Target="https://ultrarunning.com/calendar/runner/show?first_name=Rich&amp;last_name=Peers&amp;runner_id=49621" TargetMode="External"/><Relationship Id="rId81" Type="http://schemas.openxmlformats.org/officeDocument/2006/relationships/hyperlink" Target="https://ultrarunning.com/calendar/runner/show?first_name=Sergey&amp;last_name=lonov&amp;runner_id=340643" TargetMode="External"/><Relationship Id="rId86" Type="http://schemas.openxmlformats.org/officeDocument/2006/relationships/hyperlink" Target="https://ultrarunning.com/calendar/runner/show?first_name=Eric&amp;last_name=Tadt&amp;runner_id=39271" TargetMode="External"/><Relationship Id="rId130" Type="http://schemas.openxmlformats.org/officeDocument/2006/relationships/hyperlink" Target="https://ultrarunning.com/calendar/runner/show?first_name=Karla&amp;last_name=Kent&amp;runner_id=30705" TargetMode="External"/><Relationship Id="rId135" Type="http://schemas.openxmlformats.org/officeDocument/2006/relationships/hyperlink" Target="https://ultrarunning.com/calendar/runner/show?first_name=Todd&amp;last_name=Baum&amp;runner_id=36855" TargetMode="External"/><Relationship Id="rId151" Type="http://schemas.openxmlformats.org/officeDocument/2006/relationships/hyperlink" Target="https://ultrarunning.com/calendar/runner/show?first_name=Lee&amp;last_name=Whitaker&amp;runner_id=57" TargetMode="External"/><Relationship Id="rId156" Type="http://schemas.openxmlformats.org/officeDocument/2006/relationships/hyperlink" Target="https://ultrarunning.com/calendar/runner/show?first_name=Joshua&amp;last_name=Holmes&amp;runner_id=5158" TargetMode="External"/><Relationship Id="rId177" Type="http://schemas.openxmlformats.org/officeDocument/2006/relationships/hyperlink" Target="https://ultrarunning.com/calendar/runner/show?first_name=Pete&amp;last_name=Kostelnick&amp;runner_id=5147" TargetMode="External"/><Relationship Id="rId198" Type="http://schemas.openxmlformats.org/officeDocument/2006/relationships/hyperlink" Target="https://ultrarunning.com/calendar/runner/show?first_name=Glenn&amp;last_name=Sutton&amp;runner_id=39275" TargetMode="External"/><Relationship Id="rId172" Type="http://schemas.openxmlformats.org/officeDocument/2006/relationships/hyperlink" Target="https://ultrarunning.com/calendar/runner/show?first_name=Hector&amp;last_name=Bengolea&amp;runner_id=39262" TargetMode="External"/><Relationship Id="rId193" Type="http://schemas.openxmlformats.org/officeDocument/2006/relationships/hyperlink" Target="https://ultrarunning.com/calendar/runner/show?first_name=Ben&amp;last_name=Blessing&amp;runner_id=25677" TargetMode="External"/><Relationship Id="rId202" Type="http://schemas.openxmlformats.org/officeDocument/2006/relationships/hyperlink" Target="https://ultrarunning.com/calendar/runner/show?first_name=Rhys&amp;last_name=Jenkins&amp;runner_id=39277" TargetMode="External"/><Relationship Id="rId207" Type="http://schemas.openxmlformats.org/officeDocument/2006/relationships/hyperlink" Target="https://ultrarunning.com/calendar/runner/show?first_name=Michael&amp;last_name=Coutu&amp;runner_id=39280" TargetMode="External"/><Relationship Id="rId223" Type="http://schemas.openxmlformats.org/officeDocument/2006/relationships/hyperlink" Target="https://ultrarunning.com/calendar/runner/show?first_name=Wendy&amp;last_name=Murray&amp;runner_id=8579" TargetMode="External"/><Relationship Id="rId13" Type="http://schemas.openxmlformats.org/officeDocument/2006/relationships/hyperlink" Target="https://ultrarunning.com/calendar/runner/show?first_name=Suzi&amp;last_name=Swinehart&amp;runner_id=13018" TargetMode="External"/><Relationship Id="rId18" Type="http://schemas.openxmlformats.org/officeDocument/2006/relationships/hyperlink" Target="https://ultrarunning.com/calendar/runner/show?first_name=Ray&amp;last_name=Sanchez&amp;runner_id=8083" TargetMode="External"/><Relationship Id="rId39" Type="http://schemas.openxmlformats.org/officeDocument/2006/relationships/hyperlink" Target="https://ultrarunning.com/calendar/runner/show?first_name=Jeremy&amp;last_name=Scanlan&amp;runner_id=20055" TargetMode="External"/><Relationship Id="rId109" Type="http://schemas.openxmlformats.org/officeDocument/2006/relationships/hyperlink" Target="https://ultrarunning.com/calendar/runner/show?first_name=Joshua&amp;last_name=Kline&amp;runner_id=8764" TargetMode="External"/><Relationship Id="rId34" Type="http://schemas.openxmlformats.org/officeDocument/2006/relationships/hyperlink" Target="https://ultrarunning.com/calendar/runner/show?first_name=Caryn&amp;last_name=Lubetsky&amp;runner_id=39259" TargetMode="External"/><Relationship Id="rId50" Type="http://schemas.openxmlformats.org/officeDocument/2006/relationships/hyperlink" Target="https://ultrarunning.com/calendar/runner/show?first_name=Erika&amp;last_name=Lohn&amp;runner_id=12437" TargetMode="External"/><Relationship Id="rId55" Type="http://schemas.openxmlformats.org/officeDocument/2006/relationships/hyperlink" Target="https://ultrarunning.com/calendar/runner/show?first_name=Laura&amp;last_name=Watts&amp;runner_id=401951" TargetMode="External"/><Relationship Id="rId76" Type="http://schemas.openxmlformats.org/officeDocument/2006/relationships/hyperlink" Target="https://ultrarunning.com/calendar/runner/show?first_name=Gurinder&amp;last_name=Singh&amp;runner_id=6217" TargetMode="External"/><Relationship Id="rId97" Type="http://schemas.openxmlformats.org/officeDocument/2006/relationships/hyperlink" Target="https://ultrarunning.com/calendar/runner/show?first_name=Lee&amp;last_name=Whitaker&amp;runner_id=57" TargetMode="External"/><Relationship Id="rId104" Type="http://schemas.openxmlformats.org/officeDocument/2006/relationships/hyperlink" Target="https://ultrarunning.com/calendar/runner/show?first_name=Ray&amp;last_name=Sanchez&amp;runner_id=8083" TargetMode="External"/><Relationship Id="rId120" Type="http://schemas.openxmlformats.org/officeDocument/2006/relationships/hyperlink" Target="https://ultrarunning.com/calendar/runner/show?first_name=Nate&amp;last_name=Dirvin&amp;runner_id=8237" TargetMode="External"/><Relationship Id="rId125" Type="http://schemas.openxmlformats.org/officeDocument/2006/relationships/hyperlink" Target="https://ultrarunning.com/calendar/runner/show?first_name=Gerald&amp;last_name=Tabios&amp;runner_id=308" TargetMode="External"/><Relationship Id="rId141" Type="http://schemas.openxmlformats.org/officeDocument/2006/relationships/hyperlink" Target="https://ultrarunning.com/calendar/runner/show?first_name=Will&amp;last_name=Litwin&amp;runner_id=49607" TargetMode="External"/><Relationship Id="rId146" Type="http://schemas.openxmlformats.org/officeDocument/2006/relationships/hyperlink" Target="https://ultrarunning.com/calendar/runner/show?first_name=Jonathan&amp;last_name=Reid&amp;runner_id=11074" TargetMode="External"/><Relationship Id="rId167" Type="http://schemas.openxmlformats.org/officeDocument/2006/relationships/hyperlink" Target="https://ultrarunning.com/calendar/runner/show?first_name=Mitsuo&amp;last_name=Moriya&amp;runner_id=39258" TargetMode="External"/><Relationship Id="rId188" Type="http://schemas.openxmlformats.org/officeDocument/2006/relationships/hyperlink" Target="https://ultrarunning.com/calendar/runner/show?first_name=Kerri&amp;last_name=Kanuga&amp;runner_id=39270" TargetMode="External"/><Relationship Id="rId7" Type="http://schemas.openxmlformats.org/officeDocument/2006/relationships/hyperlink" Target="https://ultrarunning.com/calendar/runner/show?first_name=Michael&amp;last_name=Ohler&amp;runner_id=109788" TargetMode="External"/><Relationship Id="rId71" Type="http://schemas.openxmlformats.org/officeDocument/2006/relationships/hyperlink" Target="https://ultrarunning.com/calendar/runner/show?first_name=Danny&amp;last_name=Westergaard&amp;runner_id=10933" TargetMode="External"/><Relationship Id="rId92" Type="http://schemas.openxmlformats.org/officeDocument/2006/relationships/hyperlink" Target="https://ultrarunning.com/calendar/runner/show?first_name=Todd&amp;last_name=Nott&amp;runner_id=22292" TargetMode="External"/><Relationship Id="rId162" Type="http://schemas.openxmlformats.org/officeDocument/2006/relationships/hyperlink" Target="https://ultrarunning.com/calendar/runner/show?first_name=Mosi&amp;last_name=Smith&amp;runner_id=39256" TargetMode="External"/><Relationship Id="rId183" Type="http://schemas.openxmlformats.org/officeDocument/2006/relationships/hyperlink" Target="https://ultrarunning.com/calendar/runner/show?first_name=Jean&amp;last_name=Aponte&amp;runner_id=3058" TargetMode="External"/><Relationship Id="rId213" Type="http://schemas.openxmlformats.org/officeDocument/2006/relationships/hyperlink" Target="https://ultrarunning.com/calendar/runner/show?first_name=Brenda&amp;last_name=Blinn&amp;runner_id=39287" TargetMode="External"/><Relationship Id="rId218" Type="http://schemas.openxmlformats.org/officeDocument/2006/relationships/hyperlink" Target="https://ultrarunning.com/calendar/runner/show?first_name=Ibar&amp;last_name=Dinampo&amp;runner_id=465" TargetMode="External"/><Relationship Id="rId2" Type="http://schemas.openxmlformats.org/officeDocument/2006/relationships/hyperlink" Target="https://ultrarunning.com/calendar/runner/show?first_name=Iv%C3%A1n&amp;last_name=Penalba%20Lopez&amp;runner_id=407629" TargetMode="External"/><Relationship Id="rId29" Type="http://schemas.openxmlformats.org/officeDocument/2006/relationships/hyperlink" Target="https://ultrarunning.com/calendar/runner/show?first_name=Norma&amp;last_name=Roberts&amp;runner_id=49624" TargetMode="External"/><Relationship Id="rId24" Type="http://schemas.openxmlformats.org/officeDocument/2006/relationships/hyperlink" Target="https://ultrarunning.com/calendar/runner/show?first_name=Sean&amp;last_name=Lee&amp;runner_id=33399" TargetMode="External"/><Relationship Id="rId40" Type="http://schemas.openxmlformats.org/officeDocument/2006/relationships/hyperlink" Target="https://ultrarunning.com/calendar/runner/show?first_name=Ashish&amp;last_name=Kasodekar&amp;runner_id=407627" TargetMode="External"/><Relationship Id="rId45" Type="http://schemas.openxmlformats.org/officeDocument/2006/relationships/hyperlink" Target="https://ultrarunning.com/calendar/runner/show?first_name=Karla&amp;last_name=Kent&amp;runner_id=30705" TargetMode="External"/><Relationship Id="rId66" Type="http://schemas.openxmlformats.org/officeDocument/2006/relationships/hyperlink" Target="https://ultrarunning.com/calendar/runner/show?first_name=Jeffrey&amp;last_name=Harmon&amp;runner_id=49632" TargetMode="External"/><Relationship Id="rId87" Type="http://schemas.openxmlformats.org/officeDocument/2006/relationships/hyperlink" Target="https://ultrarunning.com/calendar/runner/show?first_name=Jonathan&amp;last_name=Gunderson&amp;runner_id=39268" TargetMode="External"/><Relationship Id="rId110" Type="http://schemas.openxmlformats.org/officeDocument/2006/relationships/hyperlink" Target="https://ultrarunning.com/calendar/runner/show?first_name=Olov&amp;last_name=Berg&amp;runner_id=83326" TargetMode="External"/><Relationship Id="rId115" Type="http://schemas.openxmlformats.org/officeDocument/2006/relationships/hyperlink" Target="https://ultrarunning.com/calendar/runner/show?first_name=Ed&amp;last_name=Ettinghausen&amp;runner_id=9071" TargetMode="External"/><Relationship Id="rId131" Type="http://schemas.openxmlformats.org/officeDocument/2006/relationships/hyperlink" Target="https://ultrarunning.com/calendar/runner/show?first_name=Leslie&amp;last_name=Carboni&amp;runner_id=34044" TargetMode="External"/><Relationship Id="rId136" Type="http://schemas.openxmlformats.org/officeDocument/2006/relationships/hyperlink" Target="https://ultrarunning.com/calendar/runner/show?first_name=Trevin&amp;last_name=Fugere&amp;runner_id=19551" TargetMode="External"/><Relationship Id="rId157" Type="http://schemas.openxmlformats.org/officeDocument/2006/relationships/hyperlink" Target="https://ultrarunning.com/calendar/runner/show?first_name=Flavio&amp;last_name=Fernandes%20Vieira&amp;runner_id=39250" TargetMode="External"/><Relationship Id="rId178" Type="http://schemas.openxmlformats.org/officeDocument/2006/relationships/hyperlink" Target="https://ultrarunning.com/calendar/runner/show?first_name=Timothy&amp;last_name=Deer&amp;runner_id=39265" TargetMode="External"/><Relationship Id="rId61" Type="http://schemas.openxmlformats.org/officeDocument/2006/relationships/hyperlink" Target="https://ultrarunning.com/calendar/runner/show?first_name=Marc&amp;last_name=Siques%20Llagostera&amp;runner_id=49634" TargetMode="External"/><Relationship Id="rId82" Type="http://schemas.openxmlformats.org/officeDocument/2006/relationships/hyperlink" Target="https://ultrarunning.com/calendar/runner/show?first_name=Kenneth&amp;last_name=Ringled&amp;runner_id=1233" TargetMode="External"/><Relationship Id="rId152" Type="http://schemas.openxmlformats.org/officeDocument/2006/relationships/hyperlink" Target="https://ultrarunning.com/calendar/runner/show?first_name=Richard%20Chas&amp;last_name=Kabanuck&amp;runner_id=39247" TargetMode="External"/><Relationship Id="rId173" Type="http://schemas.openxmlformats.org/officeDocument/2006/relationships/hyperlink" Target="https://ultrarunning.com/calendar/runner/show?first_name=Ray&amp;last_name=Sanchez&amp;runner_id=8083" TargetMode="External"/><Relationship Id="rId194" Type="http://schemas.openxmlformats.org/officeDocument/2006/relationships/hyperlink" Target="https://ultrarunning.com/calendar/runner/show?first_name=Estela&amp;last_name=Vaz%20Rodrigues&amp;runner_id=39273" TargetMode="External"/><Relationship Id="rId199" Type="http://schemas.openxmlformats.org/officeDocument/2006/relationships/hyperlink" Target="https://ultrarunning.com/calendar/runner/show?first_name=Jessica&amp;last_name=Hardy&amp;runner_id=138" TargetMode="External"/><Relationship Id="rId203" Type="http://schemas.openxmlformats.org/officeDocument/2006/relationships/hyperlink" Target="https://ultrarunning.com/calendar/runner/show?first_name=Corrado&amp;last_name=Buzzolan&amp;runner_id=39278" TargetMode="External"/><Relationship Id="rId208" Type="http://schemas.openxmlformats.org/officeDocument/2006/relationships/hyperlink" Target="https://ultrarunning.com/calendar/runner/show?first_name=Timothy&amp;last_name=Henderson&amp;runner_id=39281" TargetMode="External"/><Relationship Id="rId19" Type="http://schemas.openxmlformats.org/officeDocument/2006/relationships/hyperlink" Target="https://ultrarunning.com/calendar/runner/show?first_name=Christian&amp;last_name=Magadits&amp;runner_id=39257" TargetMode="External"/><Relationship Id="rId224" Type="http://schemas.openxmlformats.org/officeDocument/2006/relationships/hyperlink" Target="https://ultrarunning.com/calendar/runner/show?first_name=Kimberlie&amp;last_name=Budzik&amp;runner_id=39292" TargetMode="External"/><Relationship Id="rId14" Type="http://schemas.openxmlformats.org/officeDocument/2006/relationships/hyperlink" Target="https://ultrarunning.com/calendar/runner/show?first_name=Rhea&amp;last_name=Loney&amp;runner_id=31082" TargetMode="External"/><Relationship Id="rId30" Type="http://schemas.openxmlformats.org/officeDocument/2006/relationships/hyperlink" Target="https://ultrarunning.com/calendar/runner/show?first_name=Damian&amp;last_name=Kaczmarek&amp;runner_id=4768" TargetMode="External"/><Relationship Id="rId35" Type="http://schemas.openxmlformats.org/officeDocument/2006/relationships/hyperlink" Target="https://ultrarunning.com/calendar/runner/show?first_name=Bobby&amp;last_name=Seeberger&amp;runner_id=28606" TargetMode="External"/><Relationship Id="rId56" Type="http://schemas.openxmlformats.org/officeDocument/2006/relationships/hyperlink" Target="https://ultrarunning.com/calendar/runner/show?first_name=Steven&amp;last_name=Smith&amp;runner_id=20521" TargetMode="External"/><Relationship Id="rId77" Type="http://schemas.openxmlformats.org/officeDocument/2006/relationships/hyperlink" Target="https://ultrarunning.com/calendar/runner/show?first_name=Tapani&amp;last_name=Tarnanen&amp;runner_id=49653" TargetMode="External"/><Relationship Id="rId100" Type="http://schemas.openxmlformats.org/officeDocument/2006/relationships/hyperlink" Target="https://ultrarunning.com/calendar/runner/show?first_name=Jessica&amp;last_name=Hardy&amp;runner_id=138" TargetMode="External"/><Relationship Id="rId105" Type="http://schemas.openxmlformats.org/officeDocument/2006/relationships/hyperlink" Target="https://ultrarunning.com/calendar/runner/show?first_name=Kelaine&amp;last_name=Conochan&amp;runner_id=16751" TargetMode="External"/><Relationship Id="rId126" Type="http://schemas.openxmlformats.org/officeDocument/2006/relationships/hyperlink" Target="https://ultrarunning.com/calendar/runner/show?first_name=Meili&amp;last_name=Mathuren&amp;runner_id=10801" TargetMode="External"/><Relationship Id="rId147" Type="http://schemas.openxmlformats.org/officeDocument/2006/relationships/hyperlink" Target="https://ultrarunning.com/calendar/runner/show?first_name=Yoshihiko&amp;last_name=Ishikawa&amp;runner_id=39244" TargetMode="External"/><Relationship Id="rId168" Type="http://schemas.openxmlformats.org/officeDocument/2006/relationships/hyperlink" Target="https://ultrarunning.com/calendar/runner/show?first_name=Caryn&amp;last_name=Lubetsky&amp;runner_id=39259" TargetMode="External"/><Relationship Id="rId8" Type="http://schemas.openxmlformats.org/officeDocument/2006/relationships/hyperlink" Target="https://ultrarunning.com/calendar/runner/show?first_name=Todd&amp;last_name=Nott&amp;runner_id=22292" TargetMode="External"/><Relationship Id="rId51" Type="http://schemas.openxmlformats.org/officeDocument/2006/relationships/hyperlink" Target="https://ultrarunning.com/calendar/runner/show?first_name=Julie&amp;last_name=Fingar&amp;runner_id=105051" TargetMode="External"/><Relationship Id="rId72" Type="http://schemas.openxmlformats.org/officeDocument/2006/relationships/hyperlink" Target="https://ultrarunning.com/calendar/runner/show?first_name=Michelle&amp;last_name=Bischof&amp;runner_id=69122" TargetMode="External"/><Relationship Id="rId93" Type="http://schemas.openxmlformats.org/officeDocument/2006/relationships/hyperlink" Target="https://ultrarunning.com/calendar/runner/show?first_name=Dan&amp;last_name=McHugh&amp;runner_id=5148" TargetMode="External"/><Relationship Id="rId98" Type="http://schemas.openxmlformats.org/officeDocument/2006/relationships/hyperlink" Target="https://ultrarunning.com/calendar/runner/show?first_name=Suzi&amp;last_name=Swinehart&amp;runner_id=13018" TargetMode="External"/><Relationship Id="rId121" Type="http://schemas.openxmlformats.org/officeDocument/2006/relationships/hyperlink" Target="https://ultrarunning.com/calendar/runner/show?first_name=David&amp;last_name=Jones&amp;runner_id=5167" TargetMode="External"/><Relationship Id="rId142" Type="http://schemas.openxmlformats.org/officeDocument/2006/relationships/hyperlink" Target="https://ultrarunning.com/calendar/runner/show?first_name=Peter&amp;last_name=Matus&amp;runner_id=22008" TargetMode="External"/><Relationship Id="rId163" Type="http://schemas.openxmlformats.org/officeDocument/2006/relationships/hyperlink" Target="https://ultrarunning.com/calendar/runner/show?first_name=Joshua&amp;last_name=Stevens&amp;runner_id=32237" TargetMode="External"/><Relationship Id="rId184" Type="http://schemas.openxmlformats.org/officeDocument/2006/relationships/hyperlink" Target="https://ultrarunning.com/calendar/runner/show?first_name=Martin&amp;last_name=Gruebele&amp;runner_id=31648" TargetMode="External"/><Relationship Id="rId189" Type="http://schemas.openxmlformats.org/officeDocument/2006/relationships/hyperlink" Target="https://ultrarunning.com/calendar/runner/show?first_name=Garth&amp;last_name=Reader&amp;runner_id=38005" TargetMode="External"/><Relationship Id="rId219" Type="http://schemas.openxmlformats.org/officeDocument/2006/relationships/hyperlink" Target="https://ultrarunning.com/calendar/runner/show?first_name=Chris&amp;last_name=Moon&amp;runner_id=309947" TargetMode="External"/><Relationship Id="rId3" Type="http://schemas.openxmlformats.org/officeDocument/2006/relationships/hyperlink" Target="https://ultrarunning.com/calendar/runner/show?first_name=Ashley&amp;last_name=Paulson&amp;runner_id=62126" TargetMode="External"/><Relationship Id="rId214" Type="http://schemas.openxmlformats.org/officeDocument/2006/relationships/hyperlink" Target="https://ultrarunning.com/calendar/runner/show?first_name=Geoffrey&amp;last_name=Foote&amp;runner_id=20748" TargetMode="External"/><Relationship Id="rId25" Type="http://schemas.openxmlformats.org/officeDocument/2006/relationships/hyperlink" Target="https://ultrarunning.com/calendar/runner/show?first_name=Michael&amp;last_name=McKnight&amp;runner_id=17456" TargetMode="External"/><Relationship Id="rId46" Type="http://schemas.openxmlformats.org/officeDocument/2006/relationships/hyperlink" Target="https://ultrarunning.com/calendar/runner/show?first_name=Kleber%20Felipe&amp;last_name=Santos&amp;runner_id=407626" TargetMode="External"/><Relationship Id="rId67" Type="http://schemas.openxmlformats.org/officeDocument/2006/relationships/hyperlink" Target="https://ultrarunning.com/calendar/runner/show?first_name=Shane&amp;last_name=Tucker&amp;runner_id=5566" TargetMode="External"/><Relationship Id="rId116" Type="http://schemas.openxmlformats.org/officeDocument/2006/relationships/hyperlink" Target="https://ultrarunning.com/calendar/runner/show?first_name=Gabe&amp;last_name=Peterson&amp;runner_id=17483" TargetMode="External"/><Relationship Id="rId137" Type="http://schemas.openxmlformats.org/officeDocument/2006/relationships/hyperlink" Target="https://ultrarunning.com/calendar/runner/show?first_name=Mollie&amp;last_name=Melton%20Yonker&amp;runner_id=340642" TargetMode="External"/><Relationship Id="rId158" Type="http://schemas.openxmlformats.org/officeDocument/2006/relationships/hyperlink" Target="https://ultrarunning.com/calendar/runner/show?first_name=Eric&amp;last_name=Hunziker&amp;runner_id=39251" TargetMode="External"/><Relationship Id="rId20" Type="http://schemas.openxmlformats.org/officeDocument/2006/relationships/hyperlink" Target="https://ultrarunning.com/calendar/runner/show?first_name=Joshua&amp;last_name=Holmes&amp;runner_id=5158" TargetMode="External"/><Relationship Id="rId41" Type="http://schemas.openxmlformats.org/officeDocument/2006/relationships/hyperlink" Target="https://ultrarunning.com/calendar/runner/show?first_name=Kevin&amp;last_name=Spruell&amp;runner_id=24440" TargetMode="External"/><Relationship Id="rId62" Type="http://schemas.openxmlformats.org/officeDocument/2006/relationships/hyperlink" Target="https://ultrarunning.com/calendar/runner/show?first_name=Chris&amp;last_name=Rice&amp;runner_id=17503" TargetMode="External"/><Relationship Id="rId83" Type="http://schemas.openxmlformats.org/officeDocument/2006/relationships/hyperlink" Target="https://ultrarunning.com/calendar/runner/show?first_name=Mark&amp;last_name=Wooten&amp;runner_id=65460" TargetMode="External"/><Relationship Id="rId88" Type="http://schemas.openxmlformats.org/officeDocument/2006/relationships/hyperlink" Target="https://ultrarunning.com/calendar/runner/show?first_name=Oswaldo&amp;last_name=Lopez&amp;runner_id=33352" TargetMode="External"/><Relationship Id="rId111" Type="http://schemas.openxmlformats.org/officeDocument/2006/relationships/hyperlink" Target="https://ultrarunning.com/calendar/runner/show?first_name=Bob&amp;last_name=Brashear&amp;runner_id=5246" TargetMode="External"/><Relationship Id="rId132" Type="http://schemas.openxmlformats.org/officeDocument/2006/relationships/hyperlink" Target="https://ultrarunning.com/calendar/runner/show?first_name=Scott&amp;last_name=Jenkins&amp;runner_id=158683" TargetMode="External"/><Relationship Id="rId153" Type="http://schemas.openxmlformats.org/officeDocument/2006/relationships/hyperlink" Target="https://ultrarunning.com/calendar/runner/show?first_name=Grant&amp;last_name=Maughan&amp;runner_id=13242" TargetMode="External"/><Relationship Id="rId174" Type="http://schemas.openxmlformats.org/officeDocument/2006/relationships/hyperlink" Target="https://ultrarunning.com/calendar/runner/show?first_name=Jared&amp;last_name=Struck&amp;runner_id=8754" TargetMode="External"/><Relationship Id="rId179" Type="http://schemas.openxmlformats.org/officeDocument/2006/relationships/hyperlink" Target="https://ultrarunning.com/calendar/runner/show?first_name=Vitor%20Bruno&amp;last_name=Fernandes%20Rodrigues&amp;runner_id=39266" TargetMode="External"/><Relationship Id="rId195" Type="http://schemas.openxmlformats.org/officeDocument/2006/relationships/hyperlink" Target="https://ultrarunning.com/calendar/runner/show?first_name=John&amp;last_name=Kohler&amp;runner_id=6068" TargetMode="External"/><Relationship Id="rId209" Type="http://schemas.openxmlformats.org/officeDocument/2006/relationships/hyperlink" Target="https://ultrarunning.com/calendar/runner/show?first_name=Chris&amp;last_name=Rice&amp;runner_id=17503" TargetMode="External"/><Relationship Id="rId190" Type="http://schemas.openxmlformats.org/officeDocument/2006/relationships/hyperlink" Target="https://ultrarunning.com/calendar/runner/show?first_name=Eric&amp;last_name=Tadt&amp;runner_id=39271" TargetMode="External"/><Relationship Id="rId204" Type="http://schemas.openxmlformats.org/officeDocument/2006/relationships/hyperlink" Target="https://ultrarunning.com/calendar/runner/show?first_name=Duke&amp;last_name=Moseley&amp;runner_id=7403" TargetMode="External"/><Relationship Id="rId220" Type="http://schemas.openxmlformats.org/officeDocument/2006/relationships/hyperlink" Target="https://ultrarunning.com/calendar/runner/show?first_name=Catra&amp;last_name=Corbett&amp;runner_id=17487" TargetMode="External"/><Relationship Id="rId15" Type="http://schemas.openxmlformats.org/officeDocument/2006/relationships/hyperlink" Target="https://ultrarunning.com/calendar/runner/show?first_name=Liza&amp;last_name=Howard&amp;runner_id=92516" TargetMode="External"/><Relationship Id="rId36" Type="http://schemas.openxmlformats.org/officeDocument/2006/relationships/hyperlink" Target="https://ultrarunning.com/calendar/runner/show?first_name=Kevin&amp;last_name=Stark&amp;runner_id=8830" TargetMode="External"/><Relationship Id="rId57" Type="http://schemas.openxmlformats.org/officeDocument/2006/relationships/hyperlink" Target="https://ultrarunning.com/calendar/runner/show?first_name=Nate&amp;last_name=Dirvin&amp;runner_id=8237" TargetMode="External"/><Relationship Id="rId106" Type="http://schemas.openxmlformats.org/officeDocument/2006/relationships/hyperlink" Target="https://ultrarunning.com/calendar/runner/show?first_name=Ryan&amp;last_name=Fecteau&amp;runner_id=17465" TargetMode="External"/><Relationship Id="rId127" Type="http://schemas.openxmlformats.org/officeDocument/2006/relationships/hyperlink" Target="https://ultrarunning.com/calendar/runner/show?first_name=Lisa&amp;last_name=Devona&amp;runner_id=22003" TargetMode="External"/><Relationship Id="rId10" Type="http://schemas.openxmlformats.org/officeDocument/2006/relationships/hyperlink" Target="https://ultrarunning.com/calendar/runner/show?first_name=Lee&amp;last_name=Whitaker&amp;runner_id=57" TargetMode="External"/><Relationship Id="rId31" Type="http://schemas.openxmlformats.org/officeDocument/2006/relationships/hyperlink" Target="https://ultrarunning.com/calendar/runner/show?first_name=John&amp;last_name=Stocker&amp;runner_id=230231" TargetMode="External"/><Relationship Id="rId52" Type="http://schemas.openxmlformats.org/officeDocument/2006/relationships/hyperlink" Target="https://ultrarunning.com/calendar/runner/show?first_name=Rui&amp;last_name=Pedras&amp;runner_id=145163" TargetMode="External"/><Relationship Id="rId73" Type="http://schemas.openxmlformats.org/officeDocument/2006/relationships/hyperlink" Target="https://ultrarunning.com/calendar/runner/show?first_name=Alexis&amp;last_name=Garcia&amp;runner_id=22009" TargetMode="External"/><Relationship Id="rId78" Type="http://schemas.openxmlformats.org/officeDocument/2006/relationships/hyperlink" Target="https://ultrarunning.com/calendar/runner/show?first_name=Robert&amp;last_name=Becker&amp;runner_id=71755" TargetMode="External"/><Relationship Id="rId94" Type="http://schemas.openxmlformats.org/officeDocument/2006/relationships/hyperlink" Target="https://ultrarunning.com/calendar/runner/show?first_name=Sean&amp;last_name=Nakamura&amp;runner_id=1368" TargetMode="External"/><Relationship Id="rId99" Type="http://schemas.openxmlformats.org/officeDocument/2006/relationships/hyperlink" Target="https://ultrarunning.com/calendar/runner/show?first_name=Caryn&amp;last_name=Lubetsky&amp;runner_id=39259" TargetMode="External"/><Relationship Id="rId101" Type="http://schemas.openxmlformats.org/officeDocument/2006/relationships/hyperlink" Target="https://ultrarunning.com/calendar/runner/show?first_name=Nicola&amp;last_name=Placucci&amp;runner_id=240380" TargetMode="External"/><Relationship Id="rId122" Type="http://schemas.openxmlformats.org/officeDocument/2006/relationships/hyperlink" Target="https://ultrarunning.com/calendar/runner/show?first_name=Richard&amp;last_name=Yelverton&amp;runner_id=57039" TargetMode="External"/><Relationship Id="rId143" Type="http://schemas.openxmlformats.org/officeDocument/2006/relationships/hyperlink" Target="https://ultrarunning.com/calendar/runner/show?first_name=Bethany&amp;last_name=Cazenave&amp;runner_id=11003" TargetMode="External"/><Relationship Id="rId148" Type="http://schemas.openxmlformats.org/officeDocument/2006/relationships/hyperlink" Target="https://ultrarunning.com/calendar/runner/show?first_name=Patrycja&amp;last_name=Bereznowska&amp;runner_id=39245" TargetMode="External"/><Relationship Id="rId164" Type="http://schemas.openxmlformats.org/officeDocument/2006/relationships/hyperlink" Target="https://ultrarunning.com/calendar/runner/show?first_name=Christian&amp;last_name=Magadits&amp;runner_id=39257" TargetMode="External"/><Relationship Id="rId169" Type="http://schemas.openxmlformats.org/officeDocument/2006/relationships/hyperlink" Target="https://ultrarunning.com/calendar/runner/show?first_name=Krystian&amp;last_name=Ogly&amp;runner_id=39260" TargetMode="External"/><Relationship Id="rId185" Type="http://schemas.openxmlformats.org/officeDocument/2006/relationships/hyperlink" Target="https://ultrarunning.com/calendar/runner/show?first_name=Brian&amp;last_name=Hill&amp;runner_id=9692" TargetMode="External"/><Relationship Id="rId4" Type="http://schemas.openxmlformats.org/officeDocument/2006/relationships/hyperlink" Target="https://ultrarunning.com/calendar/runner/show?first_name=Harvey&amp;last_name=Lewis&amp;runner_id=23829" TargetMode="External"/><Relationship Id="rId9" Type="http://schemas.openxmlformats.org/officeDocument/2006/relationships/hyperlink" Target="https://ultrarunning.com/calendar/runner/show?first_name=Pam&amp;last_name=Smith&amp;runner_id=307008" TargetMode="External"/><Relationship Id="rId180" Type="http://schemas.openxmlformats.org/officeDocument/2006/relationships/hyperlink" Target="https://ultrarunning.com/calendar/runner/show?first_name=Silvia&amp;last_name=Amodio&amp;runner_id=39267" TargetMode="External"/><Relationship Id="rId210" Type="http://schemas.openxmlformats.org/officeDocument/2006/relationships/hyperlink" Target="https://ultrarunning.com/calendar/runner/show?first_name=Mike&amp;last_name=Shaddow&amp;runner_id=17502" TargetMode="External"/><Relationship Id="rId215" Type="http://schemas.openxmlformats.org/officeDocument/2006/relationships/hyperlink" Target="https://ultrarunning.com/calendar/runner/show?first_name=Siva&amp;last_name=Balu&amp;runner_id=19594" TargetMode="External"/><Relationship Id="rId26" Type="http://schemas.openxmlformats.org/officeDocument/2006/relationships/hyperlink" Target="https://ultrarunning.com/calendar/runner/show?first_name=Conrado&amp;last_name=Ramirez&amp;runner_id=14026" TargetMode="External"/><Relationship Id="rId47" Type="http://schemas.openxmlformats.org/officeDocument/2006/relationships/hyperlink" Target="https://ultrarunning.com/calendar/runner/show?first_name=Maria&amp;last_name=Paredes&amp;runner_id=65066" TargetMode="External"/><Relationship Id="rId68" Type="http://schemas.openxmlformats.org/officeDocument/2006/relationships/hyperlink" Target="https://ultrarunning.com/calendar/runner/show?first_name=Sandra&amp;last_name=Mejia&amp;runner_id=155890" TargetMode="External"/><Relationship Id="rId89" Type="http://schemas.openxmlformats.org/officeDocument/2006/relationships/hyperlink" Target="https://ultrarunning.com/calendar/runner/show?first_name=Timothy&amp;last_name=Deer&amp;runner_id=39265" TargetMode="External"/><Relationship Id="rId112" Type="http://schemas.openxmlformats.org/officeDocument/2006/relationships/hyperlink" Target="https://ultrarunning.com/calendar/runner/show?first_name=Oscar&amp;last_name=Hernandez&amp;runner_id=14028" TargetMode="External"/><Relationship Id="rId133" Type="http://schemas.openxmlformats.org/officeDocument/2006/relationships/hyperlink" Target="https://ultrarunning.com/calendar/runner/show?first_name=John&amp;last_name=Corey&amp;runner_id=5281" TargetMode="External"/><Relationship Id="rId154" Type="http://schemas.openxmlformats.org/officeDocument/2006/relationships/hyperlink" Target="https://ultrarunning.com/calendar/runner/show?first_name=Steve&amp;last_name=Slaby&amp;runner_id=39248" TargetMode="External"/><Relationship Id="rId175" Type="http://schemas.openxmlformats.org/officeDocument/2006/relationships/hyperlink" Target="https://ultrarunning.com/calendar/runner/show?first_name=Luca&amp;last_name=Morstabilini&amp;runner_id=39263" TargetMode="External"/><Relationship Id="rId196" Type="http://schemas.openxmlformats.org/officeDocument/2006/relationships/hyperlink" Target="https://ultrarunning.com/calendar/runner/show?first_name=Chris&amp;last_name=Jones&amp;runner_id=307649" TargetMode="External"/><Relationship Id="rId200" Type="http://schemas.openxmlformats.org/officeDocument/2006/relationships/hyperlink" Target="https://ultrarunning.com/calendar/runner/show?first_name=Karla&amp;last_name=Kent&amp;runner_id=30705" TargetMode="External"/><Relationship Id="rId16" Type="http://schemas.openxmlformats.org/officeDocument/2006/relationships/hyperlink" Target="https://ultrarunning.com/calendar/runner/show?first_name=Chris&amp;last_name=Cavanaugh&amp;runner_id=36856" TargetMode="External"/><Relationship Id="rId221" Type="http://schemas.openxmlformats.org/officeDocument/2006/relationships/hyperlink" Target="https://ultrarunning.com/calendar/runner/show?first_name=Tess&amp;last_name=Leono&amp;runner_id=39290" TargetMode="External"/><Relationship Id="rId37" Type="http://schemas.openxmlformats.org/officeDocument/2006/relationships/hyperlink" Target="https://ultrarunning.com/calendar/runner/show?first_name=Peter&amp;last_name=Torjussen&amp;runner_id=407630" TargetMode="External"/><Relationship Id="rId58" Type="http://schemas.openxmlformats.org/officeDocument/2006/relationships/hyperlink" Target="https://ultrarunning.com/calendar/runner/show?first_name=Amy&amp;last_name=Costa&amp;runner_id=39276" TargetMode="External"/><Relationship Id="rId79" Type="http://schemas.openxmlformats.org/officeDocument/2006/relationships/hyperlink" Target="https://ultrarunning.com/calendar/runner/show?first_name=Harvey&amp;last_name=Lewis&amp;runner_id=23829" TargetMode="External"/><Relationship Id="rId102" Type="http://schemas.openxmlformats.org/officeDocument/2006/relationships/hyperlink" Target="https://ultrarunning.com/calendar/runner/show?first_name=Andy&amp;last_name=Nazworth&amp;runner_id=16456" TargetMode="External"/><Relationship Id="rId123" Type="http://schemas.openxmlformats.org/officeDocument/2006/relationships/hyperlink" Target="https://ultrarunning.com/calendar/runner/show?first_name=Peggy&amp;last_name=Ward&amp;runner_id=141856" TargetMode="External"/><Relationship Id="rId144" Type="http://schemas.openxmlformats.org/officeDocument/2006/relationships/hyperlink" Target="https://ultrarunning.com/calendar/runner/show?first_name=Jackie&amp;last_name=Brown&amp;runner_id=65688" TargetMode="External"/><Relationship Id="rId90" Type="http://schemas.openxmlformats.org/officeDocument/2006/relationships/hyperlink" Target="https://ultrarunning.com/calendar/runner/show?first_name=Adam&amp;last_name=Monke&amp;runner_id=32195" TargetMode="External"/><Relationship Id="rId165" Type="http://schemas.openxmlformats.org/officeDocument/2006/relationships/hyperlink" Target="https://ultrarunning.com/calendar/runner/show?first_name=Lisa&amp;last_name=Devona&amp;runner_id=22003" TargetMode="External"/><Relationship Id="rId186" Type="http://schemas.openxmlformats.org/officeDocument/2006/relationships/hyperlink" Target="https://ultrarunning.com/calendar/runner/show?first_name=Ed&amp;last_name=Ettinghausen&amp;runner_id=9071" TargetMode="Externa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6.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4DC6-4977-4C77-88E0-009762472425}">
  <sheetPr>
    <tabColor rgb="FF194AFE"/>
  </sheetPr>
  <dimension ref="L9"/>
  <sheetViews>
    <sheetView showGridLines="0" showRowColHeaders="0" tabSelected="1" zoomScale="85" zoomScaleNormal="85" workbookViewId="0"/>
  </sheetViews>
  <sheetFormatPr defaultColWidth="9.25" defaultRowHeight="14" x14ac:dyDescent="0.3"/>
  <cols>
    <col min="1" max="16384" width="9.25" style="1"/>
  </cols>
  <sheetData>
    <row r="9" spans="12:12" x14ac:dyDescent="0.3">
      <c r="L9" s="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7C305-231B-4D54-B825-D974D39247E8}">
  <sheetPr>
    <tabColor rgb="FF194AFE"/>
  </sheetPr>
  <dimension ref="A1"/>
  <sheetViews>
    <sheetView showGridLines="0" showRowColHeaders="0" zoomScale="85" zoomScaleNormal="85" workbookViewId="0"/>
  </sheetViews>
  <sheetFormatPr defaultColWidth="9.25" defaultRowHeight="14" x14ac:dyDescent="0.3"/>
  <cols>
    <col min="1" max="16384" width="9.25" style="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A441-77DB-4DE1-899C-6C6F6203127A}">
  <sheetPr>
    <tabColor rgb="FF194AFE"/>
  </sheetPr>
  <dimension ref="A1"/>
  <sheetViews>
    <sheetView showGridLines="0" showRowColHeaders="0" zoomScale="85" zoomScaleNormal="85" workbookViewId="0"/>
  </sheetViews>
  <sheetFormatPr defaultColWidth="9.25" defaultRowHeight="14" x14ac:dyDescent="0.3"/>
  <cols>
    <col min="1" max="16384" width="9.25" style="1"/>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2C9BF-19F4-45D5-8FCD-4FD07968900B}">
  <sheetPr>
    <tabColor rgb="FF194AFE"/>
  </sheetPr>
  <dimension ref="A1"/>
  <sheetViews>
    <sheetView showGridLines="0" showRowColHeaders="0" zoomScale="85" zoomScaleNormal="100" workbookViewId="0"/>
  </sheetViews>
  <sheetFormatPr defaultColWidth="9.25" defaultRowHeight="14" x14ac:dyDescent="0.3"/>
  <cols>
    <col min="1" max="16384" width="9.2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FDDA8-3391-4F2C-8417-CB6F3115239C}">
  <dimension ref="A1:F101"/>
  <sheetViews>
    <sheetView topLeftCell="A61" zoomScale="67" workbookViewId="0">
      <selection activeCell="D2" sqref="D2"/>
    </sheetView>
  </sheetViews>
  <sheetFormatPr defaultRowHeight="14" x14ac:dyDescent="0.3"/>
  <cols>
    <col min="4" max="4" width="8.6640625" style="16"/>
  </cols>
  <sheetData>
    <row r="1" spans="1:6" ht="15.5" x14ac:dyDescent="0.35">
      <c r="A1" s="4" t="s">
        <v>219</v>
      </c>
      <c r="B1" s="4" t="s">
        <v>220</v>
      </c>
      <c r="C1" s="4" t="s">
        <v>221</v>
      </c>
      <c r="D1" s="17" t="s">
        <v>381</v>
      </c>
      <c r="E1" s="4" t="s">
        <v>222</v>
      </c>
      <c r="F1" s="4" t="s">
        <v>14</v>
      </c>
    </row>
    <row r="2" spans="1:6" ht="15.5" x14ac:dyDescent="0.35">
      <c r="A2" s="4">
        <v>986</v>
      </c>
      <c r="B2" s="5" t="s">
        <v>223</v>
      </c>
      <c r="C2" s="8">
        <v>45229</v>
      </c>
      <c r="D2" s="17">
        <v>50</v>
      </c>
      <c r="E2" s="4" t="s">
        <v>310</v>
      </c>
      <c r="F2" s="4">
        <v>2022</v>
      </c>
    </row>
    <row r="3" spans="1:6" ht="15.5" x14ac:dyDescent="0.35">
      <c r="A3" s="4">
        <v>966</v>
      </c>
      <c r="B3" s="5" t="s">
        <v>224</v>
      </c>
      <c r="C3" s="8">
        <v>45249</v>
      </c>
      <c r="D3" s="17">
        <f>50*1.609344</f>
        <v>80.467200000000005</v>
      </c>
      <c r="E3" s="4" t="s">
        <v>311</v>
      </c>
      <c r="F3" s="4">
        <v>2022</v>
      </c>
    </row>
    <row r="4" spans="1:6" ht="15.5" x14ac:dyDescent="0.35">
      <c r="A4" s="4">
        <v>541</v>
      </c>
      <c r="B4" s="5" t="s">
        <v>225</v>
      </c>
      <c r="C4" s="8">
        <v>44990</v>
      </c>
      <c r="D4" s="17">
        <v>50</v>
      </c>
      <c r="E4" s="4" t="s">
        <v>19</v>
      </c>
      <c r="F4" s="4">
        <v>2022</v>
      </c>
    </row>
    <row r="5" spans="1:6" ht="15.5" x14ac:dyDescent="0.35">
      <c r="A5" s="4">
        <v>516</v>
      </c>
      <c r="B5" s="5" t="s">
        <v>226</v>
      </c>
      <c r="C5" s="8">
        <v>44969</v>
      </c>
      <c r="D5" s="17">
        <v>100</v>
      </c>
      <c r="E5" s="4" t="s">
        <v>312</v>
      </c>
      <c r="F5" s="4">
        <v>2022</v>
      </c>
    </row>
    <row r="6" spans="1:6" ht="15.5" x14ac:dyDescent="0.35">
      <c r="A6" s="4">
        <v>486</v>
      </c>
      <c r="B6" s="5" t="s">
        <v>227</v>
      </c>
      <c r="C6" s="8">
        <v>45095</v>
      </c>
      <c r="D6" s="17">
        <f>34*1.609344</f>
        <v>54.717696000000004</v>
      </c>
      <c r="E6" s="4" t="s">
        <v>313</v>
      </c>
      <c r="F6" s="4">
        <v>2022</v>
      </c>
    </row>
    <row r="7" spans="1:6" ht="15.5" x14ac:dyDescent="0.35">
      <c r="A7" s="4">
        <v>484</v>
      </c>
      <c r="B7" s="5" t="s">
        <v>228</v>
      </c>
      <c r="C7" s="8">
        <v>45173</v>
      </c>
      <c r="D7" s="17">
        <v>50</v>
      </c>
      <c r="E7" s="4" t="s">
        <v>314</v>
      </c>
      <c r="F7" s="4">
        <v>2022</v>
      </c>
    </row>
    <row r="8" spans="1:6" ht="15.5" x14ac:dyDescent="0.35">
      <c r="A8" s="4">
        <v>442</v>
      </c>
      <c r="B8" s="5" t="s">
        <v>229</v>
      </c>
      <c r="C8" s="8">
        <v>45095</v>
      </c>
      <c r="D8" s="17">
        <v>52</v>
      </c>
      <c r="E8" s="4" t="s">
        <v>19</v>
      </c>
      <c r="F8" s="4">
        <v>2022</v>
      </c>
    </row>
    <row r="9" spans="1:6" ht="15.5" x14ac:dyDescent="0.35">
      <c r="A9" s="4">
        <v>421</v>
      </c>
      <c r="B9" s="5" t="s">
        <v>230</v>
      </c>
      <c r="C9" s="8">
        <v>45004</v>
      </c>
      <c r="D9" s="17">
        <v>50</v>
      </c>
      <c r="E9" s="4" t="s">
        <v>315</v>
      </c>
      <c r="F9" s="4">
        <v>2022</v>
      </c>
    </row>
    <row r="10" spans="1:6" ht="15.5" x14ac:dyDescent="0.35">
      <c r="A10" s="4">
        <v>421</v>
      </c>
      <c r="B10" s="5" t="s">
        <v>231</v>
      </c>
      <c r="C10" s="8">
        <v>45039</v>
      </c>
      <c r="D10" s="17">
        <v>100</v>
      </c>
      <c r="E10" s="4" t="s">
        <v>19</v>
      </c>
      <c r="F10" s="4">
        <v>2022</v>
      </c>
    </row>
    <row r="11" spans="1:6" ht="15.5" x14ac:dyDescent="0.35">
      <c r="A11" s="4">
        <v>410</v>
      </c>
      <c r="B11" s="5" t="s">
        <v>232</v>
      </c>
      <c r="C11" s="8">
        <v>45026</v>
      </c>
      <c r="D11" s="17">
        <v>50</v>
      </c>
      <c r="E11" s="4" t="s">
        <v>316</v>
      </c>
      <c r="F11" s="4">
        <v>2022</v>
      </c>
    </row>
    <row r="12" spans="1:6" ht="15.5" x14ac:dyDescent="0.35">
      <c r="A12" s="4">
        <v>399</v>
      </c>
      <c r="B12" s="5" t="s">
        <v>233</v>
      </c>
      <c r="C12" s="8">
        <v>45228</v>
      </c>
      <c r="D12" s="17">
        <f>100*1.609344</f>
        <v>160.93440000000001</v>
      </c>
      <c r="E12" s="4" t="s">
        <v>312</v>
      </c>
      <c r="F12" s="4">
        <v>2022</v>
      </c>
    </row>
    <row r="13" spans="1:6" ht="15.5" x14ac:dyDescent="0.35">
      <c r="A13" s="4">
        <v>391</v>
      </c>
      <c r="B13" s="5" t="s">
        <v>234</v>
      </c>
      <c r="C13" s="8">
        <v>44948</v>
      </c>
      <c r="D13" s="17">
        <v>50</v>
      </c>
      <c r="E13" s="4" t="s">
        <v>317</v>
      </c>
      <c r="F13" s="4">
        <v>2022</v>
      </c>
    </row>
    <row r="14" spans="1:6" ht="15.5" x14ac:dyDescent="0.35">
      <c r="A14" s="4">
        <v>388</v>
      </c>
      <c r="B14" s="5" t="s">
        <v>235</v>
      </c>
      <c r="C14" s="8">
        <v>45116</v>
      </c>
      <c r="D14" s="17">
        <f>50*1.609344</f>
        <v>80.467200000000005</v>
      </c>
      <c r="E14" s="4" t="s">
        <v>318</v>
      </c>
      <c r="F14" s="4">
        <v>2022</v>
      </c>
    </row>
    <row r="15" spans="1:6" ht="15.5" x14ac:dyDescent="0.35">
      <c r="A15" s="4">
        <v>383</v>
      </c>
      <c r="B15" s="5" t="s">
        <v>236</v>
      </c>
      <c r="C15" s="8">
        <v>45109</v>
      </c>
      <c r="D15" s="17">
        <v>52</v>
      </c>
      <c r="E15" s="4" t="s">
        <v>319</v>
      </c>
      <c r="F15" s="4">
        <v>2022</v>
      </c>
    </row>
    <row r="16" spans="1:6" ht="15.5" x14ac:dyDescent="0.35">
      <c r="A16" s="4">
        <v>364</v>
      </c>
      <c r="B16" s="5" t="s">
        <v>237</v>
      </c>
      <c r="C16" s="8">
        <v>45158</v>
      </c>
      <c r="D16" s="17">
        <f>100*1.609344</f>
        <v>160.93440000000001</v>
      </c>
      <c r="E16" s="4" t="s">
        <v>318</v>
      </c>
      <c r="F16" s="4">
        <v>2022</v>
      </c>
    </row>
    <row r="17" spans="1:6" ht="15.5" x14ac:dyDescent="0.35">
      <c r="A17" s="4">
        <v>357</v>
      </c>
      <c r="B17" s="5" t="s">
        <v>238</v>
      </c>
      <c r="C17" s="8">
        <v>44997</v>
      </c>
      <c r="D17" s="17">
        <v>55</v>
      </c>
      <c r="E17" s="4" t="s">
        <v>312</v>
      </c>
      <c r="F17" s="4">
        <v>2022</v>
      </c>
    </row>
    <row r="18" spans="1:6" ht="15.5" x14ac:dyDescent="0.35">
      <c r="A18" s="4">
        <v>347</v>
      </c>
      <c r="B18" s="5" t="s">
        <v>239</v>
      </c>
      <c r="C18" s="8">
        <v>45249</v>
      </c>
      <c r="D18" s="17">
        <v>50</v>
      </c>
      <c r="E18" s="4" t="s">
        <v>316</v>
      </c>
      <c r="F18" s="4">
        <v>2022</v>
      </c>
    </row>
    <row r="19" spans="1:6" ht="15.5" x14ac:dyDescent="0.35">
      <c r="A19" s="4">
        <v>345</v>
      </c>
      <c r="B19" s="5" t="s">
        <v>240</v>
      </c>
      <c r="C19" s="8">
        <v>45159</v>
      </c>
      <c r="D19" s="17">
        <f>50*1.609344</f>
        <v>80.467200000000005</v>
      </c>
      <c r="E19" s="4" t="s">
        <v>319</v>
      </c>
      <c r="F19" s="4">
        <v>2022</v>
      </c>
    </row>
    <row r="20" spans="1:6" ht="15.5" x14ac:dyDescent="0.35">
      <c r="A20" s="4">
        <v>338</v>
      </c>
      <c r="B20" s="5" t="s">
        <v>241</v>
      </c>
      <c r="C20" s="8">
        <v>45207</v>
      </c>
      <c r="D20" s="17">
        <v>55</v>
      </c>
      <c r="E20" s="4" t="s">
        <v>319</v>
      </c>
      <c r="F20" s="4">
        <v>2022</v>
      </c>
    </row>
    <row r="21" spans="1:6" ht="15.5" x14ac:dyDescent="0.35">
      <c r="A21" s="4">
        <v>336</v>
      </c>
      <c r="B21" s="5" t="s">
        <v>240</v>
      </c>
      <c r="C21" s="8">
        <v>45158</v>
      </c>
      <c r="D21" s="17">
        <v>50</v>
      </c>
      <c r="E21" s="4" t="s">
        <v>319</v>
      </c>
      <c r="F21" s="4">
        <v>2022</v>
      </c>
    </row>
    <row r="22" spans="1:6" ht="15.5" x14ac:dyDescent="0.35">
      <c r="A22" s="4">
        <v>331</v>
      </c>
      <c r="B22" s="5" t="s">
        <v>242</v>
      </c>
      <c r="C22" s="8">
        <v>45242</v>
      </c>
      <c r="D22" s="17">
        <f>50*1.609344</f>
        <v>80.467200000000005</v>
      </c>
      <c r="E22" s="4" t="s">
        <v>320</v>
      </c>
      <c r="F22" s="4">
        <v>2022</v>
      </c>
    </row>
    <row r="23" spans="1:6" ht="15.5" x14ac:dyDescent="0.35">
      <c r="A23" s="4">
        <v>319</v>
      </c>
      <c r="B23" s="5" t="s">
        <v>243</v>
      </c>
      <c r="C23" s="8">
        <v>45130</v>
      </c>
      <c r="D23" s="17">
        <v>50</v>
      </c>
      <c r="E23" s="4" t="s">
        <v>316</v>
      </c>
      <c r="F23" s="4">
        <v>2022</v>
      </c>
    </row>
    <row r="24" spans="1:6" ht="15.5" x14ac:dyDescent="0.35">
      <c r="A24" s="4">
        <v>319</v>
      </c>
      <c r="B24" s="5" t="s">
        <v>244</v>
      </c>
      <c r="C24" s="8">
        <v>45179</v>
      </c>
      <c r="D24" s="17">
        <v>65</v>
      </c>
      <c r="E24" s="4" t="s">
        <v>319</v>
      </c>
      <c r="F24" s="4">
        <v>2022</v>
      </c>
    </row>
    <row r="25" spans="1:6" ht="15.5" x14ac:dyDescent="0.35">
      <c r="A25" s="4">
        <v>316</v>
      </c>
      <c r="B25" s="5" t="s">
        <v>245</v>
      </c>
      <c r="C25" s="8">
        <v>44934</v>
      </c>
      <c r="D25" s="17">
        <v>50</v>
      </c>
      <c r="E25" s="4" t="s">
        <v>19</v>
      </c>
      <c r="F25" s="4">
        <v>2022</v>
      </c>
    </row>
    <row r="26" spans="1:6" ht="15.5" x14ac:dyDescent="0.35">
      <c r="A26" s="4">
        <v>313</v>
      </c>
      <c r="B26" s="5" t="s">
        <v>246</v>
      </c>
      <c r="C26" s="8">
        <v>45178</v>
      </c>
      <c r="D26" s="17">
        <v>55</v>
      </c>
      <c r="E26" s="4" t="s">
        <v>319</v>
      </c>
      <c r="F26" s="4">
        <v>2022</v>
      </c>
    </row>
    <row r="27" spans="1:6" ht="15.5" x14ac:dyDescent="0.35">
      <c r="A27" s="4">
        <v>311</v>
      </c>
      <c r="B27" s="5" t="s">
        <v>247</v>
      </c>
      <c r="C27" s="8">
        <v>44934</v>
      </c>
      <c r="D27" s="17">
        <v>100</v>
      </c>
      <c r="E27" s="4" t="s">
        <v>321</v>
      </c>
      <c r="F27" s="4">
        <v>2022</v>
      </c>
    </row>
    <row r="28" spans="1:6" ht="15.5" x14ac:dyDescent="0.35">
      <c r="A28" s="4">
        <v>305</v>
      </c>
      <c r="B28" s="5" t="s">
        <v>248</v>
      </c>
      <c r="C28" s="8">
        <v>45102</v>
      </c>
      <c r="D28" s="17">
        <f>100*1.609344</f>
        <v>160.93440000000001</v>
      </c>
      <c r="E28" s="4" t="s">
        <v>19</v>
      </c>
      <c r="F28" s="4">
        <v>2022</v>
      </c>
    </row>
    <row r="29" spans="1:6" ht="15.5" x14ac:dyDescent="0.35">
      <c r="A29" s="4">
        <v>299</v>
      </c>
      <c r="B29" s="5" t="s">
        <v>249</v>
      </c>
      <c r="C29" s="8">
        <v>45025</v>
      </c>
      <c r="D29" s="17">
        <v>50</v>
      </c>
      <c r="E29" s="4" t="s">
        <v>319</v>
      </c>
      <c r="F29" s="4">
        <v>2022</v>
      </c>
    </row>
    <row r="30" spans="1:6" ht="15.5" x14ac:dyDescent="0.35">
      <c r="A30" s="4">
        <v>296</v>
      </c>
      <c r="B30" s="5" t="s">
        <v>250</v>
      </c>
      <c r="C30" s="8">
        <v>45039</v>
      </c>
      <c r="D30" s="17">
        <v>50</v>
      </c>
      <c r="E30" s="4" t="s">
        <v>310</v>
      </c>
      <c r="F30" s="4">
        <v>2022</v>
      </c>
    </row>
    <row r="31" spans="1:6" ht="15.5" x14ac:dyDescent="0.35">
      <c r="A31" s="4">
        <v>294</v>
      </c>
      <c r="B31" s="5" t="s">
        <v>226</v>
      </c>
      <c r="C31" s="8">
        <v>44969</v>
      </c>
      <c r="D31" s="17">
        <v>60</v>
      </c>
      <c r="E31" s="4" t="s">
        <v>312</v>
      </c>
      <c r="F31" s="4">
        <v>2022</v>
      </c>
    </row>
    <row r="32" spans="1:6" ht="15.5" x14ac:dyDescent="0.35">
      <c r="A32" s="4">
        <v>287</v>
      </c>
      <c r="B32" s="5" t="s">
        <v>251</v>
      </c>
      <c r="C32" s="8">
        <v>45256</v>
      </c>
      <c r="D32" s="17">
        <f>28.4*1.609344</f>
        <v>45.705369599999997</v>
      </c>
      <c r="E32" s="4" t="s">
        <v>19</v>
      </c>
      <c r="F32" s="4">
        <v>2022</v>
      </c>
    </row>
    <row r="33" spans="1:6" ht="15.5" x14ac:dyDescent="0.35">
      <c r="A33" s="4">
        <v>279</v>
      </c>
      <c r="B33" s="5" t="s">
        <v>252</v>
      </c>
      <c r="C33" s="8">
        <v>45193</v>
      </c>
      <c r="D33" s="17" t="s">
        <v>253</v>
      </c>
      <c r="E33" s="4" t="s">
        <v>322</v>
      </c>
      <c r="F33" s="4">
        <v>2022</v>
      </c>
    </row>
    <row r="34" spans="1:6" ht="15.5" x14ac:dyDescent="0.35">
      <c r="A34" s="4">
        <v>269</v>
      </c>
      <c r="B34" s="5" t="s">
        <v>254</v>
      </c>
      <c r="C34" s="8">
        <v>45039</v>
      </c>
      <c r="D34" s="17">
        <v>50</v>
      </c>
      <c r="E34" s="4" t="s">
        <v>313</v>
      </c>
      <c r="F34" s="4">
        <v>2022</v>
      </c>
    </row>
    <row r="35" spans="1:6" ht="15.5" x14ac:dyDescent="0.35">
      <c r="A35" s="4">
        <v>261</v>
      </c>
      <c r="B35" s="5" t="s">
        <v>255</v>
      </c>
      <c r="C35" s="8">
        <v>45060</v>
      </c>
      <c r="D35" s="17">
        <v>50</v>
      </c>
      <c r="E35" s="4" t="s">
        <v>323</v>
      </c>
      <c r="F35" s="4">
        <v>2022</v>
      </c>
    </row>
    <row r="36" spans="1:6" ht="15.5" x14ac:dyDescent="0.35">
      <c r="A36" s="4">
        <v>259</v>
      </c>
      <c r="B36" s="5" t="s">
        <v>256</v>
      </c>
      <c r="C36" s="8">
        <v>45053</v>
      </c>
      <c r="D36" s="17">
        <v>100</v>
      </c>
      <c r="E36" s="4" t="s">
        <v>19</v>
      </c>
      <c r="F36" s="4">
        <v>2022</v>
      </c>
    </row>
    <row r="37" spans="1:6" ht="15.5" x14ac:dyDescent="0.35">
      <c r="A37" s="4">
        <v>255</v>
      </c>
      <c r="B37" s="5" t="s">
        <v>257</v>
      </c>
      <c r="C37" s="8">
        <v>45080</v>
      </c>
      <c r="D37" s="17">
        <v>50</v>
      </c>
      <c r="E37" s="4" t="s">
        <v>318</v>
      </c>
      <c r="F37" s="4">
        <v>2022</v>
      </c>
    </row>
    <row r="38" spans="1:6" ht="15.5" x14ac:dyDescent="0.35">
      <c r="A38" s="4">
        <v>252</v>
      </c>
      <c r="B38" s="5" t="s">
        <v>258</v>
      </c>
      <c r="C38" s="8">
        <v>45025</v>
      </c>
      <c r="D38" s="17">
        <f>50*1.609344</f>
        <v>80.467200000000005</v>
      </c>
      <c r="E38" s="4" t="s">
        <v>19</v>
      </c>
      <c r="F38" s="4">
        <v>2022</v>
      </c>
    </row>
    <row r="39" spans="1:6" ht="15.5" x14ac:dyDescent="0.35">
      <c r="A39" s="4">
        <v>251</v>
      </c>
      <c r="B39" s="5" t="s">
        <v>238</v>
      </c>
      <c r="C39" s="8">
        <v>44997</v>
      </c>
      <c r="D39" s="17">
        <f>50*1.609344</f>
        <v>80.467200000000005</v>
      </c>
      <c r="E39" s="4" t="s">
        <v>312</v>
      </c>
      <c r="F39" s="4">
        <v>2022</v>
      </c>
    </row>
    <row r="40" spans="1:6" ht="15.5" x14ac:dyDescent="0.35">
      <c r="A40" s="4">
        <v>243</v>
      </c>
      <c r="B40" s="5" t="s">
        <v>259</v>
      </c>
      <c r="C40" s="8">
        <v>45004</v>
      </c>
      <c r="D40" s="17">
        <v>50</v>
      </c>
      <c r="E40" s="4" t="s">
        <v>311</v>
      </c>
      <c r="F40" s="4">
        <v>2022</v>
      </c>
    </row>
    <row r="41" spans="1:6" ht="15.5" x14ac:dyDescent="0.35">
      <c r="A41" s="4">
        <v>243</v>
      </c>
      <c r="B41" s="5" t="s">
        <v>260</v>
      </c>
      <c r="C41" s="8">
        <v>45186</v>
      </c>
      <c r="D41" s="17">
        <v>50</v>
      </c>
      <c r="E41" s="4" t="s">
        <v>19</v>
      </c>
      <c r="F41" s="4">
        <v>2022</v>
      </c>
    </row>
    <row r="42" spans="1:6" ht="15.5" x14ac:dyDescent="0.35">
      <c r="A42" s="4">
        <v>237</v>
      </c>
      <c r="B42" s="5" t="s">
        <v>261</v>
      </c>
      <c r="C42" s="8">
        <v>44997</v>
      </c>
      <c r="D42" s="17">
        <v>50</v>
      </c>
      <c r="E42" s="4" t="s">
        <v>19</v>
      </c>
      <c r="F42" s="4">
        <v>2022</v>
      </c>
    </row>
    <row r="43" spans="1:6" ht="15.5" x14ac:dyDescent="0.35">
      <c r="A43" s="4">
        <v>237</v>
      </c>
      <c r="B43" s="5" t="s">
        <v>262</v>
      </c>
      <c r="C43" s="8">
        <v>45214</v>
      </c>
      <c r="D43" s="17">
        <v>50</v>
      </c>
      <c r="E43" s="4" t="s">
        <v>324</v>
      </c>
      <c r="F43" s="4">
        <v>2022</v>
      </c>
    </row>
    <row r="44" spans="1:6" ht="15.5" x14ac:dyDescent="0.35">
      <c r="A44" s="4">
        <v>235</v>
      </c>
      <c r="B44" s="5" t="s">
        <v>263</v>
      </c>
      <c r="C44" s="8">
        <v>45192</v>
      </c>
      <c r="D44" s="17">
        <f>100*1.609344</f>
        <v>160.93440000000001</v>
      </c>
      <c r="E44" s="4" t="s">
        <v>316</v>
      </c>
      <c r="F44" s="4">
        <v>2022</v>
      </c>
    </row>
    <row r="45" spans="1:6" ht="15.5" x14ac:dyDescent="0.35">
      <c r="A45" s="4">
        <v>234</v>
      </c>
      <c r="B45" s="5" t="s">
        <v>264</v>
      </c>
      <c r="C45" s="8">
        <v>45193</v>
      </c>
      <c r="D45" s="17">
        <v>50</v>
      </c>
      <c r="E45" s="4" t="s">
        <v>19</v>
      </c>
      <c r="F45" s="4">
        <v>2022</v>
      </c>
    </row>
    <row r="46" spans="1:6" ht="15.5" x14ac:dyDescent="0.35">
      <c r="A46" s="4">
        <v>232</v>
      </c>
      <c r="B46" s="5" t="s">
        <v>232</v>
      </c>
      <c r="C46" s="8">
        <v>45025</v>
      </c>
      <c r="D46" s="17">
        <v>100</v>
      </c>
      <c r="E46" s="4" t="s">
        <v>316</v>
      </c>
      <c r="F46" s="4">
        <v>2022</v>
      </c>
    </row>
    <row r="47" spans="1:6" ht="15.5" x14ac:dyDescent="0.35">
      <c r="A47" s="4">
        <v>223</v>
      </c>
      <c r="B47" s="5" t="s">
        <v>265</v>
      </c>
      <c r="C47" s="8">
        <v>45136</v>
      </c>
      <c r="D47" s="17">
        <v>60</v>
      </c>
      <c r="E47" s="4" t="s">
        <v>318</v>
      </c>
      <c r="F47" s="4">
        <v>2022</v>
      </c>
    </row>
    <row r="48" spans="1:6" ht="15.5" x14ac:dyDescent="0.35">
      <c r="A48" s="4">
        <v>222</v>
      </c>
      <c r="B48" s="5" t="s">
        <v>266</v>
      </c>
      <c r="C48" s="8">
        <v>45201</v>
      </c>
      <c r="D48" s="17">
        <v>50</v>
      </c>
      <c r="E48" s="4" t="s">
        <v>313</v>
      </c>
      <c r="F48" s="4">
        <v>2022</v>
      </c>
    </row>
    <row r="49" spans="1:6" ht="15.5" x14ac:dyDescent="0.35">
      <c r="A49" s="4">
        <v>222</v>
      </c>
      <c r="B49" s="5" t="s">
        <v>267</v>
      </c>
      <c r="C49" s="8">
        <v>45088</v>
      </c>
      <c r="D49" s="17">
        <f>50*1.609344</f>
        <v>80.467200000000005</v>
      </c>
      <c r="E49" s="4" t="s">
        <v>316</v>
      </c>
      <c r="F49" s="4">
        <v>2022</v>
      </c>
    </row>
    <row r="50" spans="1:6" ht="15.5" x14ac:dyDescent="0.35">
      <c r="A50" s="4">
        <v>221</v>
      </c>
      <c r="B50" s="5" t="s">
        <v>268</v>
      </c>
      <c r="C50" s="8">
        <v>45228</v>
      </c>
      <c r="D50" s="17">
        <v>50</v>
      </c>
      <c r="E50" s="4" t="s">
        <v>311</v>
      </c>
      <c r="F50" s="4">
        <v>2022</v>
      </c>
    </row>
    <row r="51" spans="1:6" ht="15.5" x14ac:dyDescent="0.35">
      <c r="A51" s="4">
        <v>221</v>
      </c>
      <c r="B51" s="5" t="s">
        <v>269</v>
      </c>
      <c r="C51" s="8">
        <v>45168</v>
      </c>
      <c r="D51" s="17">
        <v>50</v>
      </c>
      <c r="E51" s="4" t="s">
        <v>325</v>
      </c>
      <c r="F51" s="4">
        <v>2022</v>
      </c>
    </row>
    <row r="52" spans="1:6" ht="15.5" x14ac:dyDescent="0.35">
      <c r="A52" s="4">
        <v>704</v>
      </c>
      <c r="B52" s="5" t="s">
        <v>226</v>
      </c>
      <c r="C52" s="8">
        <v>44975</v>
      </c>
      <c r="D52" s="17">
        <v>100</v>
      </c>
      <c r="E52" s="4" t="s">
        <v>312</v>
      </c>
      <c r="F52" s="4">
        <v>2023</v>
      </c>
    </row>
    <row r="53" spans="1:6" ht="15.5" x14ac:dyDescent="0.35">
      <c r="A53" s="4">
        <v>446</v>
      </c>
      <c r="B53" s="5" t="s">
        <v>230</v>
      </c>
      <c r="C53" s="8">
        <v>45003</v>
      </c>
      <c r="D53" s="17">
        <v>50</v>
      </c>
      <c r="E53" s="4" t="s">
        <v>315</v>
      </c>
      <c r="F53" s="4">
        <v>2023</v>
      </c>
    </row>
    <row r="54" spans="1:6" ht="15.5" x14ac:dyDescent="0.35">
      <c r="A54" s="4">
        <v>412</v>
      </c>
      <c r="B54" s="5" t="s">
        <v>225</v>
      </c>
      <c r="C54" s="8">
        <v>44989</v>
      </c>
      <c r="D54" s="17">
        <v>50</v>
      </c>
      <c r="E54" s="4" t="s">
        <v>19</v>
      </c>
      <c r="F54" s="4">
        <v>2023</v>
      </c>
    </row>
    <row r="55" spans="1:6" ht="15.5" x14ac:dyDescent="0.35">
      <c r="A55" s="4">
        <v>411</v>
      </c>
      <c r="B55" s="5" t="s">
        <v>234</v>
      </c>
      <c r="C55" s="8">
        <v>44954</v>
      </c>
      <c r="D55" s="17">
        <v>50</v>
      </c>
      <c r="E55" s="4" t="s">
        <v>317</v>
      </c>
      <c r="F55" s="4">
        <v>2023</v>
      </c>
    </row>
    <row r="56" spans="1:6" ht="15.5" x14ac:dyDescent="0.35">
      <c r="A56" s="4">
        <v>384</v>
      </c>
      <c r="B56" s="5" t="s">
        <v>245</v>
      </c>
      <c r="C56" s="8">
        <v>44933</v>
      </c>
      <c r="D56" s="17">
        <v>50</v>
      </c>
      <c r="E56" s="4" t="s">
        <v>19</v>
      </c>
      <c r="F56" s="4">
        <v>2023</v>
      </c>
    </row>
    <row r="57" spans="1:6" ht="15.5" x14ac:dyDescent="0.35">
      <c r="A57" s="4">
        <v>365</v>
      </c>
      <c r="B57" s="5" t="s">
        <v>238</v>
      </c>
      <c r="C57" s="8">
        <v>44996</v>
      </c>
      <c r="D57" s="17">
        <v>55</v>
      </c>
      <c r="E57" s="4" t="s">
        <v>312</v>
      </c>
      <c r="F57" s="4">
        <v>2023</v>
      </c>
    </row>
    <row r="58" spans="1:6" ht="15.5" x14ac:dyDescent="0.35">
      <c r="A58" s="4">
        <v>338</v>
      </c>
      <c r="B58" s="5" t="s">
        <v>226</v>
      </c>
      <c r="C58" s="8">
        <v>44976</v>
      </c>
      <c r="D58" s="17">
        <v>60</v>
      </c>
      <c r="E58" s="4" t="s">
        <v>312</v>
      </c>
      <c r="F58" s="4">
        <v>2023</v>
      </c>
    </row>
    <row r="59" spans="1:6" ht="15.5" x14ac:dyDescent="0.35">
      <c r="A59" s="4">
        <v>320</v>
      </c>
      <c r="B59" s="5" t="s">
        <v>247</v>
      </c>
      <c r="C59" s="8">
        <v>44933</v>
      </c>
      <c r="D59" s="17">
        <v>100</v>
      </c>
      <c r="E59" s="4" t="s">
        <v>321</v>
      </c>
      <c r="F59" s="4">
        <v>2023</v>
      </c>
    </row>
    <row r="60" spans="1:6" ht="15.5" x14ac:dyDescent="0.35">
      <c r="A60" s="4">
        <v>279</v>
      </c>
      <c r="B60" s="5" t="s">
        <v>238</v>
      </c>
      <c r="C60" s="8">
        <v>44996</v>
      </c>
      <c r="D60" s="17">
        <f>50*1.609344</f>
        <v>80.467200000000005</v>
      </c>
      <c r="E60" s="4" t="s">
        <v>312</v>
      </c>
      <c r="F60" s="4">
        <v>2023</v>
      </c>
    </row>
    <row r="61" spans="1:6" ht="15.5" x14ac:dyDescent="0.35">
      <c r="A61" s="4">
        <v>248</v>
      </c>
      <c r="B61" s="5" t="s">
        <v>270</v>
      </c>
      <c r="C61" s="8">
        <v>44961</v>
      </c>
      <c r="D61" s="17">
        <f>100*1.609344</f>
        <v>160.93440000000001</v>
      </c>
      <c r="E61" s="4" t="s">
        <v>321</v>
      </c>
      <c r="F61" s="4">
        <v>2023</v>
      </c>
    </row>
    <row r="62" spans="1:6" ht="15.5" x14ac:dyDescent="0.35">
      <c r="A62" s="4">
        <v>233</v>
      </c>
      <c r="B62" s="5" t="s">
        <v>245</v>
      </c>
      <c r="C62" s="8">
        <v>44933</v>
      </c>
      <c r="D62" s="17">
        <f>50*1.609344</f>
        <v>80.467200000000005</v>
      </c>
      <c r="E62" s="4" t="s">
        <v>19</v>
      </c>
      <c r="F62" s="4">
        <v>2023</v>
      </c>
    </row>
    <row r="63" spans="1:6" ht="15.5" x14ac:dyDescent="0.35">
      <c r="A63" s="4">
        <v>209</v>
      </c>
      <c r="B63" s="5" t="s">
        <v>271</v>
      </c>
      <c r="C63" s="8">
        <v>44975</v>
      </c>
      <c r="D63" s="17">
        <v>50</v>
      </c>
      <c r="E63" s="4" t="s">
        <v>19</v>
      </c>
      <c r="F63" s="4">
        <v>2023</v>
      </c>
    </row>
    <row r="64" spans="1:6" ht="15.5" x14ac:dyDescent="0.35">
      <c r="A64" s="4">
        <v>197</v>
      </c>
      <c r="B64" s="5" t="s">
        <v>272</v>
      </c>
      <c r="C64" s="8">
        <v>44983</v>
      </c>
      <c r="D64" s="17">
        <v>50</v>
      </c>
      <c r="E64" s="4" t="s">
        <v>321</v>
      </c>
      <c r="F64" s="4">
        <v>2023</v>
      </c>
    </row>
    <row r="65" spans="1:6" ht="15.5" x14ac:dyDescent="0.35">
      <c r="A65" s="4">
        <v>195</v>
      </c>
      <c r="B65" s="5" t="s">
        <v>273</v>
      </c>
      <c r="C65" s="8">
        <v>44961</v>
      </c>
      <c r="D65" s="17">
        <v>50</v>
      </c>
      <c r="E65" s="4" t="s">
        <v>311</v>
      </c>
      <c r="F65" s="4">
        <v>2023</v>
      </c>
    </row>
    <row r="66" spans="1:6" ht="15.5" x14ac:dyDescent="0.35">
      <c r="A66" s="4">
        <v>194</v>
      </c>
      <c r="B66" s="5" t="s">
        <v>274</v>
      </c>
      <c r="C66" s="8">
        <v>44968</v>
      </c>
      <c r="D66" s="17">
        <v>50</v>
      </c>
      <c r="E66" s="4" t="s">
        <v>321</v>
      </c>
      <c r="F66" s="4">
        <v>2023</v>
      </c>
    </row>
    <row r="67" spans="1:6" ht="15.5" x14ac:dyDescent="0.35">
      <c r="A67" s="4">
        <v>191</v>
      </c>
      <c r="B67" s="5" t="s">
        <v>275</v>
      </c>
      <c r="C67" s="8">
        <v>44982</v>
      </c>
      <c r="D67" s="17">
        <v>50</v>
      </c>
      <c r="E67" s="4" t="s">
        <v>19</v>
      </c>
      <c r="F67" s="4">
        <v>2023</v>
      </c>
    </row>
    <row r="68" spans="1:6" ht="15.5" x14ac:dyDescent="0.35">
      <c r="A68" s="4">
        <v>187</v>
      </c>
      <c r="B68" s="5" t="s">
        <v>276</v>
      </c>
      <c r="C68" s="8">
        <v>44954</v>
      </c>
      <c r="D68" s="17">
        <v>50</v>
      </c>
      <c r="E68" s="4" t="s">
        <v>316</v>
      </c>
      <c r="F68" s="4">
        <v>2023</v>
      </c>
    </row>
    <row r="69" spans="1:6" ht="15.5" x14ac:dyDescent="0.35">
      <c r="A69" s="4">
        <v>181</v>
      </c>
      <c r="B69" s="5" t="s">
        <v>277</v>
      </c>
      <c r="C69" s="8">
        <v>44946</v>
      </c>
      <c r="D69" s="17" t="s">
        <v>278</v>
      </c>
      <c r="E69" s="4" t="s">
        <v>326</v>
      </c>
      <c r="F69" s="4">
        <v>2023</v>
      </c>
    </row>
    <row r="70" spans="1:6" ht="15.5" x14ac:dyDescent="0.35">
      <c r="A70" s="4">
        <v>168</v>
      </c>
      <c r="B70" s="5" t="s">
        <v>279</v>
      </c>
      <c r="C70" s="8">
        <v>44982</v>
      </c>
      <c r="D70" s="17">
        <v>50</v>
      </c>
      <c r="E70" s="4" t="s">
        <v>317</v>
      </c>
      <c r="F70" s="4">
        <v>2023</v>
      </c>
    </row>
    <row r="71" spans="1:6" ht="15.5" x14ac:dyDescent="0.35">
      <c r="A71" s="4">
        <v>144</v>
      </c>
      <c r="B71" s="5" t="s">
        <v>280</v>
      </c>
      <c r="C71" s="8">
        <v>44975</v>
      </c>
      <c r="D71" s="17">
        <v>50</v>
      </c>
      <c r="E71" s="4" t="s">
        <v>327</v>
      </c>
      <c r="F71" s="4">
        <v>2023</v>
      </c>
    </row>
    <row r="72" spans="1:6" ht="15.5" x14ac:dyDescent="0.35">
      <c r="A72" s="4">
        <v>139</v>
      </c>
      <c r="B72" s="5" t="s">
        <v>281</v>
      </c>
      <c r="C72" s="8">
        <v>44954</v>
      </c>
      <c r="D72" s="17">
        <v>50</v>
      </c>
      <c r="E72" s="4" t="s">
        <v>315</v>
      </c>
      <c r="F72" s="4">
        <v>2023</v>
      </c>
    </row>
    <row r="73" spans="1:6" ht="15.5" x14ac:dyDescent="0.35">
      <c r="A73" s="4">
        <v>131</v>
      </c>
      <c r="B73" s="5" t="s">
        <v>282</v>
      </c>
      <c r="C73" s="8">
        <v>44982</v>
      </c>
      <c r="D73" s="17">
        <v>50</v>
      </c>
      <c r="E73" s="4" t="s">
        <v>312</v>
      </c>
      <c r="F73" s="4">
        <v>2023</v>
      </c>
    </row>
    <row r="74" spans="1:6" ht="15.5" x14ac:dyDescent="0.35">
      <c r="A74" s="4">
        <v>128</v>
      </c>
      <c r="B74" s="5" t="s">
        <v>247</v>
      </c>
      <c r="C74" s="8">
        <v>44934</v>
      </c>
      <c r="D74" s="17">
        <v>50</v>
      </c>
      <c r="E74" s="4" t="s">
        <v>321</v>
      </c>
      <c r="F74" s="4">
        <v>2023</v>
      </c>
    </row>
    <row r="75" spans="1:6" ht="15.5" x14ac:dyDescent="0.35">
      <c r="A75" s="4">
        <v>120</v>
      </c>
      <c r="B75" s="5" t="s">
        <v>283</v>
      </c>
      <c r="C75" s="8">
        <v>44975</v>
      </c>
      <c r="D75" s="17">
        <v>50</v>
      </c>
      <c r="E75" s="4" t="s">
        <v>310</v>
      </c>
      <c r="F75" s="4">
        <v>2023</v>
      </c>
    </row>
    <row r="76" spans="1:6" ht="15.5" x14ac:dyDescent="0.35">
      <c r="A76" s="4">
        <v>117</v>
      </c>
      <c r="B76" s="5" t="s">
        <v>284</v>
      </c>
      <c r="C76" s="8">
        <v>44996</v>
      </c>
      <c r="D76" s="17">
        <v>50</v>
      </c>
      <c r="E76" s="4" t="s">
        <v>311</v>
      </c>
      <c r="F76" s="4">
        <v>2023</v>
      </c>
    </row>
    <row r="77" spans="1:6" ht="15.5" x14ac:dyDescent="0.35">
      <c r="A77" s="4">
        <v>117</v>
      </c>
      <c r="B77" s="5" t="s">
        <v>274</v>
      </c>
      <c r="C77" s="8">
        <v>44968</v>
      </c>
      <c r="D77" s="17">
        <f>50*1.609344</f>
        <v>80.467200000000005</v>
      </c>
      <c r="E77" s="4" t="s">
        <v>321</v>
      </c>
      <c r="F77" s="4">
        <v>2023</v>
      </c>
    </row>
    <row r="78" spans="1:6" ht="15.5" x14ac:dyDescent="0.35">
      <c r="A78" s="4">
        <v>111</v>
      </c>
      <c r="B78" s="5" t="s">
        <v>270</v>
      </c>
      <c r="C78" s="8">
        <v>44961</v>
      </c>
      <c r="D78" s="17">
        <v>100</v>
      </c>
      <c r="E78" s="4" t="s">
        <v>321</v>
      </c>
      <c r="F78" s="4">
        <v>2023</v>
      </c>
    </row>
    <row r="79" spans="1:6" ht="15.5" x14ac:dyDescent="0.35">
      <c r="A79" s="4">
        <v>110</v>
      </c>
      <c r="B79" s="5" t="s">
        <v>285</v>
      </c>
      <c r="C79" s="8">
        <v>45003</v>
      </c>
      <c r="D79" s="17">
        <v>50</v>
      </c>
      <c r="E79" s="4" t="s">
        <v>310</v>
      </c>
      <c r="F79" s="4">
        <v>2023</v>
      </c>
    </row>
    <row r="80" spans="1:6" ht="15.5" x14ac:dyDescent="0.35">
      <c r="A80" s="4">
        <v>110</v>
      </c>
      <c r="B80" s="5" t="s">
        <v>286</v>
      </c>
      <c r="C80" s="8">
        <v>44940</v>
      </c>
      <c r="D80" s="17">
        <f>100*1.609344</f>
        <v>160.93440000000001</v>
      </c>
      <c r="E80" s="4" t="s">
        <v>328</v>
      </c>
      <c r="F80" s="4">
        <v>2023</v>
      </c>
    </row>
    <row r="81" spans="1:6" ht="15.5" x14ac:dyDescent="0.35">
      <c r="A81" s="4">
        <v>104</v>
      </c>
      <c r="B81" s="5" t="s">
        <v>287</v>
      </c>
      <c r="C81" s="8">
        <v>45002</v>
      </c>
      <c r="D81" s="17">
        <v>50</v>
      </c>
      <c r="E81" s="4" t="s">
        <v>329</v>
      </c>
      <c r="F81" s="4">
        <v>2023</v>
      </c>
    </row>
    <row r="82" spans="1:6" ht="15.5" x14ac:dyDescent="0.35">
      <c r="A82" s="4">
        <v>99</v>
      </c>
      <c r="B82" s="5" t="s">
        <v>288</v>
      </c>
      <c r="C82" s="8">
        <v>44954</v>
      </c>
      <c r="D82" s="17">
        <v>50</v>
      </c>
      <c r="E82" s="4" t="s">
        <v>19</v>
      </c>
      <c r="F82" s="4">
        <v>2023</v>
      </c>
    </row>
    <row r="83" spans="1:6" ht="15.5" x14ac:dyDescent="0.35">
      <c r="A83" s="4">
        <v>99</v>
      </c>
      <c r="B83" s="5" t="s">
        <v>289</v>
      </c>
      <c r="C83" s="8">
        <v>44954</v>
      </c>
      <c r="D83" s="17">
        <v>50</v>
      </c>
      <c r="E83" s="4" t="s">
        <v>19</v>
      </c>
      <c r="F83" s="4">
        <v>2023</v>
      </c>
    </row>
    <row r="84" spans="1:6" ht="15.5" x14ac:dyDescent="0.35">
      <c r="A84" s="4">
        <v>99</v>
      </c>
      <c r="B84" s="5" t="s">
        <v>290</v>
      </c>
      <c r="C84" s="8">
        <v>44997</v>
      </c>
      <c r="D84" s="17">
        <v>50</v>
      </c>
      <c r="E84" s="4" t="s">
        <v>321</v>
      </c>
      <c r="F84" s="4">
        <v>2023</v>
      </c>
    </row>
    <row r="85" spans="1:6" ht="15.5" x14ac:dyDescent="0.35">
      <c r="A85" s="4">
        <v>95</v>
      </c>
      <c r="B85" s="5" t="s">
        <v>291</v>
      </c>
      <c r="C85" s="8">
        <v>44982</v>
      </c>
      <c r="D85" s="17">
        <v>50</v>
      </c>
      <c r="E85" s="4" t="s">
        <v>311</v>
      </c>
      <c r="F85" s="4">
        <v>2023</v>
      </c>
    </row>
    <row r="86" spans="1:6" ht="15.5" x14ac:dyDescent="0.35">
      <c r="A86" s="4">
        <v>94</v>
      </c>
      <c r="B86" s="5" t="s">
        <v>292</v>
      </c>
      <c r="C86" s="8">
        <v>45003</v>
      </c>
      <c r="D86" s="17">
        <v>50</v>
      </c>
      <c r="E86" s="4" t="s">
        <v>330</v>
      </c>
      <c r="F86" s="4">
        <v>2023</v>
      </c>
    </row>
    <row r="87" spans="1:6" ht="15.5" x14ac:dyDescent="0.35">
      <c r="A87" s="4">
        <v>94</v>
      </c>
      <c r="B87" s="5" t="s">
        <v>293</v>
      </c>
      <c r="C87" s="8">
        <v>44975</v>
      </c>
      <c r="D87" s="17">
        <v>50</v>
      </c>
      <c r="E87" s="4" t="s">
        <v>329</v>
      </c>
      <c r="F87" s="4">
        <v>2023</v>
      </c>
    </row>
    <row r="88" spans="1:6" ht="15.5" x14ac:dyDescent="0.35">
      <c r="A88" s="4">
        <v>92</v>
      </c>
      <c r="B88" s="5" t="s">
        <v>294</v>
      </c>
      <c r="C88" s="8">
        <v>44933</v>
      </c>
      <c r="D88" s="17">
        <v>50</v>
      </c>
      <c r="E88" s="4" t="s">
        <v>322</v>
      </c>
      <c r="F88" s="4">
        <v>2023</v>
      </c>
    </row>
    <row r="89" spans="1:6" ht="15.5" x14ac:dyDescent="0.35">
      <c r="A89" s="4">
        <v>92</v>
      </c>
      <c r="B89" s="5" t="s">
        <v>295</v>
      </c>
      <c r="C89" s="8">
        <v>44996</v>
      </c>
      <c r="D89" s="17">
        <v>50</v>
      </c>
      <c r="E89" s="4" t="s">
        <v>331</v>
      </c>
      <c r="F89" s="4">
        <v>2023</v>
      </c>
    </row>
    <row r="90" spans="1:6" ht="15.5" x14ac:dyDescent="0.35">
      <c r="A90" s="4">
        <v>91</v>
      </c>
      <c r="B90" s="5" t="s">
        <v>289</v>
      </c>
      <c r="C90" s="8">
        <v>44954</v>
      </c>
      <c r="D90" s="17">
        <v>100</v>
      </c>
      <c r="E90" s="4" t="s">
        <v>19</v>
      </c>
      <c r="F90" s="4">
        <v>2023</v>
      </c>
    </row>
    <row r="91" spans="1:6" ht="15.5" x14ac:dyDescent="0.35">
      <c r="A91" s="4">
        <v>89</v>
      </c>
      <c r="B91" s="5" t="s">
        <v>296</v>
      </c>
      <c r="C91" s="8">
        <v>45003</v>
      </c>
      <c r="D91" s="17" t="s">
        <v>297</v>
      </c>
      <c r="E91" s="4" t="s">
        <v>332</v>
      </c>
      <c r="F91" s="4">
        <v>2023</v>
      </c>
    </row>
    <row r="92" spans="1:6" ht="15.5" x14ac:dyDescent="0.35">
      <c r="A92" s="4">
        <v>89</v>
      </c>
      <c r="B92" s="5" t="s">
        <v>298</v>
      </c>
      <c r="C92" s="8">
        <v>44940</v>
      </c>
      <c r="D92" s="17">
        <v>50</v>
      </c>
      <c r="E92" s="4" t="s">
        <v>320</v>
      </c>
      <c r="F92" s="4">
        <v>2023</v>
      </c>
    </row>
    <row r="93" spans="1:6" ht="15.5" x14ac:dyDescent="0.35">
      <c r="A93" s="4">
        <v>89</v>
      </c>
      <c r="B93" s="5" t="s">
        <v>299</v>
      </c>
      <c r="C93" s="8">
        <v>44996</v>
      </c>
      <c r="D93" s="17">
        <v>50</v>
      </c>
      <c r="E93" s="4" t="s">
        <v>19</v>
      </c>
      <c r="F93" s="4">
        <v>2023</v>
      </c>
    </row>
    <row r="94" spans="1:6" ht="15.5" x14ac:dyDescent="0.35">
      <c r="A94" s="4">
        <v>87</v>
      </c>
      <c r="B94" s="5" t="s">
        <v>300</v>
      </c>
      <c r="C94" s="8">
        <v>44975</v>
      </c>
      <c r="D94" s="17">
        <v>50</v>
      </c>
      <c r="E94" s="4" t="s">
        <v>311</v>
      </c>
      <c r="F94" s="4">
        <v>2023</v>
      </c>
    </row>
    <row r="95" spans="1:6" ht="15.5" x14ac:dyDescent="0.35">
      <c r="A95" s="4">
        <v>86</v>
      </c>
      <c r="B95" s="5" t="s">
        <v>301</v>
      </c>
      <c r="C95" s="8">
        <v>44954</v>
      </c>
      <c r="D95" s="17">
        <v>50</v>
      </c>
      <c r="E95" s="4" t="s">
        <v>19</v>
      </c>
      <c r="F95" s="4">
        <v>2023</v>
      </c>
    </row>
    <row r="96" spans="1:6" ht="15.5" x14ac:dyDescent="0.35">
      <c r="A96" s="4">
        <v>85</v>
      </c>
      <c r="B96" s="5" t="s">
        <v>302</v>
      </c>
      <c r="C96" s="8">
        <v>44989</v>
      </c>
      <c r="D96" s="17">
        <f>33.3*1.609344</f>
        <v>53.591155199999996</v>
      </c>
      <c r="E96" s="4" t="s">
        <v>328</v>
      </c>
      <c r="F96" s="4">
        <v>2023</v>
      </c>
    </row>
    <row r="97" spans="1:6" ht="15.5" x14ac:dyDescent="0.35">
      <c r="A97" s="4">
        <v>84</v>
      </c>
      <c r="B97" s="5" t="s">
        <v>303</v>
      </c>
      <c r="C97" s="8">
        <v>44940</v>
      </c>
      <c r="D97" s="17">
        <v>52</v>
      </c>
      <c r="E97" s="4" t="s">
        <v>312</v>
      </c>
      <c r="F97" s="4">
        <v>2023</v>
      </c>
    </row>
    <row r="98" spans="1:6" ht="15.5" x14ac:dyDescent="0.35">
      <c r="A98" s="4">
        <v>84</v>
      </c>
      <c r="B98" s="5" t="s">
        <v>304</v>
      </c>
      <c r="C98" s="8">
        <v>44940</v>
      </c>
      <c r="D98" s="17">
        <v>50</v>
      </c>
      <c r="E98" s="4" t="s">
        <v>311</v>
      </c>
      <c r="F98" s="4">
        <v>2023</v>
      </c>
    </row>
    <row r="99" spans="1:6" ht="15.5" x14ac:dyDescent="0.35">
      <c r="A99" s="4">
        <v>83</v>
      </c>
      <c r="B99" s="5" t="s">
        <v>305</v>
      </c>
      <c r="C99" s="8">
        <v>44989</v>
      </c>
      <c r="D99" s="17">
        <f>40*1.609344</f>
        <v>64.373760000000004</v>
      </c>
      <c r="E99" s="4" t="s">
        <v>313</v>
      </c>
      <c r="F99" s="4">
        <v>2023</v>
      </c>
    </row>
    <row r="100" spans="1:6" ht="15.5" x14ac:dyDescent="0.35">
      <c r="A100" s="4">
        <v>81</v>
      </c>
      <c r="B100" s="5" t="s">
        <v>306</v>
      </c>
      <c r="C100" s="8">
        <v>44933</v>
      </c>
      <c r="D100" s="17">
        <v>50</v>
      </c>
      <c r="E100" s="4" t="s">
        <v>328</v>
      </c>
      <c r="F100" s="4">
        <v>2023</v>
      </c>
    </row>
    <row r="101" spans="1:6" ht="15.5" x14ac:dyDescent="0.35">
      <c r="A101" s="4">
        <v>80</v>
      </c>
      <c r="B101" s="5" t="s">
        <v>284</v>
      </c>
      <c r="C101" s="8">
        <v>44996</v>
      </c>
      <c r="D101" s="17">
        <f>28*1.609344</f>
        <v>45.061632000000003</v>
      </c>
      <c r="E101" s="4" t="s">
        <v>311</v>
      </c>
      <c r="F101" s="4">
        <v>2023</v>
      </c>
    </row>
  </sheetData>
  <hyperlinks>
    <hyperlink ref="B2" r:id="rId1" display="https://ultrarunning.com/calendar/event/mcm-50k/race/34922/results" xr:uid="{77A19642-0D86-994D-934F-D7EE7C3F9545}"/>
    <hyperlink ref="B3" r:id="rId2" display="https://ultrarunning.com/calendar/event/jfk/race/34650/results" xr:uid="{406B1B82-6375-4149-B8F8-072714AC3A76}"/>
    <hyperlink ref="B4" r:id="rId3" display="https://ultrarunning.com/calendar/event/way-too-cool/race/32610/results" xr:uid="{396A7D18-3E85-184C-A7DB-1BC34E5EF6BE}"/>
    <hyperlink ref="B5" r:id="rId4" display="https://ultrarunning.com/calendar/event/black-canyon-trail/race/32142/results" xr:uid="{91BA05E8-DE34-364D-BAC1-1297C7C0C601}"/>
    <hyperlink ref="B6" r:id="rId5" display="https://ultrarunning.com/calendar/event/rachel-carson-trail-challenge/race/32878/results" xr:uid="{79E9F717-F158-D448-84F3-5466E626C76F}"/>
    <hyperlink ref="B7" r:id="rId6" display="https://ultrarunning.com/calendar/event/run-the-rut/race/33471/results" xr:uid="{AB707896-2984-5A42-A205-381CEAA8F478}"/>
    <hyperlink ref="B8" r:id="rId7" display="https://ultrarunning.com/calendar/event/broken-arrow-skyrace/race/33850/results" xr:uid="{DE3780B9-CF9F-6743-95E9-F36E8D8686F0}"/>
    <hyperlink ref="B9" r:id="rId8" display="https://ultrarunning.com/calendar/event/chuckanut-50k/race/33747/results" xr:uid="{F05A56B7-0204-184B-9D29-C88EF2A21DD3}"/>
    <hyperlink ref="B10" r:id="rId9" display="https://ultrarunning.com/calendar/event/the-canyons/race/34032/results" xr:uid="{0CC62E6B-3E53-F14B-A510-6CAE1D3397E8}"/>
    <hyperlink ref="B11" r:id="rId10" display="https://ultrarunning.com/calendar/event/zion-100/race/33119/results" xr:uid="{11F4D63B-DD8C-AA4D-A5F0-33ED62FC6535}"/>
    <hyperlink ref="B12" r:id="rId11" display="https://ultrarunning.com/calendar/event/javelina-jundred/race/34367/results" xr:uid="{A84397FB-1BFB-2741-BA5A-30C49540A793}"/>
    <hyperlink ref="B13" r:id="rId12" display="https://ultrarunning.com/calendar/event/mountain-mist/race/31360/results" xr:uid="{489BF836-6C07-2C4F-A8C1-1E541586F657}"/>
    <hyperlink ref="B14" r:id="rId13" display="https://ultrarunning.com/calendar/event/silver-rush-50/race/33589/results" xr:uid="{98881EB8-B981-6A4D-A6A9-E82E412795C4}"/>
    <hyperlink ref="B15" r:id="rId14" display="https://ultrarunning.com/calendar/event/quebec-mega-trail/race/33715/results" xr:uid="{A2EF25B2-65CE-F347-920F-2FBDBDFF5B62}"/>
    <hyperlink ref="B16" r:id="rId15" display="https://ultrarunning.com/calendar/event/leadville-trail/race/33631/results" xr:uid="{9B6A3688-487B-D04B-B3E4-18F2219C2E14}"/>
    <hyperlink ref="B17" r:id="rId16" display="https://ultrarunning.com/calendar/event/antelope-canyon-ultras/race/32419/results" xr:uid="{2424144C-3009-E148-B493-92D16D2E05A7}"/>
    <hyperlink ref="B18" r:id="rId17" display="https://ultrarunning.com/calendar/event/dead-horse-ultra/race/34738/results" xr:uid="{689BA3EF-09C3-1E40-B4A2-79250AA95637}"/>
    <hyperlink ref="B19" r:id="rId18" display="https://ultrarunning.com/calendar/event/squamish-50/race/34441/results" xr:uid="{1917DB3F-69E3-7047-BAC3-554CFBA7284D}"/>
    <hyperlink ref="B20" r:id="rId19" display="https://ultrarunning.com/calendar/event/bromont-ultra/race/33928/results" xr:uid="{0F494145-2FD1-E047-89E7-2E68803C76FD}"/>
    <hyperlink ref="B21" r:id="rId20" display="https://ultrarunning.com/calendar/event/squamish-50/race/34442/results" xr:uid="{97C86268-5199-4446-9EBF-A6564F4E2CE8}"/>
    <hyperlink ref="B22" r:id="rId21" display="https://ultrarunning.com/calendar/event/tunnel-hill-100/race/35095/results" xr:uid="{011F0871-58A5-D843-A32E-FE335115998F}"/>
    <hyperlink ref="B23" r:id="rId22" display="https://ultrarunning.com/calendar/event/speedgoat/race/35296/results" xr:uid="{EEE4B966-ADCF-DF45-A0B4-E8BC974F63BA}"/>
    <hyperlink ref="B24" r:id="rId23" display="https://ultrarunning.com/calendar/event/tnf-ultra-trail-harricana-of-canada-uthc/race/33538/results" xr:uid="{961EF816-79D4-584C-B2B9-9B63072D2048}"/>
    <hyperlink ref="B25" r:id="rId24" display="https://ultrarunning.com/calendar/event/avalon-benefit-50/race/32022/results" xr:uid="{C8210946-3DAF-4A49-8DBB-42D81793539F}"/>
    <hyperlink ref="B26" r:id="rId25" display="https://ultrarunning.com/calendar/event/whistler-alpine-meadows/race/35898/results" xr:uid="{C7387C64-78AF-CF41-A3AF-8BEFF37DB5A1}"/>
    <hyperlink ref="B27" r:id="rId26" display="https://ultrarunning.com/calendar/event/bandera/race/32688/results" xr:uid="{B836A84B-6006-6746-9812-41C1E0FA6442}"/>
    <hyperlink ref="B28" r:id="rId27" display="https://ultrarunning.com/calendar/event/western-states/race/32836/results" xr:uid="{0A258718-0ABF-FF4B-A684-87DBD025879E}"/>
    <hyperlink ref="B29" r:id="rId28" display="https://ultrarunning.com/calendar/event/diez-vista/race/34895/results" xr:uid="{4449B1EB-DABC-2A4B-B060-60A27C9A346C}"/>
    <hyperlink ref="B30" r:id="rId29" display="https://ultrarunning.com/calendar/event/promise-land/race/35238/results" xr:uid="{80F08BD1-F890-1E4F-B6D4-6286A72A2CAA}"/>
    <hyperlink ref="B31" r:id="rId30" display="https://ultrarunning.com/calendar/event/black-canyon-trail/race/32589/results" xr:uid="{61B732B0-0C1C-6547-A48A-6DC106218CE1}"/>
    <hyperlink ref="B32" r:id="rId31" display="https://ultrarunning.com/calendar/event/quad-dipsea/race/36616/results" xr:uid="{84AC5292-006D-DA4A-9E62-4A5D87551DB0}"/>
    <hyperlink ref="B33" r:id="rId32" display="https://ultrarunning.com/calendar/event/hinson-lake-24-hour-ultra-classic/race/34059/results" xr:uid="{F7C8E67B-67D2-8447-B4D2-05D0993589DF}"/>
    <hyperlink ref="B34" r:id="rId33" display="https://ultrarunning.com/calendar/event/hyner-trail-challenge/race/32385/results" xr:uid="{63B6B86D-D084-B44D-8F4A-8FE3475F6136}"/>
    <hyperlink ref="B35" r:id="rId34" display="https://ultrarunning.com/calendar/event/smith-rock-ascent/race/33296/results" xr:uid="{2078237A-D6E7-E24C-846C-D1564C39E3B5}"/>
    <hyperlink ref="B36" r:id="rId35" display="https://ultrarunning.com/calendar/event/miwok/race/29318/results" xr:uid="{53336FC6-B99C-BA43-BE9B-215227613BD7}"/>
    <hyperlink ref="B37" r:id="rId36" display="https://ultrarunning.com/calendar/event/ultimate-direction-dirty-30/race/36632/results" xr:uid="{8F06BCB6-CE8B-D44F-A8D7-1F83783A2557}"/>
    <hyperlink ref="B38" r:id="rId37" display="https://ultrarunning.com/calendar/event/lake-sonoma/race/33972/results" xr:uid="{03BDEA5F-AFE2-DA42-B9CD-0B60169B7D0E}"/>
    <hyperlink ref="B39" r:id="rId38" display="https://ultrarunning.com/calendar/event/antelope-canyon-ultras/race/32418/results" xr:uid="{1BC754B9-1737-8B4B-B9D7-E572EEADFFEA}"/>
    <hyperlink ref="B40" r:id="rId39" display="https://ultrarunning.com/calendar/event/hat-trail-run/race/34089/results" xr:uid="{CAAD80DB-F0B3-4B46-B445-13BA7D564B78}"/>
    <hyperlink ref="B41" r:id="rId40" display="https://ultrarunning.com/calendar/event/noble-canyon/race/33633/results" xr:uid="{CB72037F-A5F8-A045-A41B-552C2ADB269A}"/>
    <hyperlink ref="B42" r:id="rId41" display="https://ultrarunning.com/calendar/event/marin-ultra-challenge/race/32492/results" xr:uid="{6EF9D7C1-C745-B845-A220-FC2774812275}"/>
    <hyperlink ref="B43" r:id="rId42" display="https://ultrarunning.com/calendar/event/wild-duluth-races/race/34642/results" xr:uid="{64C98265-343F-A743-BAB4-7D7A78BAD420}"/>
    <hyperlink ref="B44" r:id="rId43" display="https://ultrarunning.com/calendar/event/the-bear/race/33695/results" xr:uid="{DE457843-3A56-354C-B16C-400662BE00F6}"/>
    <hyperlink ref="B45" r:id="rId44" display="https://ultrarunning.com/calendar/event/mammoth-trail-fest/race/35484/results" xr:uid="{24DF1946-3753-684A-9402-114217C4DA9B}"/>
    <hyperlink ref="B46" r:id="rId45" display="https://ultrarunning.com/calendar/event/zion-100/race/33115/results" xr:uid="{1CB8EF33-39C7-FD4D-A063-009ECF2644DB}"/>
    <hyperlink ref="B47" r:id="rId46" display="https://ultrarunning.com/calendar/event/never-summer-100k/race/33858/results" xr:uid="{E045F5D3-CB2E-B346-BA5C-AFCFCE8327F7}"/>
    <hyperlink ref="B48" r:id="rId47" display="https://ultrarunning.com/calendar/event/blues-cruise/race/33843/results" xr:uid="{557898A8-A1F3-CA4E-8523-1E43265126B4}"/>
    <hyperlink ref="B49" r:id="rId48" display="https://ultrarunning.com/calendar/event/squaw-peak-50-mile-trail-run/race/34207/results" xr:uid="{95B25B53-74DC-434A-926E-063EA5B7E384}"/>
    <hyperlink ref="B50" r:id="rId49" display="https://ultrarunning.com/calendar/event/patapsco-valley-50k/race/35820/results" xr:uid="{602706DF-45D4-044B-843F-D465F25AD90C}"/>
    <hyperlink ref="B51" r:id="rId50" display="https://ultrarunning.com/calendar/event/burning-man-ultra/race/35814/results" xr:uid="{CF244204-F5AE-9341-A40E-10525CB8AE04}"/>
    <hyperlink ref="B52" r:id="rId51" display="https://ultrarunning.com/calendar/event/black-canyon-trail/race/35954/results" xr:uid="{7AAF98EC-40D8-405D-85F1-88B9E802FCEC}"/>
    <hyperlink ref="B53" r:id="rId52" display="https://ultrarunning.com/calendar/event/chuckanut-50k/race/36021/results" xr:uid="{35F1BD34-2FB4-497C-950E-935124C6F063}"/>
    <hyperlink ref="B54" r:id="rId53" display="https://ultrarunning.com/calendar/event/way-too-cool/race/36076/results" xr:uid="{08039CBF-5B28-4765-BC5A-F90EB7B6EB10}"/>
    <hyperlink ref="B55" r:id="rId54" display="https://ultrarunning.com/calendar/event/mountain-mist/race/35705/results" xr:uid="{415D7299-C624-458D-96D1-C02C65EE5907}"/>
    <hyperlink ref="B56" r:id="rId55" display="https://ultrarunning.com/calendar/event/avalon-benefit-50/race/36488/results" xr:uid="{E4FD6FCF-A868-4121-ABFA-D88821C47A3F}"/>
    <hyperlink ref="B57" r:id="rId56" display="https://ultrarunning.com/calendar/event/antelope-canyon-ultras/race/36196/results" xr:uid="{DC498782-B28D-469E-8671-785D32018DD5}"/>
    <hyperlink ref="B58" r:id="rId57" display="https://ultrarunning.com/calendar/event/black-canyon-trail/race/35955/results" xr:uid="{EEC202EC-9DF1-4C18-9A3E-01F5213D3236}"/>
    <hyperlink ref="B59" r:id="rId58" display="https://ultrarunning.com/calendar/event/bandera/race/36489/results" xr:uid="{3781621A-B141-463A-82C5-2F61C572A580}"/>
    <hyperlink ref="B60" r:id="rId59" display="https://ultrarunning.com/calendar/event/antelope-canyon-ultras/race/36195/results" xr:uid="{A92F0CE8-F4BC-49D1-9421-7B53C92D1BC9}"/>
    <hyperlink ref="B61" r:id="rId60" display="https://ultrarunning.com/calendar/event/rocky-raccoon/race/36485/results" xr:uid="{F706DD4C-EB75-4C3E-B8D3-326FF8128A1E}"/>
    <hyperlink ref="B62" r:id="rId61" display="https://ultrarunning.com/calendar/event/avalon-benefit-50/race/36487/results" xr:uid="{B42DAEA1-A0C4-4442-9998-8EE334713A1D}"/>
    <hyperlink ref="B63" r:id="rId62" display="https://ultrarunning.com/calendar/event/fourmidable/race/37650/results" xr:uid="{783AF2D0-D782-4701-9F25-C2589D4AFA0A}"/>
    <hyperlink ref="B64" r:id="rId63" display="https://ultrarunning.com/calendar/event/cowtown-ultra/race/35863/results" xr:uid="{DFADDF7F-0621-449B-A1AC-C29567C6ECFF}"/>
    <hyperlink ref="B65" r:id="rId64" display="https://ultrarunning.com/calendar/event/the-algonquin-50k/race/35976/results" xr:uid="{2D541D89-AF2F-49BC-AD3D-B42DFC935A12}"/>
    <hyperlink ref="B66" r:id="rId65" display="https://ultrarunning.com/calendar/event/rocky-50/race/36483/results" xr:uid="{3162D78C-AE02-4BFC-910A-530EEAD1FF27}"/>
    <hyperlink ref="B67" r:id="rId66" display="https://ultrarunning.com/calendar/event/salmon-falls-50k/race/38188/results" xr:uid="{FD27C211-4800-4949-B543-581B6C47648F}"/>
    <hyperlink ref="B68" r:id="rId67" display="https://ultrarunning.com/calendar/event/arches-ultra/race/35603/results" xr:uid="{49C1E2C1-559F-489C-989D-F4268CE08FF9}"/>
    <hyperlink ref="B69" r:id="rId68" display="https://ultrarunning.com/calendar/event/dark-anchor/race/36348/results" xr:uid="{7DACAFA0-2C85-4006-94AB-EEC068AD7848}"/>
    <hyperlink ref="B70" r:id="rId69" display="https://ultrarunning.com/calendar/event/mt-cheaha/race/37850/results" xr:uid="{459E5CB5-45C1-42AA-B6F1-BE7D6A547C4C}"/>
    <hyperlink ref="B71" r:id="rId70" display="https://ultrarunning.com/calendar/event/cabin-fever-50k/race/36092/results" xr:uid="{0FDFC183-8A4F-4F2B-9544-9D5923B404FA}"/>
    <hyperlink ref="B72" r:id="rId71" display="https://ultrarunning.com/calendar/event/orcas-island-50k/race/36667/results" xr:uid="{C3AC1541-FAFB-464E-BC16-6903E51A1B09}"/>
    <hyperlink ref="B73" r:id="rId72" display="https://ultrarunning.com/calendar/event/copper-corridor/race/37320/results" xr:uid="{6AE93B5A-7EA5-41BD-8C81-69B8285E833B}"/>
    <hyperlink ref="B74" r:id="rId73" display="https://ultrarunning.com/calendar/event/bandera/race/39030/results" xr:uid="{ECAB7690-D86A-4EF9-84CC-CEB0FD9AFD01}"/>
    <hyperlink ref="B75" r:id="rId74" display="https://ultrarunning.com/calendar/event/holiday-lake/race/37182/results" xr:uid="{9377148E-50C6-4D69-836A-A3074B0AA086}"/>
    <hyperlink ref="B76" r:id="rId75" display="https://ultrarunning.com/calendar/event/seneca-greenway-trail/race/36094/results" xr:uid="{A734E87A-A8B6-4958-AEEF-0B07A3B34394}"/>
    <hyperlink ref="B77" r:id="rId76" display="https://ultrarunning.com/calendar/event/rocky-50/race/36484/results" xr:uid="{D0F45428-1CCB-49B0-93FD-98AE24C92074}"/>
    <hyperlink ref="B78" r:id="rId77" display="https://ultrarunning.com/calendar/event/rocky-raccoon/race/36486/results" xr:uid="{8E3475DF-A101-4576-B103-C766CCDFA197}"/>
    <hyperlink ref="B79" r:id="rId78" display="https://ultrarunning.com/calendar/event/terrapin-mountain/race/37251/results" xr:uid="{2362DD52-65FA-4911-91F3-B17C24688FEA}"/>
    <hyperlink ref="B80" r:id="rId79" display="https://ultrarunning.com/calendar/event/long-haul-100/race/35528/results" xr:uid="{82371406-25BB-4EE5-86E2-79D3C6348387}"/>
    <hyperlink ref="B81" r:id="rId80" display="https://ultrarunning.com/calendar/event/3-days-of-syllamo/race/36563/results" xr:uid="{9F185EBE-5AC9-4241-8B7B-57461E17E4EC}"/>
    <hyperlink ref="B82" r:id="rId81" display="https://ultrarunning.com/calendar/event/sean-o-brien-50k/race/37863/results" xr:uid="{03DB4A75-D22C-429C-B0F7-F3481DF81497}"/>
    <hyperlink ref="B83" r:id="rId82" display="https://ultrarunning.com/calendar/event/sean-o-brien-50m-50k-26-2/race/36904/results" xr:uid="{8088F7A0-797B-4DD8-BDFF-498E71FF2505}"/>
    <hyperlink ref="B84" r:id="rId83" display="https://ultrarunning.com/calendar/event/prickly-pear/race/37252/results" xr:uid="{9F313E5A-39C8-4553-A348-6DE0928A4429}"/>
    <hyperlink ref="B85" r:id="rId84" display="https://ultrarunning.com/calendar/event/hashawha-hills/race/35830/results" xr:uid="{2F949DCE-C25C-46F0-B006-40DC7D4F08C3}"/>
    <hyperlink ref="B86" r:id="rId85" display="https://ultrarunning.com/calendar/event/the-pistol-ultra-run/race/36891/results" xr:uid="{A61CDBC8-9986-4413-BED9-C222F0A1FA0F}"/>
    <hyperlink ref="B87" r:id="rId86" display="https://ultrarunning.com/calendar/event/sylamore-trail/race/37736/results" xr:uid="{94EE3AC7-6F18-4BF6-BE7D-847805E56DBE}"/>
    <hyperlink ref="B88" r:id="rId87" display="https://ultrarunning.com/calendar/event/salem-lakeshore-frosty-fifty/race/35875/results" xr:uid="{FFB63035-A2E1-45DF-9391-6C79B0BDDA7A}"/>
    <hyperlink ref="B89" r:id="rId88" display="https://ultrarunning.com/calendar/event/peyton-s-wild-and-wacky-ultra-10x5k/race/36091/results" xr:uid="{A1D1CD0B-5A64-4C26-95D6-7CDDE8CA7B12}"/>
    <hyperlink ref="B90" r:id="rId89" display="https://ultrarunning.com/calendar/event/sean-o-brien-50m-50k-26-2/race/36902/results" xr:uid="{DC720CB9-AC35-48C4-A90F-DB2E6150B043}"/>
    <hyperlink ref="B91" r:id="rId90" display="https://ultrarunning.com/calendar/event/ohio-s-backyard-ultra/race/37864/results" xr:uid="{B7B6A362-E0FB-4962-9BC0-9A49E73E08FC}"/>
    <hyperlink ref="B92" r:id="rId91" display="https://ultrarunning.com/calendar/event/frozen-gnome/race/37079/results" xr:uid="{750F75A9-963B-4774-9CD8-BB936A07C8C7}"/>
    <hyperlink ref="B93" r:id="rId92" display="https://ultrarunning.com/calendar/event/griffith-park-trail/race/37841/results" xr:uid="{88A36C52-7511-46EE-B3C0-344386131456}"/>
    <hyperlink ref="B94" r:id="rId93" display="https://ultrarunning.com/calendar/event/mid-maryland-ultra/race/38060/results" xr:uid="{A672680E-DDC0-4567-9BCE-7C038D5E04B6}"/>
    <hyperlink ref="B95" r:id="rId94" display="https://ultrarunning.com/calendar/event/fort-ord-trail-run/race/37258/results" xr:uid="{6E63AB8D-89BC-46E7-B4A6-6D12D42BA603}"/>
    <hyperlink ref="B96" r:id="rId95" display="https://ultrarunning.com/calendar/event/long-play-race/race/35957/results" xr:uid="{44065C50-132A-4761-8177-9C0F8D8F5DE6}"/>
    <hyperlink ref="B97" r:id="rId96" display="https://ultrarunning.com/calendar/event/coldwater-rumble/race/36116/results" xr:uid="{D91C6373-67A2-4897-B43B-DC91C37FC525}"/>
    <hyperlink ref="B98" r:id="rId97" display="https://ultrarunning.com/calendar/event/phunt-50km-trail-race/race/38508/results" xr:uid="{C4C28651-D842-47FA-8DD3-A3FCBCA07DF9}"/>
    <hyperlink ref="B99" r:id="rId98" display="https://ultrarunning.com/calendar/event/naked-bavarian/race/36793/results" xr:uid="{E9F14E41-E430-489C-9420-CD569246386A}"/>
    <hyperlink ref="B100" r:id="rId99" display="https://ultrarunning.com/calendar/event/croom-zoom/race/37088/results" xr:uid="{6561D9C4-57EC-4960-86F6-7EBBF2C9AFCA}"/>
    <hyperlink ref="B101" r:id="rId100" display="https://ultrarunning.com/calendar/event/seneca-greenway-trail/race/36093/results" xr:uid="{1F8D9A77-59E5-4B1C-8F38-6160409525A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4DE2F-7667-4764-8F3C-3FBEB8BC1486}">
  <dimension ref="A1:O226"/>
  <sheetViews>
    <sheetView zoomScale="53" workbookViewId="0">
      <selection activeCell="R20" sqref="R20"/>
    </sheetView>
  </sheetViews>
  <sheetFormatPr defaultRowHeight="14" x14ac:dyDescent="0.3"/>
  <sheetData>
    <row r="1" spans="1:15" ht="15.5"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ht="15.5" x14ac:dyDescent="0.35">
      <c r="A2" s="4" t="s">
        <v>15</v>
      </c>
      <c r="B2" s="4">
        <v>135.30000000000001</v>
      </c>
      <c r="C2" s="4" t="s">
        <v>16</v>
      </c>
      <c r="D2" s="4" t="s">
        <v>17</v>
      </c>
      <c r="E2" s="4" t="s">
        <v>18</v>
      </c>
      <c r="F2" s="4" t="s">
        <v>19</v>
      </c>
      <c r="G2" s="4" t="s">
        <v>20</v>
      </c>
      <c r="H2" s="4" t="s">
        <v>21</v>
      </c>
      <c r="I2" s="4" t="s">
        <v>22</v>
      </c>
      <c r="J2" s="4" t="s">
        <v>23</v>
      </c>
      <c r="K2" s="5" t="s">
        <v>24</v>
      </c>
      <c r="L2" s="6">
        <v>0.96412037037037035</v>
      </c>
      <c r="M2" s="4" t="s">
        <v>25</v>
      </c>
      <c r="N2" s="4" t="s">
        <v>26</v>
      </c>
      <c r="O2" s="4">
        <v>2022</v>
      </c>
    </row>
    <row r="3" spans="1:15" ht="15.5" x14ac:dyDescent="0.35">
      <c r="A3" s="4" t="s">
        <v>15</v>
      </c>
      <c r="B3" s="4">
        <v>135.30000000000001</v>
      </c>
      <c r="C3" s="4" t="s">
        <v>16</v>
      </c>
      <c r="D3" s="4" t="s">
        <v>17</v>
      </c>
      <c r="E3" s="4" t="s">
        <v>18</v>
      </c>
      <c r="F3" s="4" t="s">
        <v>19</v>
      </c>
      <c r="G3" s="4" t="s">
        <v>20</v>
      </c>
      <c r="H3" s="4" t="s">
        <v>21</v>
      </c>
      <c r="I3" s="4" t="s">
        <v>22</v>
      </c>
      <c r="J3" s="4" t="s">
        <v>23</v>
      </c>
      <c r="K3" s="5" t="s">
        <v>27</v>
      </c>
      <c r="L3" s="7">
        <v>1.0020486111111111</v>
      </c>
      <c r="M3" s="4" t="s">
        <v>25</v>
      </c>
      <c r="N3" s="4" t="s">
        <v>26</v>
      </c>
      <c r="O3" s="4">
        <v>2022</v>
      </c>
    </row>
    <row r="4" spans="1:15" ht="15.5" x14ac:dyDescent="0.35">
      <c r="A4" s="4" t="s">
        <v>15</v>
      </c>
      <c r="B4" s="4">
        <v>135.30000000000001</v>
      </c>
      <c r="C4" s="4" t="s">
        <v>16</v>
      </c>
      <c r="D4" s="4" t="s">
        <v>17</v>
      </c>
      <c r="E4" s="4" t="s">
        <v>18</v>
      </c>
      <c r="F4" s="4" t="s">
        <v>19</v>
      </c>
      <c r="G4" s="4" t="s">
        <v>20</v>
      </c>
      <c r="H4" s="4" t="s">
        <v>21</v>
      </c>
      <c r="I4" s="4" t="s">
        <v>22</v>
      </c>
      <c r="J4" s="4" t="s">
        <v>23</v>
      </c>
      <c r="K4" s="5" t="s">
        <v>28</v>
      </c>
      <c r="L4" s="7">
        <v>1.0066435185185185</v>
      </c>
      <c r="M4" s="4" t="s">
        <v>29</v>
      </c>
      <c r="N4" s="4" t="s">
        <v>30</v>
      </c>
      <c r="O4" s="4">
        <v>2022</v>
      </c>
    </row>
    <row r="5" spans="1:15" ht="15.5" x14ac:dyDescent="0.35">
      <c r="A5" s="4" t="s">
        <v>15</v>
      </c>
      <c r="B5" s="4">
        <v>135.30000000000001</v>
      </c>
      <c r="C5" s="4" t="s">
        <v>16</v>
      </c>
      <c r="D5" s="4" t="s">
        <v>17</v>
      </c>
      <c r="E5" s="4" t="s">
        <v>18</v>
      </c>
      <c r="F5" s="4" t="s">
        <v>19</v>
      </c>
      <c r="G5" s="4" t="s">
        <v>20</v>
      </c>
      <c r="H5" s="4" t="s">
        <v>21</v>
      </c>
      <c r="I5" s="4" t="s">
        <v>22</v>
      </c>
      <c r="J5" s="4" t="s">
        <v>23</v>
      </c>
      <c r="K5" s="5" t="s">
        <v>31</v>
      </c>
      <c r="L5" s="7">
        <v>1.1365162037037038</v>
      </c>
      <c r="M5" s="4" t="s">
        <v>25</v>
      </c>
      <c r="N5" s="4" t="s">
        <v>30</v>
      </c>
      <c r="O5" s="4">
        <v>2022</v>
      </c>
    </row>
    <row r="6" spans="1:15" ht="15.5" x14ac:dyDescent="0.35">
      <c r="A6" s="4" t="s">
        <v>15</v>
      </c>
      <c r="B6" s="4">
        <v>135.30000000000001</v>
      </c>
      <c r="C6" s="4" t="s">
        <v>16</v>
      </c>
      <c r="D6" s="4" t="s">
        <v>17</v>
      </c>
      <c r="E6" s="4" t="s">
        <v>18</v>
      </c>
      <c r="F6" s="4" t="s">
        <v>19</v>
      </c>
      <c r="G6" s="4" t="s">
        <v>20</v>
      </c>
      <c r="H6" s="4" t="s">
        <v>21</v>
      </c>
      <c r="I6" s="4" t="s">
        <v>22</v>
      </c>
      <c r="J6" s="4" t="s">
        <v>23</v>
      </c>
      <c r="K6" s="5" t="s">
        <v>32</v>
      </c>
      <c r="L6" s="7">
        <v>1.1947800925925927</v>
      </c>
      <c r="M6" s="4" t="s">
        <v>25</v>
      </c>
      <c r="N6" s="4" t="s">
        <v>30</v>
      </c>
      <c r="O6" s="4">
        <v>2022</v>
      </c>
    </row>
    <row r="7" spans="1:15" ht="15.5" x14ac:dyDescent="0.35">
      <c r="A7" s="4" t="s">
        <v>15</v>
      </c>
      <c r="B7" s="4">
        <v>135.30000000000001</v>
      </c>
      <c r="C7" s="4" t="s">
        <v>16</v>
      </c>
      <c r="D7" s="4" t="s">
        <v>17</v>
      </c>
      <c r="E7" s="4" t="s">
        <v>18</v>
      </c>
      <c r="F7" s="4" t="s">
        <v>19</v>
      </c>
      <c r="G7" s="4" t="s">
        <v>20</v>
      </c>
      <c r="H7" s="4" t="s">
        <v>21</v>
      </c>
      <c r="I7" s="4" t="s">
        <v>22</v>
      </c>
      <c r="J7" s="4" t="s">
        <v>23</v>
      </c>
      <c r="K7" s="5" t="s">
        <v>33</v>
      </c>
      <c r="L7" s="7">
        <v>1.1982870370370371</v>
      </c>
      <c r="M7" s="4" t="s">
        <v>29</v>
      </c>
      <c r="N7" s="4" t="s">
        <v>30</v>
      </c>
      <c r="O7" s="4">
        <v>2022</v>
      </c>
    </row>
    <row r="8" spans="1:15" ht="15.5" x14ac:dyDescent="0.35">
      <c r="A8" s="4" t="s">
        <v>15</v>
      </c>
      <c r="B8" s="4">
        <v>135.30000000000001</v>
      </c>
      <c r="C8" s="4" t="s">
        <v>16</v>
      </c>
      <c r="D8" s="4" t="s">
        <v>17</v>
      </c>
      <c r="E8" s="4" t="s">
        <v>18</v>
      </c>
      <c r="F8" s="4" t="s">
        <v>19</v>
      </c>
      <c r="G8" s="4" t="s">
        <v>20</v>
      </c>
      <c r="H8" s="4" t="s">
        <v>21</v>
      </c>
      <c r="I8" s="4" t="s">
        <v>22</v>
      </c>
      <c r="J8" s="4" t="s">
        <v>23</v>
      </c>
      <c r="K8" s="5" t="s">
        <v>34</v>
      </c>
      <c r="L8" s="7">
        <v>1.216076388888889</v>
      </c>
      <c r="M8" s="4" t="s">
        <v>25</v>
      </c>
      <c r="N8" s="4" t="s">
        <v>35</v>
      </c>
      <c r="O8" s="4">
        <v>2022</v>
      </c>
    </row>
    <row r="9" spans="1:15" ht="15.5" x14ac:dyDescent="0.35">
      <c r="A9" s="4" t="s">
        <v>15</v>
      </c>
      <c r="B9" s="4">
        <v>135.30000000000001</v>
      </c>
      <c r="C9" s="4" t="s">
        <v>16</v>
      </c>
      <c r="D9" s="4" t="s">
        <v>17</v>
      </c>
      <c r="E9" s="4" t="s">
        <v>18</v>
      </c>
      <c r="F9" s="4" t="s">
        <v>19</v>
      </c>
      <c r="G9" s="4" t="s">
        <v>20</v>
      </c>
      <c r="H9" s="4" t="s">
        <v>21</v>
      </c>
      <c r="I9" s="4" t="s">
        <v>22</v>
      </c>
      <c r="J9" s="4" t="s">
        <v>23</v>
      </c>
      <c r="K9" s="5" t="s">
        <v>36</v>
      </c>
      <c r="L9" s="7">
        <v>1.2387037037037036</v>
      </c>
      <c r="M9" s="4" t="s">
        <v>25</v>
      </c>
      <c r="N9" s="4" t="s">
        <v>35</v>
      </c>
      <c r="O9" s="4">
        <v>2022</v>
      </c>
    </row>
    <row r="10" spans="1:15" ht="15.5" x14ac:dyDescent="0.35">
      <c r="A10" s="4" t="s">
        <v>15</v>
      </c>
      <c r="B10" s="4">
        <v>135.30000000000001</v>
      </c>
      <c r="C10" s="4" t="s">
        <v>16</v>
      </c>
      <c r="D10" s="4" t="s">
        <v>17</v>
      </c>
      <c r="E10" s="4" t="s">
        <v>18</v>
      </c>
      <c r="F10" s="4" t="s">
        <v>19</v>
      </c>
      <c r="G10" s="4" t="s">
        <v>20</v>
      </c>
      <c r="H10" s="4" t="s">
        <v>21</v>
      </c>
      <c r="I10" s="4" t="s">
        <v>22</v>
      </c>
      <c r="J10" s="4" t="s">
        <v>23</v>
      </c>
      <c r="K10" s="5" t="s">
        <v>37</v>
      </c>
      <c r="L10" s="7">
        <v>1.2577546296296296</v>
      </c>
      <c r="M10" s="4" t="s">
        <v>29</v>
      </c>
      <c r="N10" s="4" t="s">
        <v>30</v>
      </c>
      <c r="O10" s="4">
        <v>2022</v>
      </c>
    </row>
    <row r="11" spans="1:15" ht="15.5" x14ac:dyDescent="0.35">
      <c r="A11" s="4" t="s">
        <v>15</v>
      </c>
      <c r="B11" s="4">
        <v>135.30000000000001</v>
      </c>
      <c r="C11" s="4" t="s">
        <v>16</v>
      </c>
      <c r="D11" s="4" t="s">
        <v>17</v>
      </c>
      <c r="E11" s="4" t="s">
        <v>18</v>
      </c>
      <c r="F11" s="4" t="s">
        <v>19</v>
      </c>
      <c r="G11" s="4" t="s">
        <v>20</v>
      </c>
      <c r="H11" s="4" t="s">
        <v>21</v>
      </c>
      <c r="I11" s="4" t="s">
        <v>22</v>
      </c>
      <c r="J11" s="4" t="s">
        <v>23</v>
      </c>
      <c r="K11" s="5" t="s">
        <v>38</v>
      </c>
      <c r="L11" s="7">
        <v>1.2587847222222222</v>
      </c>
      <c r="M11" s="4" t="s">
        <v>25</v>
      </c>
      <c r="N11" s="4" t="s">
        <v>30</v>
      </c>
      <c r="O11" s="4">
        <v>2022</v>
      </c>
    </row>
    <row r="12" spans="1:15" ht="15.5" x14ac:dyDescent="0.35">
      <c r="A12" s="4" t="s">
        <v>15</v>
      </c>
      <c r="B12" s="4">
        <v>135.30000000000001</v>
      </c>
      <c r="C12" s="4" t="s">
        <v>16</v>
      </c>
      <c r="D12" s="4" t="s">
        <v>17</v>
      </c>
      <c r="E12" s="4" t="s">
        <v>18</v>
      </c>
      <c r="F12" s="4" t="s">
        <v>19</v>
      </c>
      <c r="G12" s="4" t="s">
        <v>20</v>
      </c>
      <c r="H12" s="4" t="s">
        <v>21</v>
      </c>
      <c r="I12" s="4" t="s">
        <v>22</v>
      </c>
      <c r="J12" s="4" t="s">
        <v>23</v>
      </c>
      <c r="K12" s="5" t="s">
        <v>39</v>
      </c>
      <c r="L12" s="7">
        <v>1.2685185185185184</v>
      </c>
      <c r="M12" s="4" t="s">
        <v>25</v>
      </c>
      <c r="N12" s="4" t="s">
        <v>26</v>
      </c>
      <c r="O12" s="4">
        <v>2022</v>
      </c>
    </row>
    <row r="13" spans="1:15" ht="15.5" x14ac:dyDescent="0.35">
      <c r="A13" s="4" t="s">
        <v>15</v>
      </c>
      <c r="B13" s="4">
        <v>135.30000000000001</v>
      </c>
      <c r="C13" s="4" t="s">
        <v>16</v>
      </c>
      <c r="D13" s="4" t="s">
        <v>17</v>
      </c>
      <c r="E13" s="4" t="s">
        <v>18</v>
      </c>
      <c r="F13" s="4" t="s">
        <v>19</v>
      </c>
      <c r="G13" s="4" t="s">
        <v>20</v>
      </c>
      <c r="H13" s="4" t="s">
        <v>21</v>
      </c>
      <c r="I13" s="4" t="s">
        <v>22</v>
      </c>
      <c r="J13" s="4" t="s">
        <v>23</v>
      </c>
      <c r="K13" s="5" t="s">
        <v>40</v>
      </c>
      <c r="L13" s="7">
        <v>1.282013888888889</v>
      </c>
      <c r="M13" s="4" t="s">
        <v>25</v>
      </c>
      <c r="N13" s="4" t="s">
        <v>30</v>
      </c>
      <c r="O13" s="4">
        <v>2022</v>
      </c>
    </row>
    <row r="14" spans="1:15" ht="15.5" x14ac:dyDescent="0.35">
      <c r="A14" s="4" t="s">
        <v>15</v>
      </c>
      <c r="B14" s="4">
        <v>135.30000000000001</v>
      </c>
      <c r="C14" s="4" t="s">
        <v>16</v>
      </c>
      <c r="D14" s="4" t="s">
        <v>17</v>
      </c>
      <c r="E14" s="4" t="s">
        <v>18</v>
      </c>
      <c r="F14" s="4" t="s">
        <v>19</v>
      </c>
      <c r="G14" s="4" t="s">
        <v>20</v>
      </c>
      <c r="H14" s="4" t="s">
        <v>21</v>
      </c>
      <c r="I14" s="4" t="s">
        <v>22</v>
      </c>
      <c r="J14" s="4" t="s">
        <v>23</v>
      </c>
      <c r="K14" s="5" t="s">
        <v>41</v>
      </c>
      <c r="L14" s="7">
        <v>1.3567939814814816</v>
      </c>
      <c r="M14" s="4" t="s">
        <v>29</v>
      </c>
      <c r="N14" s="4" t="s">
        <v>35</v>
      </c>
      <c r="O14" s="4">
        <v>2022</v>
      </c>
    </row>
    <row r="15" spans="1:15" ht="15.5" x14ac:dyDescent="0.35">
      <c r="A15" s="4" t="s">
        <v>15</v>
      </c>
      <c r="B15" s="4">
        <v>135.30000000000001</v>
      </c>
      <c r="C15" s="4" t="s">
        <v>16</v>
      </c>
      <c r="D15" s="4" t="s">
        <v>17</v>
      </c>
      <c r="E15" s="4" t="s">
        <v>18</v>
      </c>
      <c r="F15" s="4" t="s">
        <v>19</v>
      </c>
      <c r="G15" s="4" t="s">
        <v>20</v>
      </c>
      <c r="H15" s="4" t="s">
        <v>21</v>
      </c>
      <c r="I15" s="4" t="s">
        <v>22</v>
      </c>
      <c r="J15" s="4" t="s">
        <v>23</v>
      </c>
      <c r="K15" s="5" t="s">
        <v>42</v>
      </c>
      <c r="L15" s="7">
        <v>1.3935069444444446</v>
      </c>
      <c r="M15" s="4" t="s">
        <v>29</v>
      </c>
      <c r="N15" s="4" t="s">
        <v>26</v>
      </c>
      <c r="O15" s="4">
        <v>2022</v>
      </c>
    </row>
    <row r="16" spans="1:15" ht="15.5" x14ac:dyDescent="0.35">
      <c r="A16" s="4" t="s">
        <v>15</v>
      </c>
      <c r="B16" s="4">
        <v>135.30000000000001</v>
      </c>
      <c r="C16" s="4" t="s">
        <v>16</v>
      </c>
      <c r="D16" s="4" t="s">
        <v>17</v>
      </c>
      <c r="E16" s="4" t="s">
        <v>18</v>
      </c>
      <c r="F16" s="4" t="s">
        <v>19</v>
      </c>
      <c r="G16" s="4" t="s">
        <v>20</v>
      </c>
      <c r="H16" s="4" t="s">
        <v>21</v>
      </c>
      <c r="I16" s="4" t="s">
        <v>22</v>
      </c>
      <c r="J16" s="4" t="s">
        <v>23</v>
      </c>
      <c r="K16" s="5" t="s">
        <v>43</v>
      </c>
      <c r="L16" s="7">
        <v>1.4007060185185185</v>
      </c>
      <c r="M16" s="4" t="s">
        <v>29</v>
      </c>
      <c r="N16" s="4" t="s">
        <v>35</v>
      </c>
      <c r="O16" s="4">
        <v>2022</v>
      </c>
    </row>
    <row r="17" spans="1:15" ht="15.5" x14ac:dyDescent="0.35">
      <c r="A17" s="4" t="s">
        <v>15</v>
      </c>
      <c r="B17" s="4">
        <v>135.30000000000001</v>
      </c>
      <c r="C17" s="4" t="s">
        <v>16</v>
      </c>
      <c r="D17" s="4" t="s">
        <v>17</v>
      </c>
      <c r="E17" s="4" t="s">
        <v>18</v>
      </c>
      <c r="F17" s="4" t="s">
        <v>19</v>
      </c>
      <c r="G17" s="4" t="s">
        <v>20</v>
      </c>
      <c r="H17" s="4" t="s">
        <v>21</v>
      </c>
      <c r="I17" s="4" t="s">
        <v>22</v>
      </c>
      <c r="J17" s="4" t="s">
        <v>23</v>
      </c>
      <c r="K17" s="5" t="s">
        <v>44</v>
      </c>
      <c r="L17" s="7">
        <v>1.4170138888888888</v>
      </c>
      <c r="M17" s="4" t="s">
        <v>25</v>
      </c>
      <c r="N17" s="4" t="s">
        <v>35</v>
      </c>
      <c r="O17" s="4">
        <v>2022</v>
      </c>
    </row>
    <row r="18" spans="1:15" ht="15.5" x14ac:dyDescent="0.35">
      <c r="A18" s="4" t="s">
        <v>15</v>
      </c>
      <c r="B18" s="4">
        <v>135.30000000000001</v>
      </c>
      <c r="C18" s="4" t="s">
        <v>16</v>
      </c>
      <c r="D18" s="4" t="s">
        <v>17</v>
      </c>
      <c r="E18" s="4" t="s">
        <v>18</v>
      </c>
      <c r="F18" s="4" t="s">
        <v>19</v>
      </c>
      <c r="G18" s="4" t="s">
        <v>20</v>
      </c>
      <c r="H18" s="4" t="s">
        <v>21</v>
      </c>
      <c r="I18" s="4" t="s">
        <v>22</v>
      </c>
      <c r="J18" s="4" t="s">
        <v>23</v>
      </c>
      <c r="K18" s="5" t="s">
        <v>45</v>
      </c>
      <c r="L18" s="7">
        <v>1.4193865740740741</v>
      </c>
      <c r="M18" s="4" t="s">
        <v>29</v>
      </c>
      <c r="N18" s="4" t="s">
        <v>30</v>
      </c>
      <c r="O18" s="4">
        <v>2022</v>
      </c>
    </row>
    <row r="19" spans="1:15" ht="15.5" x14ac:dyDescent="0.35">
      <c r="A19" s="4" t="s">
        <v>15</v>
      </c>
      <c r="B19" s="4">
        <v>135.30000000000001</v>
      </c>
      <c r="C19" s="4" t="s">
        <v>16</v>
      </c>
      <c r="D19" s="4" t="s">
        <v>17</v>
      </c>
      <c r="E19" s="4" t="s">
        <v>18</v>
      </c>
      <c r="F19" s="4" t="s">
        <v>19</v>
      </c>
      <c r="G19" s="4" t="s">
        <v>20</v>
      </c>
      <c r="H19" s="4" t="s">
        <v>21</v>
      </c>
      <c r="I19" s="4" t="s">
        <v>22</v>
      </c>
      <c r="J19" s="4" t="s">
        <v>23</v>
      </c>
      <c r="K19" s="5" t="s">
        <v>46</v>
      </c>
      <c r="L19" s="7">
        <v>1.4232754629629631</v>
      </c>
      <c r="M19" s="4" t="s">
        <v>25</v>
      </c>
      <c r="N19" s="4" t="s">
        <v>35</v>
      </c>
      <c r="O19" s="4">
        <v>2022</v>
      </c>
    </row>
    <row r="20" spans="1:15" ht="15.5" x14ac:dyDescent="0.35">
      <c r="A20" s="4" t="s">
        <v>15</v>
      </c>
      <c r="B20" s="4">
        <v>135.30000000000001</v>
      </c>
      <c r="C20" s="4" t="s">
        <v>16</v>
      </c>
      <c r="D20" s="4" t="s">
        <v>17</v>
      </c>
      <c r="E20" s="4" t="s">
        <v>18</v>
      </c>
      <c r="F20" s="4" t="s">
        <v>19</v>
      </c>
      <c r="G20" s="4" t="s">
        <v>20</v>
      </c>
      <c r="H20" s="4" t="s">
        <v>21</v>
      </c>
      <c r="I20" s="4" t="s">
        <v>22</v>
      </c>
      <c r="J20" s="4" t="s">
        <v>23</v>
      </c>
      <c r="K20" s="5" t="s">
        <v>47</v>
      </c>
      <c r="L20" s="7">
        <v>1.4525925925925927</v>
      </c>
      <c r="M20" s="4" t="s">
        <v>25</v>
      </c>
      <c r="N20" s="4" t="s">
        <v>35</v>
      </c>
      <c r="O20" s="4">
        <v>2022</v>
      </c>
    </row>
    <row r="21" spans="1:15" ht="15.5" x14ac:dyDescent="0.35">
      <c r="A21" s="4" t="s">
        <v>15</v>
      </c>
      <c r="B21" s="4">
        <v>135.30000000000001</v>
      </c>
      <c r="C21" s="4" t="s">
        <v>16</v>
      </c>
      <c r="D21" s="4" t="s">
        <v>17</v>
      </c>
      <c r="E21" s="4" t="s">
        <v>18</v>
      </c>
      <c r="F21" s="4" t="s">
        <v>19</v>
      </c>
      <c r="G21" s="4" t="s">
        <v>20</v>
      </c>
      <c r="H21" s="4" t="s">
        <v>21</v>
      </c>
      <c r="I21" s="4" t="s">
        <v>22</v>
      </c>
      <c r="J21" s="4" t="s">
        <v>23</v>
      </c>
      <c r="K21" s="5" t="s">
        <v>48</v>
      </c>
      <c r="L21" s="7">
        <v>1.4556597222222223</v>
      </c>
      <c r="M21" s="4" t="s">
        <v>25</v>
      </c>
      <c r="N21" s="4" t="s">
        <v>30</v>
      </c>
      <c r="O21" s="4">
        <v>2022</v>
      </c>
    </row>
    <row r="22" spans="1:15" ht="15.5" x14ac:dyDescent="0.35">
      <c r="A22" s="4" t="s">
        <v>15</v>
      </c>
      <c r="B22" s="4">
        <v>135.30000000000001</v>
      </c>
      <c r="C22" s="4" t="s">
        <v>16</v>
      </c>
      <c r="D22" s="4" t="s">
        <v>17</v>
      </c>
      <c r="E22" s="4" t="s">
        <v>18</v>
      </c>
      <c r="F22" s="4" t="s">
        <v>19</v>
      </c>
      <c r="G22" s="4" t="s">
        <v>20</v>
      </c>
      <c r="H22" s="4" t="s">
        <v>21</v>
      </c>
      <c r="I22" s="4" t="s">
        <v>22</v>
      </c>
      <c r="J22" s="4" t="s">
        <v>23</v>
      </c>
      <c r="K22" s="5" t="s">
        <v>49</v>
      </c>
      <c r="L22" s="7">
        <v>1.4563657407407407</v>
      </c>
      <c r="M22" s="4" t="s">
        <v>29</v>
      </c>
      <c r="N22" s="4" t="s">
        <v>30</v>
      </c>
      <c r="O22" s="4">
        <v>2022</v>
      </c>
    </row>
    <row r="23" spans="1:15" ht="15.5" x14ac:dyDescent="0.35">
      <c r="A23" s="4" t="s">
        <v>15</v>
      </c>
      <c r="B23" s="4">
        <v>135.30000000000001</v>
      </c>
      <c r="C23" s="4" t="s">
        <v>16</v>
      </c>
      <c r="D23" s="4" t="s">
        <v>17</v>
      </c>
      <c r="E23" s="4" t="s">
        <v>18</v>
      </c>
      <c r="F23" s="4" t="s">
        <v>19</v>
      </c>
      <c r="G23" s="4" t="s">
        <v>20</v>
      </c>
      <c r="H23" s="4" t="s">
        <v>21</v>
      </c>
      <c r="I23" s="4" t="s">
        <v>22</v>
      </c>
      <c r="J23" s="4" t="s">
        <v>23</v>
      </c>
      <c r="K23" s="5" t="s">
        <v>50</v>
      </c>
      <c r="L23" s="7">
        <v>1.483125</v>
      </c>
      <c r="M23" s="4" t="s">
        <v>29</v>
      </c>
      <c r="N23" s="4" t="s">
        <v>30</v>
      </c>
      <c r="O23" s="4">
        <v>2022</v>
      </c>
    </row>
    <row r="24" spans="1:15" ht="15.5" x14ac:dyDescent="0.35">
      <c r="A24" s="4" t="s">
        <v>15</v>
      </c>
      <c r="B24" s="4">
        <v>135.30000000000001</v>
      </c>
      <c r="C24" s="4" t="s">
        <v>16</v>
      </c>
      <c r="D24" s="4" t="s">
        <v>17</v>
      </c>
      <c r="E24" s="4" t="s">
        <v>18</v>
      </c>
      <c r="F24" s="4" t="s">
        <v>19</v>
      </c>
      <c r="G24" s="4" t="s">
        <v>20</v>
      </c>
      <c r="H24" s="4" t="s">
        <v>21</v>
      </c>
      <c r="I24" s="4" t="s">
        <v>22</v>
      </c>
      <c r="J24" s="4" t="s">
        <v>23</v>
      </c>
      <c r="K24" s="5" t="s">
        <v>51</v>
      </c>
      <c r="L24" s="7">
        <v>1.4839467592592592</v>
      </c>
      <c r="M24" s="4" t="s">
        <v>25</v>
      </c>
      <c r="N24" s="4" t="s">
        <v>26</v>
      </c>
      <c r="O24" s="4">
        <v>2022</v>
      </c>
    </row>
    <row r="25" spans="1:15" ht="15.5" x14ac:dyDescent="0.35">
      <c r="A25" s="4" t="s">
        <v>15</v>
      </c>
      <c r="B25" s="4">
        <v>135.30000000000001</v>
      </c>
      <c r="C25" s="4" t="s">
        <v>16</v>
      </c>
      <c r="D25" s="4" t="s">
        <v>17</v>
      </c>
      <c r="E25" s="4" t="s">
        <v>18</v>
      </c>
      <c r="F25" s="4" t="s">
        <v>19</v>
      </c>
      <c r="G25" s="4" t="s">
        <v>20</v>
      </c>
      <c r="H25" s="4" t="s">
        <v>21</v>
      </c>
      <c r="I25" s="4" t="s">
        <v>22</v>
      </c>
      <c r="J25" s="4" t="s">
        <v>23</v>
      </c>
      <c r="K25" s="5" t="s">
        <v>52</v>
      </c>
      <c r="L25" s="7">
        <v>1.5131712962962964</v>
      </c>
      <c r="M25" s="4" t="s">
        <v>25</v>
      </c>
      <c r="N25" s="4" t="s">
        <v>35</v>
      </c>
      <c r="O25" s="4">
        <v>2022</v>
      </c>
    </row>
    <row r="26" spans="1:15" ht="15.5" x14ac:dyDescent="0.35">
      <c r="A26" s="4" t="s">
        <v>15</v>
      </c>
      <c r="B26" s="4">
        <v>135.30000000000001</v>
      </c>
      <c r="C26" s="4" t="s">
        <v>16</v>
      </c>
      <c r="D26" s="4" t="s">
        <v>17</v>
      </c>
      <c r="E26" s="4" t="s">
        <v>18</v>
      </c>
      <c r="F26" s="4" t="s">
        <v>19</v>
      </c>
      <c r="G26" s="4" t="s">
        <v>20</v>
      </c>
      <c r="H26" s="4" t="s">
        <v>21</v>
      </c>
      <c r="I26" s="4" t="s">
        <v>22</v>
      </c>
      <c r="J26" s="4" t="s">
        <v>23</v>
      </c>
      <c r="K26" s="5" t="s">
        <v>53</v>
      </c>
      <c r="L26" s="7">
        <v>1.5153819444444443</v>
      </c>
      <c r="M26" s="4" t="s">
        <v>25</v>
      </c>
      <c r="N26" s="4" t="s">
        <v>26</v>
      </c>
      <c r="O26" s="4">
        <v>2022</v>
      </c>
    </row>
    <row r="27" spans="1:15" ht="15.5" x14ac:dyDescent="0.35">
      <c r="A27" s="4" t="s">
        <v>15</v>
      </c>
      <c r="B27" s="4">
        <v>135.30000000000001</v>
      </c>
      <c r="C27" s="4" t="s">
        <v>16</v>
      </c>
      <c r="D27" s="4" t="s">
        <v>17</v>
      </c>
      <c r="E27" s="4" t="s">
        <v>18</v>
      </c>
      <c r="F27" s="4" t="s">
        <v>19</v>
      </c>
      <c r="G27" s="4" t="s">
        <v>20</v>
      </c>
      <c r="H27" s="4" t="s">
        <v>21</v>
      </c>
      <c r="I27" s="4" t="s">
        <v>22</v>
      </c>
      <c r="J27" s="4" t="s">
        <v>23</v>
      </c>
      <c r="K27" s="5" t="s">
        <v>54</v>
      </c>
      <c r="L27" s="7">
        <v>1.5191898148148149</v>
      </c>
      <c r="M27" s="4" t="s">
        <v>25</v>
      </c>
      <c r="N27" s="4" t="s">
        <v>30</v>
      </c>
      <c r="O27" s="4">
        <v>2022</v>
      </c>
    </row>
    <row r="28" spans="1:15" ht="15.5" x14ac:dyDescent="0.35">
      <c r="A28" s="4" t="s">
        <v>15</v>
      </c>
      <c r="B28" s="4">
        <v>135.30000000000001</v>
      </c>
      <c r="C28" s="4" t="s">
        <v>16</v>
      </c>
      <c r="D28" s="4" t="s">
        <v>17</v>
      </c>
      <c r="E28" s="4" t="s">
        <v>18</v>
      </c>
      <c r="F28" s="4" t="s">
        <v>19</v>
      </c>
      <c r="G28" s="4" t="s">
        <v>20</v>
      </c>
      <c r="H28" s="4" t="s">
        <v>21</v>
      </c>
      <c r="I28" s="4" t="s">
        <v>22</v>
      </c>
      <c r="J28" s="4" t="s">
        <v>23</v>
      </c>
      <c r="K28" s="5" t="s">
        <v>55</v>
      </c>
      <c r="L28" s="7">
        <v>1.5252083333333333</v>
      </c>
      <c r="M28" s="4" t="s">
        <v>29</v>
      </c>
      <c r="N28" s="4" t="s">
        <v>35</v>
      </c>
      <c r="O28" s="4">
        <v>2022</v>
      </c>
    </row>
    <row r="29" spans="1:15" ht="15.5" x14ac:dyDescent="0.35">
      <c r="A29" s="4" t="s">
        <v>15</v>
      </c>
      <c r="B29" s="4">
        <v>135.30000000000001</v>
      </c>
      <c r="C29" s="4" t="s">
        <v>16</v>
      </c>
      <c r="D29" s="4" t="s">
        <v>17</v>
      </c>
      <c r="E29" s="4" t="s">
        <v>18</v>
      </c>
      <c r="F29" s="4" t="s">
        <v>19</v>
      </c>
      <c r="G29" s="4" t="s">
        <v>20</v>
      </c>
      <c r="H29" s="4" t="s">
        <v>21</v>
      </c>
      <c r="I29" s="4" t="s">
        <v>22</v>
      </c>
      <c r="J29" s="4" t="s">
        <v>23</v>
      </c>
      <c r="K29" s="5" t="s">
        <v>56</v>
      </c>
      <c r="L29" s="7">
        <v>1.527638888888889</v>
      </c>
      <c r="M29" s="4" t="s">
        <v>25</v>
      </c>
      <c r="N29" s="4" t="s">
        <v>35</v>
      </c>
      <c r="O29" s="4">
        <v>2022</v>
      </c>
    </row>
    <row r="30" spans="1:15" ht="15.5" x14ac:dyDescent="0.35">
      <c r="A30" s="4" t="s">
        <v>15</v>
      </c>
      <c r="B30" s="4">
        <v>135.30000000000001</v>
      </c>
      <c r="C30" s="4" t="s">
        <v>16</v>
      </c>
      <c r="D30" s="4" t="s">
        <v>17</v>
      </c>
      <c r="E30" s="4" t="s">
        <v>18</v>
      </c>
      <c r="F30" s="4" t="s">
        <v>19</v>
      </c>
      <c r="G30" s="4" t="s">
        <v>20</v>
      </c>
      <c r="H30" s="4" t="s">
        <v>21</v>
      </c>
      <c r="I30" s="4" t="s">
        <v>22</v>
      </c>
      <c r="J30" s="4" t="s">
        <v>23</v>
      </c>
      <c r="K30" s="5" t="s">
        <v>57</v>
      </c>
      <c r="L30" s="7">
        <v>1.5418055555555554</v>
      </c>
      <c r="M30" s="4" t="s">
        <v>29</v>
      </c>
      <c r="N30" s="4" t="s">
        <v>58</v>
      </c>
      <c r="O30" s="4">
        <v>2022</v>
      </c>
    </row>
    <row r="31" spans="1:15" ht="15.5" x14ac:dyDescent="0.35">
      <c r="A31" s="4" t="s">
        <v>15</v>
      </c>
      <c r="B31" s="4">
        <v>135.30000000000001</v>
      </c>
      <c r="C31" s="4" t="s">
        <v>16</v>
      </c>
      <c r="D31" s="4" t="s">
        <v>17</v>
      </c>
      <c r="E31" s="4" t="s">
        <v>18</v>
      </c>
      <c r="F31" s="4" t="s">
        <v>19</v>
      </c>
      <c r="G31" s="4" t="s">
        <v>20</v>
      </c>
      <c r="H31" s="4" t="s">
        <v>21</v>
      </c>
      <c r="I31" s="4" t="s">
        <v>22</v>
      </c>
      <c r="J31" s="4" t="s">
        <v>23</v>
      </c>
      <c r="K31" s="5" t="s">
        <v>59</v>
      </c>
      <c r="L31" s="7">
        <v>1.5437615740740742</v>
      </c>
      <c r="M31" s="4" t="s">
        <v>25</v>
      </c>
      <c r="N31" s="4" t="s">
        <v>30</v>
      </c>
      <c r="O31" s="4">
        <v>2022</v>
      </c>
    </row>
    <row r="32" spans="1:15" ht="15.5" x14ac:dyDescent="0.35">
      <c r="A32" s="4" t="s">
        <v>15</v>
      </c>
      <c r="B32" s="4">
        <v>135.30000000000001</v>
      </c>
      <c r="C32" s="4" t="s">
        <v>16</v>
      </c>
      <c r="D32" s="4" t="s">
        <v>17</v>
      </c>
      <c r="E32" s="4" t="s">
        <v>18</v>
      </c>
      <c r="F32" s="4" t="s">
        <v>19</v>
      </c>
      <c r="G32" s="4" t="s">
        <v>20</v>
      </c>
      <c r="H32" s="4" t="s">
        <v>21</v>
      </c>
      <c r="I32" s="4" t="s">
        <v>22</v>
      </c>
      <c r="J32" s="4" t="s">
        <v>23</v>
      </c>
      <c r="K32" s="5" t="s">
        <v>60</v>
      </c>
      <c r="L32" s="7">
        <v>1.5467245370370371</v>
      </c>
      <c r="M32" s="4" t="s">
        <v>25</v>
      </c>
      <c r="N32" s="4" t="s">
        <v>30</v>
      </c>
      <c r="O32" s="4">
        <v>2022</v>
      </c>
    </row>
    <row r="33" spans="1:15" ht="15.5" x14ac:dyDescent="0.35">
      <c r="A33" s="4" t="s">
        <v>15</v>
      </c>
      <c r="B33" s="4">
        <v>135.30000000000001</v>
      </c>
      <c r="C33" s="4" t="s">
        <v>16</v>
      </c>
      <c r="D33" s="4" t="s">
        <v>17</v>
      </c>
      <c r="E33" s="4" t="s">
        <v>18</v>
      </c>
      <c r="F33" s="4" t="s">
        <v>19</v>
      </c>
      <c r="G33" s="4" t="s">
        <v>20</v>
      </c>
      <c r="H33" s="4" t="s">
        <v>21</v>
      </c>
      <c r="I33" s="4" t="s">
        <v>22</v>
      </c>
      <c r="J33" s="4" t="s">
        <v>23</v>
      </c>
      <c r="K33" s="5" t="s">
        <v>61</v>
      </c>
      <c r="L33" s="7">
        <v>1.5492476851851853</v>
      </c>
      <c r="M33" s="4" t="s">
        <v>25</v>
      </c>
      <c r="N33" s="4" t="s">
        <v>35</v>
      </c>
      <c r="O33" s="4">
        <v>2022</v>
      </c>
    </row>
    <row r="34" spans="1:15" ht="15.5" x14ac:dyDescent="0.35">
      <c r="A34" s="4" t="s">
        <v>15</v>
      </c>
      <c r="B34" s="4">
        <v>135.30000000000001</v>
      </c>
      <c r="C34" s="4" t="s">
        <v>16</v>
      </c>
      <c r="D34" s="4" t="s">
        <v>17</v>
      </c>
      <c r="E34" s="4" t="s">
        <v>18</v>
      </c>
      <c r="F34" s="4" t="s">
        <v>19</v>
      </c>
      <c r="G34" s="4" t="s">
        <v>20</v>
      </c>
      <c r="H34" s="4" t="s">
        <v>21</v>
      </c>
      <c r="I34" s="4" t="s">
        <v>22</v>
      </c>
      <c r="J34" s="4" t="s">
        <v>23</v>
      </c>
      <c r="K34" s="5" t="s">
        <v>62</v>
      </c>
      <c r="L34" s="7">
        <v>1.5625231481481483</v>
      </c>
      <c r="M34" s="4" t="s">
        <v>25</v>
      </c>
      <c r="N34" s="4" t="s">
        <v>26</v>
      </c>
      <c r="O34" s="4">
        <v>2022</v>
      </c>
    </row>
    <row r="35" spans="1:15" ht="15.5" x14ac:dyDescent="0.35">
      <c r="A35" s="4" t="s">
        <v>15</v>
      </c>
      <c r="B35" s="4">
        <v>135.30000000000001</v>
      </c>
      <c r="C35" s="4" t="s">
        <v>16</v>
      </c>
      <c r="D35" s="4" t="s">
        <v>17</v>
      </c>
      <c r="E35" s="4" t="s">
        <v>18</v>
      </c>
      <c r="F35" s="4" t="s">
        <v>19</v>
      </c>
      <c r="G35" s="4" t="s">
        <v>20</v>
      </c>
      <c r="H35" s="4" t="s">
        <v>21</v>
      </c>
      <c r="I35" s="4" t="s">
        <v>22</v>
      </c>
      <c r="J35" s="4" t="s">
        <v>23</v>
      </c>
      <c r="K35" s="5" t="s">
        <v>63</v>
      </c>
      <c r="L35" s="7">
        <v>1.5630324074074073</v>
      </c>
      <c r="M35" s="4" t="s">
        <v>29</v>
      </c>
      <c r="N35" s="4" t="s">
        <v>35</v>
      </c>
      <c r="O35" s="4">
        <v>2022</v>
      </c>
    </row>
    <row r="36" spans="1:15" ht="15.5" x14ac:dyDescent="0.35">
      <c r="A36" s="4" t="s">
        <v>15</v>
      </c>
      <c r="B36" s="4">
        <v>135.30000000000001</v>
      </c>
      <c r="C36" s="4" t="s">
        <v>16</v>
      </c>
      <c r="D36" s="4" t="s">
        <v>17</v>
      </c>
      <c r="E36" s="4" t="s">
        <v>18</v>
      </c>
      <c r="F36" s="4" t="s">
        <v>19</v>
      </c>
      <c r="G36" s="4" t="s">
        <v>20</v>
      </c>
      <c r="H36" s="4" t="s">
        <v>21</v>
      </c>
      <c r="I36" s="4" t="s">
        <v>22</v>
      </c>
      <c r="J36" s="4" t="s">
        <v>23</v>
      </c>
      <c r="K36" s="5" t="s">
        <v>64</v>
      </c>
      <c r="L36" s="7">
        <v>1.5645717592592592</v>
      </c>
      <c r="M36" s="4" t="s">
        <v>25</v>
      </c>
      <c r="N36" s="4" t="s">
        <v>35</v>
      </c>
      <c r="O36" s="4">
        <v>2022</v>
      </c>
    </row>
    <row r="37" spans="1:15" ht="15.5" x14ac:dyDescent="0.35">
      <c r="A37" s="4" t="s">
        <v>15</v>
      </c>
      <c r="B37" s="4">
        <v>135.30000000000001</v>
      </c>
      <c r="C37" s="4" t="s">
        <v>16</v>
      </c>
      <c r="D37" s="4" t="s">
        <v>17</v>
      </c>
      <c r="E37" s="4" t="s">
        <v>18</v>
      </c>
      <c r="F37" s="4" t="s">
        <v>19</v>
      </c>
      <c r="G37" s="4" t="s">
        <v>20</v>
      </c>
      <c r="H37" s="4" t="s">
        <v>21</v>
      </c>
      <c r="I37" s="4" t="s">
        <v>22</v>
      </c>
      <c r="J37" s="4" t="s">
        <v>23</v>
      </c>
      <c r="K37" s="5" t="s">
        <v>65</v>
      </c>
      <c r="L37" s="7">
        <v>1.571574074074074</v>
      </c>
      <c r="M37" s="4" t="s">
        <v>25</v>
      </c>
      <c r="N37" s="4" t="s">
        <v>30</v>
      </c>
      <c r="O37" s="4">
        <v>2022</v>
      </c>
    </row>
    <row r="38" spans="1:15" ht="15.5" x14ac:dyDescent="0.35">
      <c r="A38" s="4" t="s">
        <v>15</v>
      </c>
      <c r="B38" s="4">
        <v>135.30000000000001</v>
      </c>
      <c r="C38" s="4" t="s">
        <v>16</v>
      </c>
      <c r="D38" s="4" t="s">
        <v>17</v>
      </c>
      <c r="E38" s="4" t="s">
        <v>18</v>
      </c>
      <c r="F38" s="4" t="s">
        <v>19</v>
      </c>
      <c r="G38" s="4" t="s">
        <v>20</v>
      </c>
      <c r="H38" s="4" t="s">
        <v>21</v>
      </c>
      <c r="I38" s="4" t="s">
        <v>22</v>
      </c>
      <c r="J38" s="4" t="s">
        <v>23</v>
      </c>
      <c r="K38" s="5" t="s">
        <v>66</v>
      </c>
      <c r="L38" s="7">
        <v>1.5898842592592592</v>
      </c>
      <c r="M38" s="4" t="s">
        <v>25</v>
      </c>
      <c r="N38" s="4" t="s">
        <v>35</v>
      </c>
      <c r="O38" s="4">
        <v>2022</v>
      </c>
    </row>
    <row r="39" spans="1:15" ht="15.5" x14ac:dyDescent="0.35">
      <c r="A39" s="4" t="s">
        <v>15</v>
      </c>
      <c r="B39" s="4">
        <v>135.30000000000001</v>
      </c>
      <c r="C39" s="4" t="s">
        <v>16</v>
      </c>
      <c r="D39" s="4" t="s">
        <v>17</v>
      </c>
      <c r="E39" s="4" t="s">
        <v>18</v>
      </c>
      <c r="F39" s="4" t="s">
        <v>19</v>
      </c>
      <c r="G39" s="4" t="s">
        <v>20</v>
      </c>
      <c r="H39" s="4" t="s">
        <v>21</v>
      </c>
      <c r="I39" s="4" t="s">
        <v>22</v>
      </c>
      <c r="J39" s="4" t="s">
        <v>23</v>
      </c>
      <c r="K39" s="5" t="s">
        <v>67</v>
      </c>
      <c r="L39" s="7">
        <v>1.5995138888888889</v>
      </c>
      <c r="M39" s="4" t="s">
        <v>25</v>
      </c>
      <c r="N39" s="4" t="s">
        <v>35</v>
      </c>
      <c r="O39" s="4">
        <v>2022</v>
      </c>
    </row>
    <row r="40" spans="1:15" ht="15.5" x14ac:dyDescent="0.35">
      <c r="A40" s="4" t="s">
        <v>15</v>
      </c>
      <c r="B40" s="4">
        <v>135.30000000000001</v>
      </c>
      <c r="C40" s="4" t="s">
        <v>16</v>
      </c>
      <c r="D40" s="4" t="s">
        <v>17</v>
      </c>
      <c r="E40" s="4" t="s">
        <v>18</v>
      </c>
      <c r="F40" s="4" t="s">
        <v>19</v>
      </c>
      <c r="G40" s="4" t="s">
        <v>20</v>
      </c>
      <c r="H40" s="4" t="s">
        <v>21</v>
      </c>
      <c r="I40" s="4" t="s">
        <v>22</v>
      </c>
      <c r="J40" s="4" t="s">
        <v>23</v>
      </c>
      <c r="K40" s="5" t="s">
        <v>68</v>
      </c>
      <c r="L40" s="7">
        <v>1.5998032407407408</v>
      </c>
      <c r="M40" s="4" t="s">
        <v>25</v>
      </c>
      <c r="N40" s="4" t="s">
        <v>26</v>
      </c>
      <c r="O40" s="4">
        <v>2022</v>
      </c>
    </row>
    <row r="41" spans="1:15" ht="15.5" x14ac:dyDescent="0.35">
      <c r="A41" s="4" t="s">
        <v>15</v>
      </c>
      <c r="B41" s="4">
        <v>135.30000000000001</v>
      </c>
      <c r="C41" s="4" t="s">
        <v>16</v>
      </c>
      <c r="D41" s="4" t="s">
        <v>17</v>
      </c>
      <c r="E41" s="4" t="s">
        <v>18</v>
      </c>
      <c r="F41" s="4" t="s">
        <v>19</v>
      </c>
      <c r="G41" s="4" t="s">
        <v>20</v>
      </c>
      <c r="H41" s="4" t="s">
        <v>21</v>
      </c>
      <c r="I41" s="4" t="s">
        <v>22</v>
      </c>
      <c r="J41" s="4" t="s">
        <v>23</v>
      </c>
      <c r="K41" s="5" t="s">
        <v>69</v>
      </c>
      <c r="L41" s="7">
        <v>1.600300925925926</v>
      </c>
      <c r="M41" s="4" t="s">
        <v>25</v>
      </c>
      <c r="N41" s="4" t="s">
        <v>35</v>
      </c>
      <c r="O41" s="4">
        <v>2022</v>
      </c>
    </row>
    <row r="42" spans="1:15" ht="15.5" x14ac:dyDescent="0.35">
      <c r="A42" s="4" t="s">
        <v>15</v>
      </c>
      <c r="B42" s="4">
        <v>135.30000000000001</v>
      </c>
      <c r="C42" s="4" t="s">
        <v>16</v>
      </c>
      <c r="D42" s="4" t="s">
        <v>17</v>
      </c>
      <c r="E42" s="4" t="s">
        <v>18</v>
      </c>
      <c r="F42" s="4" t="s">
        <v>19</v>
      </c>
      <c r="G42" s="4" t="s">
        <v>20</v>
      </c>
      <c r="H42" s="4" t="s">
        <v>21</v>
      </c>
      <c r="I42" s="4" t="s">
        <v>22</v>
      </c>
      <c r="J42" s="4" t="s">
        <v>23</v>
      </c>
      <c r="K42" s="5" t="s">
        <v>70</v>
      </c>
      <c r="L42" s="7">
        <v>1.6028819444444444</v>
      </c>
      <c r="M42" s="4" t="s">
        <v>25</v>
      </c>
      <c r="N42" s="4" t="s">
        <v>30</v>
      </c>
      <c r="O42" s="4">
        <v>2022</v>
      </c>
    </row>
    <row r="43" spans="1:15" ht="15.5" x14ac:dyDescent="0.35">
      <c r="A43" s="4" t="s">
        <v>15</v>
      </c>
      <c r="B43" s="4">
        <v>135.30000000000001</v>
      </c>
      <c r="C43" s="4" t="s">
        <v>16</v>
      </c>
      <c r="D43" s="4" t="s">
        <v>17</v>
      </c>
      <c r="E43" s="4" t="s">
        <v>18</v>
      </c>
      <c r="F43" s="4" t="s">
        <v>19</v>
      </c>
      <c r="G43" s="4" t="s">
        <v>20</v>
      </c>
      <c r="H43" s="4" t="s">
        <v>21</v>
      </c>
      <c r="I43" s="4" t="s">
        <v>22</v>
      </c>
      <c r="J43" s="4" t="s">
        <v>23</v>
      </c>
      <c r="K43" s="5" t="s">
        <v>71</v>
      </c>
      <c r="L43" s="7">
        <v>1.6068749999999998</v>
      </c>
      <c r="M43" s="4" t="s">
        <v>29</v>
      </c>
      <c r="N43" s="4" t="s">
        <v>35</v>
      </c>
      <c r="O43" s="4">
        <v>2022</v>
      </c>
    </row>
    <row r="44" spans="1:15" ht="15.5" x14ac:dyDescent="0.35">
      <c r="A44" s="4" t="s">
        <v>15</v>
      </c>
      <c r="B44" s="4">
        <v>135.30000000000001</v>
      </c>
      <c r="C44" s="4" t="s">
        <v>16</v>
      </c>
      <c r="D44" s="4" t="s">
        <v>17</v>
      </c>
      <c r="E44" s="4" t="s">
        <v>18</v>
      </c>
      <c r="F44" s="4" t="s">
        <v>19</v>
      </c>
      <c r="G44" s="4" t="s">
        <v>20</v>
      </c>
      <c r="H44" s="4" t="s">
        <v>21</v>
      </c>
      <c r="I44" s="4" t="s">
        <v>22</v>
      </c>
      <c r="J44" s="4" t="s">
        <v>23</v>
      </c>
      <c r="K44" s="5" t="s">
        <v>72</v>
      </c>
      <c r="L44" s="7">
        <v>1.6274652777777778</v>
      </c>
      <c r="M44" s="4" t="s">
        <v>25</v>
      </c>
      <c r="N44" s="4" t="s">
        <v>26</v>
      </c>
      <c r="O44" s="4">
        <v>2022</v>
      </c>
    </row>
    <row r="45" spans="1:15" ht="15.5" x14ac:dyDescent="0.35">
      <c r="A45" s="4" t="s">
        <v>15</v>
      </c>
      <c r="B45" s="4">
        <v>135.30000000000001</v>
      </c>
      <c r="C45" s="4" t="s">
        <v>16</v>
      </c>
      <c r="D45" s="4" t="s">
        <v>17</v>
      </c>
      <c r="E45" s="4" t="s">
        <v>18</v>
      </c>
      <c r="F45" s="4" t="s">
        <v>19</v>
      </c>
      <c r="G45" s="4" t="s">
        <v>20</v>
      </c>
      <c r="H45" s="4" t="s">
        <v>21</v>
      </c>
      <c r="I45" s="4" t="s">
        <v>22</v>
      </c>
      <c r="J45" s="4" t="s">
        <v>23</v>
      </c>
      <c r="K45" s="5" t="s">
        <v>73</v>
      </c>
      <c r="L45" s="7">
        <v>1.6288657407407408</v>
      </c>
      <c r="M45" s="4" t="s">
        <v>29</v>
      </c>
      <c r="N45" s="4" t="s">
        <v>30</v>
      </c>
      <c r="O45" s="4">
        <v>2022</v>
      </c>
    </row>
    <row r="46" spans="1:15" ht="15.5" x14ac:dyDescent="0.35">
      <c r="A46" s="4" t="s">
        <v>15</v>
      </c>
      <c r="B46" s="4">
        <v>135.30000000000001</v>
      </c>
      <c r="C46" s="4" t="s">
        <v>16</v>
      </c>
      <c r="D46" s="4" t="s">
        <v>17</v>
      </c>
      <c r="E46" s="4" t="s">
        <v>18</v>
      </c>
      <c r="F46" s="4" t="s">
        <v>19</v>
      </c>
      <c r="G46" s="4" t="s">
        <v>20</v>
      </c>
      <c r="H46" s="4" t="s">
        <v>21</v>
      </c>
      <c r="I46" s="4" t="s">
        <v>22</v>
      </c>
      <c r="J46" s="4" t="s">
        <v>23</v>
      </c>
      <c r="K46" s="5" t="s">
        <v>74</v>
      </c>
      <c r="L46" s="7">
        <v>1.631712962962963</v>
      </c>
      <c r="M46" s="4" t="s">
        <v>29</v>
      </c>
      <c r="N46" s="4" t="s">
        <v>35</v>
      </c>
      <c r="O46" s="4">
        <v>2022</v>
      </c>
    </row>
    <row r="47" spans="1:15" ht="15.5" x14ac:dyDescent="0.35">
      <c r="A47" s="4" t="s">
        <v>15</v>
      </c>
      <c r="B47" s="4">
        <v>135.30000000000001</v>
      </c>
      <c r="C47" s="4" t="s">
        <v>16</v>
      </c>
      <c r="D47" s="4" t="s">
        <v>17</v>
      </c>
      <c r="E47" s="4" t="s">
        <v>18</v>
      </c>
      <c r="F47" s="4" t="s">
        <v>19</v>
      </c>
      <c r="G47" s="4" t="s">
        <v>20</v>
      </c>
      <c r="H47" s="4" t="s">
        <v>21</v>
      </c>
      <c r="I47" s="4" t="s">
        <v>22</v>
      </c>
      <c r="J47" s="4" t="s">
        <v>23</v>
      </c>
      <c r="K47" s="5" t="s">
        <v>75</v>
      </c>
      <c r="L47" s="7">
        <v>1.6319560185185187</v>
      </c>
      <c r="M47" s="4" t="s">
        <v>25</v>
      </c>
      <c r="N47" s="4" t="s">
        <v>30</v>
      </c>
      <c r="O47" s="4">
        <v>2022</v>
      </c>
    </row>
    <row r="48" spans="1:15" ht="15.5" x14ac:dyDescent="0.35">
      <c r="A48" s="4" t="s">
        <v>15</v>
      </c>
      <c r="B48" s="4">
        <v>135.30000000000001</v>
      </c>
      <c r="C48" s="4" t="s">
        <v>16</v>
      </c>
      <c r="D48" s="4" t="s">
        <v>17</v>
      </c>
      <c r="E48" s="4" t="s">
        <v>18</v>
      </c>
      <c r="F48" s="4" t="s">
        <v>19</v>
      </c>
      <c r="G48" s="4" t="s">
        <v>20</v>
      </c>
      <c r="H48" s="4" t="s">
        <v>21</v>
      </c>
      <c r="I48" s="4" t="s">
        <v>22</v>
      </c>
      <c r="J48" s="4" t="s">
        <v>23</v>
      </c>
      <c r="K48" s="5" t="s">
        <v>76</v>
      </c>
      <c r="L48" s="7">
        <v>1.637523148148148</v>
      </c>
      <c r="M48" s="4" t="s">
        <v>29</v>
      </c>
      <c r="N48" s="4" t="s">
        <v>30</v>
      </c>
      <c r="O48" s="4">
        <v>2022</v>
      </c>
    </row>
    <row r="49" spans="1:15" ht="15.5" x14ac:dyDescent="0.35">
      <c r="A49" s="4" t="s">
        <v>15</v>
      </c>
      <c r="B49" s="4">
        <v>135.30000000000001</v>
      </c>
      <c r="C49" s="4" t="s">
        <v>16</v>
      </c>
      <c r="D49" s="4" t="s">
        <v>17</v>
      </c>
      <c r="E49" s="4" t="s">
        <v>18</v>
      </c>
      <c r="F49" s="4" t="s">
        <v>19</v>
      </c>
      <c r="G49" s="4" t="s">
        <v>20</v>
      </c>
      <c r="H49" s="4" t="s">
        <v>21</v>
      </c>
      <c r="I49" s="4" t="s">
        <v>22</v>
      </c>
      <c r="J49" s="4" t="s">
        <v>23</v>
      </c>
      <c r="K49" s="5" t="s">
        <v>77</v>
      </c>
      <c r="L49" s="7">
        <v>1.6391666666666669</v>
      </c>
      <c r="M49" s="4" t="s">
        <v>25</v>
      </c>
      <c r="N49" s="4" t="s">
        <v>35</v>
      </c>
      <c r="O49" s="4">
        <v>2022</v>
      </c>
    </row>
    <row r="50" spans="1:15" ht="15.5" x14ac:dyDescent="0.35">
      <c r="A50" s="4" t="s">
        <v>15</v>
      </c>
      <c r="B50" s="4">
        <v>135.30000000000001</v>
      </c>
      <c r="C50" s="4" t="s">
        <v>16</v>
      </c>
      <c r="D50" s="4" t="s">
        <v>17</v>
      </c>
      <c r="E50" s="4" t="s">
        <v>18</v>
      </c>
      <c r="F50" s="4" t="s">
        <v>19</v>
      </c>
      <c r="G50" s="4" t="s">
        <v>20</v>
      </c>
      <c r="H50" s="4" t="s">
        <v>21</v>
      </c>
      <c r="I50" s="4" t="s">
        <v>22</v>
      </c>
      <c r="J50" s="4" t="s">
        <v>23</v>
      </c>
      <c r="K50" s="5" t="s">
        <v>78</v>
      </c>
      <c r="L50" s="7">
        <v>1.6445717592592592</v>
      </c>
      <c r="M50" s="4" t="s">
        <v>25</v>
      </c>
      <c r="N50" s="4" t="s">
        <v>35</v>
      </c>
      <c r="O50" s="4">
        <v>2022</v>
      </c>
    </row>
    <row r="51" spans="1:15" ht="15.5" x14ac:dyDescent="0.35">
      <c r="A51" s="4" t="s">
        <v>15</v>
      </c>
      <c r="B51" s="4">
        <v>135.30000000000001</v>
      </c>
      <c r="C51" s="4" t="s">
        <v>16</v>
      </c>
      <c r="D51" s="4" t="s">
        <v>17</v>
      </c>
      <c r="E51" s="4" t="s">
        <v>18</v>
      </c>
      <c r="F51" s="4" t="s">
        <v>19</v>
      </c>
      <c r="G51" s="4" t="s">
        <v>20</v>
      </c>
      <c r="H51" s="4" t="s">
        <v>21</v>
      </c>
      <c r="I51" s="4" t="s">
        <v>22</v>
      </c>
      <c r="J51" s="4" t="s">
        <v>23</v>
      </c>
      <c r="K51" s="5" t="s">
        <v>79</v>
      </c>
      <c r="L51" s="7">
        <v>1.6463541666666668</v>
      </c>
      <c r="M51" s="4" t="s">
        <v>29</v>
      </c>
      <c r="N51" s="4" t="s">
        <v>30</v>
      </c>
      <c r="O51" s="4">
        <v>2022</v>
      </c>
    </row>
    <row r="52" spans="1:15" ht="15.5" x14ac:dyDescent="0.35">
      <c r="A52" s="4" t="s">
        <v>15</v>
      </c>
      <c r="B52" s="4">
        <v>135.30000000000001</v>
      </c>
      <c r="C52" s="4" t="s">
        <v>16</v>
      </c>
      <c r="D52" s="4" t="s">
        <v>17</v>
      </c>
      <c r="E52" s="4" t="s">
        <v>18</v>
      </c>
      <c r="F52" s="4" t="s">
        <v>19</v>
      </c>
      <c r="G52" s="4" t="s">
        <v>20</v>
      </c>
      <c r="H52" s="4" t="s">
        <v>21</v>
      </c>
      <c r="I52" s="4" t="s">
        <v>22</v>
      </c>
      <c r="J52" s="4" t="s">
        <v>23</v>
      </c>
      <c r="K52" s="5" t="s">
        <v>80</v>
      </c>
      <c r="L52" s="7">
        <v>1.6506828703703704</v>
      </c>
      <c r="M52" s="4" t="s">
        <v>29</v>
      </c>
      <c r="N52" s="4" t="s">
        <v>30</v>
      </c>
      <c r="O52" s="4">
        <v>2022</v>
      </c>
    </row>
    <row r="53" spans="1:15" ht="15.5" x14ac:dyDescent="0.35">
      <c r="A53" s="4" t="s">
        <v>15</v>
      </c>
      <c r="B53" s="4">
        <v>135.30000000000001</v>
      </c>
      <c r="C53" s="4" t="s">
        <v>16</v>
      </c>
      <c r="D53" s="4" t="s">
        <v>17</v>
      </c>
      <c r="E53" s="4" t="s">
        <v>18</v>
      </c>
      <c r="F53" s="4" t="s">
        <v>19</v>
      </c>
      <c r="G53" s="4" t="s">
        <v>20</v>
      </c>
      <c r="H53" s="4" t="s">
        <v>21</v>
      </c>
      <c r="I53" s="4" t="s">
        <v>22</v>
      </c>
      <c r="J53" s="4" t="s">
        <v>23</v>
      </c>
      <c r="K53" s="5" t="s">
        <v>81</v>
      </c>
      <c r="L53" s="7">
        <v>1.6546990740740741</v>
      </c>
      <c r="M53" s="4" t="s">
        <v>25</v>
      </c>
      <c r="N53" s="4" t="s">
        <v>58</v>
      </c>
      <c r="O53" s="4">
        <v>2022</v>
      </c>
    </row>
    <row r="54" spans="1:15" ht="15.5" x14ac:dyDescent="0.35">
      <c r="A54" s="4" t="s">
        <v>15</v>
      </c>
      <c r="B54" s="4">
        <v>135.30000000000001</v>
      </c>
      <c r="C54" s="4" t="s">
        <v>16</v>
      </c>
      <c r="D54" s="4" t="s">
        <v>17</v>
      </c>
      <c r="E54" s="4" t="s">
        <v>18</v>
      </c>
      <c r="F54" s="4" t="s">
        <v>19</v>
      </c>
      <c r="G54" s="4" t="s">
        <v>20</v>
      </c>
      <c r="H54" s="4" t="s">
        <v>21</v>
      </c>
      <c r="I54" s="4" t="s">
        <v>22</v>
      </c>
      <c r="J54" s="4" t="s">
        <v>23</v>
      </c>
      <c r="K54" s="5" t="s">
        <v>82</v>
      </c>
      <c r="L54" s="7">
        <v>1.659513888888889</v>
      </c>
      <c r="M54" s="4" t="s">
        <v>29</v>
      </c>
      <c r="N54" s="4" t="s">
        <v>26</v>
      </c>
      <c r="O54" s="4">
        <v>2022</v>
      </c>
    </row>
    <row r="55" spans="1:15" ht="15.5" x14ac:dyDescent="0.35">
      <c r="A55" s="4" t="s">
        <v>15</v>
      </c>
      <c r="B55" s="4">
        <v>135.30000000000001</v>
      </c>
      <c r="C55" s="4" t="s">
        <v>16</v>
      </c>
      <c r="D55" s="4" t="s">
        <v>17</v>
      </c>
      <c r="E55" s="4" t="s">
        <v>18</v>
      </c>
      <c r="F55" s="4" t="s">
        <v>19</v>
      </c>
      <c r="G55" s="4" t="s">
        <v>20</v>
      </c>
      <c r="H55" s="4" t="s">
        <v>21</v>
      </c>
      <c r="I55" s="4" t="s">
        <v>22</v>
      </c>
      <c r="J55" s="4" t="s">
        <v>23</v>
      </c>
      <c r="K55" s="5" t="s">
        <v>83</v>
      </c>
      <c r="L55" s="7">
        <v>1.7017824074074073</v>
      </c>
      <c r="M55" s="4" t="s">
        <v>25</v>
      </c>
      <c r="N55" s="4" t="s">
        <v>30</v>
      </c>
      <c r="O55" s="4">
        <v>2022</v>
      </c>
    </row>
    <row r="56" spans="1:15" ht="15.5" x14ac:dyDescent="0.35">
      <c r="A56" s="4" t="s">
        <v>15</v>
      </c>
      <c r="B56" s="4">
        <v>135.30000000000001</v>
      </c>
      <c r="C56" s="4" t="s">
        <v>16</v>
      </c>
      <c r="D56" s="4" t="s">
        <v>17</v>
      </c>
      <c r="E56" s="4" t="s">
        <v>18</v>
      </c>
      <c r="F56" s="4" t="s">
        <v>19</v>
      </c>
      <c r="G56" s="4" t="s">
        <v>20</v>
      </c>
      <c r="H56" s="4" t="s">
        <v>21</v>
      </c>
      <c r="I56" s="4" t="s">
        <v>22</v>
      </c>
      <c r="J56" s="4" t="s">
        <v>23</v>
      </c>
      <c r="K56" s="5" t="s">
        <v>84</v>
      </c>
      <c r="L56" s="7">
        <v>1.7028472222222222</v>
      </c>
      <c r="M56" s="4" t="s">
        <v>29</v>
      </c>
      <c r="N56" s="4" t="s">
        <v>30</v>
      </c>
      <c r="O56" s="4">
        <v>2022</v>
      </c>
    </row>
    <row r="57" spans="1:15" ht="15.5" x14ac:dyDescent="0.35">
      <c r="A57" s="4" t="s">
        <v>15</v>
      </c>
      <c r="B57" s="4">
        <v>135.30000000000001</v>
      </c>
      <c r="C57" s="4" t="s">
        <v>16</v>
      </c>
      <c r="D57" s="4" t="s">
        <v>17</v>
      </c>
      <c r="E57" s="4" t="s">
        <v>18</v>
      </c>
      <c r="F57" s="4" t="s">
        <v>19</v>
      </c>
      <c r="G57" s="4" t="s">
        <v>20</v>
      </c>
      <c r="H57" s="4" t="s">
        <v>21</v>
      </c>
      <c r="I57" s="4" t="s">
        <v>22</v>
      </c>
      <c r="J57" s="4" t="s">
        <v>23</v>
      </c>
      <c r="K57" s="5" t="s">
        <v>85</v>
      </c>
      <c r="L57" s="7">
        <v>1.7251273148148147</v>
      </c>
      <c r="M57" s="4" t="s">
        <v>25</v>
      </c>
      <c r="N57" s="4" t="s">
        <v>30</v>
      </c>
      <c r="O57" s="4">
        <v>2022</v>
      </c>
    </row>
    <row r="58" spans="1:15" ht="15.5" x14ac:dyDescent="0.35">
      <c r="A58" s="4" t="s">
        <v>15</v>
      </c>
      <c r="B58" s="4">
        <v>135.30000000000001</v>
      </c>
      <c r="C58" s="4" t="s">
        <v>16</v>
      </c>
      <c r="D58" s="4" t="s">
        <v>17</v>
      </c>
      <c r="E58" s="4" t="s">
        <v>18</v>
      </c>
      <c r="F58" s="4" t="s">
        <v>19</v>
      </c>
      <c r="G58" s="4" t="s">
        <v>20</v>
      </c>
      <c r="H58" s="4" t="s">
        <v>21</v>
      </c>
      <c r="I58" s="4" t="s">
        <v>22</v>
      </c>
      <c r="J58" s="4" t="s">
        <v>23</v>
      </c>
      <c r="K58" s="5" t="s">
        <v>86</v>
      </c>
      <c r="L58" s="7">
        <v>1.7428240740740739</v>
      </c>
      <c r="M58" s="4" t="s">
        <v>25</v>
      </c>
      <c r="N58" s="4" t="s">
        <v>30</v>
      </c>
      <c r="O58" s="4">
        <v>2022</v>
      </c>
    </row>
    <row r="59" spans="1:15" ht="15.5" x14ac:dyDescent="0.35">
      <c r="A59" s="4" t="s">
        <v>15</v>
      </c>
      <c r="B59" s="4">
        <v>135.30000000000001</v>
      </c>
      <c r="C59" s="4" t="s">
        <v>16</v>
      </c>
      <c r="D59" s="4" t="s">
        <v>17</v>
      </c>
      <c r="E59" s="4" t="s">
        <v>18</v>
      </c>
      <c r="F59" s="4" t="s">
        <v>19</v>
      </c>
      <c r="G59" s="4" t="s">
        <v>20</v>
      </c>
      <c r="H59" s="4" t="s">
        <v>21</v>
      </c>
      <c r="I59" s="4" t="s">
        <v>22</v>
      </c>
      <c r="J59" s="4" t="s">
        <v>23</v>
      </c>
      <c r="K59" s="5" t="s">
        <v>87</v>
      </c>
      <c r="L59" s="7">
        <v>1.7484722222222222</v>
      </c>
      <c r="M59" s="4" t="s">
        <v>29</v>
      </c>
      <c r="N59" s="4" t="s">
        <v>35</v>
      </c>
      <c r="O59" s="4">
        <v>2022</v>
      </c>
    </row>
    <row r="60" spans="1:15" ht="15.5" x14ac:dyDescent="0.35">
      <c r="A60" s="4" t="s">
        <v>15</v>
      </c>
      <c r="B60" s="4">
        <v>135.30000000000001</v>
      </c>
      <c r="C60" s="4" t="s">
        <v>16</v>
      </c>
      <c r="D60" s="4" t="s">
        <v>17</v>
      </c>
      <c r="E60" s="4" t="s">
        <v>18</v>
      </c>
      <c r="F60" s="4" t="s">
        <v>19</v>
      </c>
      <c r="G60" s="4" t="s">
        <v>20</v>
      </c>
      <c r="H60" s="4" t="s">
        <v>21</v>
      </c>
      <c r="I60" s="4" t="s">
        <v>22</v>
      </c>
      <c r="J60" s="4" t="s">
        <v>23</v>
      </c>
      <c r="K60" s="5" t="s">
        <v>88</v>
      </c>
      <c r="L60" s="7">
        <v>1.7600810185185185</v>
      </c>
      <c r="M60" s="4" t="s">
        <v>25</v>
      </c>
      <c r="N60" s="4" t="s">
        <v>30</v>
      </c>
      <c r="O60" s="4">
        <v>2022</v>
      </c>
    </row>
    <row r="61" spans="1:15" ht="15.5" x14ac:dyDescent="0.35">
      <c r="A61" s="4" t="s">
        <v>15</v>
      </c>
      <c r="B61" s="4">
        <v>135.30000000000001</v>
      </c>
      <c r="C61" s="4" t="s">
        <v>16</v>
      </c>
      <c r="D61" s="4" t="s">
        <v>17</v>
      </c>
      <c r="E61" s="4" t="s">
        <v>18</v>
      </c>
      <c r="F61" s="4" t="s">
        <v>19</v>
      </c>
      <c r="G61" s="4" t="s">
        <v>20</v>
      </c>
      <c r="H61" s="4" t="s">
        <v>21</v>
      </c>
      <c r="I61" s="4" t="s">
        <v>22</v>
      </c>
      <c r="J61" s="4" t="s">
        <v>23</v>
      </c>
      <c r="K61" s="5" t="s">
        <v>89</v>
      </c>
      <c r="L61" s="7">
        <v>1.7854282407407407</v>
      </c>
      <c r="M61" s="4" t="s">
        <v>29</v>
      </c>
      <c r="N61" s="4" t="s">
        <v>30</v>
      </c>
      <c r="O61" s="4">
        <v>2022</v>
      </c>
    </row>
    <row r="62" spans="1:15" ht="15.5" x14ac:dyDescent="0.35">
      <c r="A62" s="4" t="s">
        <v>15</v>
      </c>
      <c r="B62" s="4">
        <v>135.30000000000001</v>
      </c>
      <c r="C62" s="4" t="s">
        <v>16</v>
      </c>
      <c r="D62" s="4" t="s">
        <v>17</v>
      </c>
      <c r="E62" s="4" t="s">
        <v>18</v>
      </c>
      <c r="F62" s="4" t="s">
        <v>19</v>
      </c>
      <c r="G62" s="4" t="s">
        <v>20</v>
      </c>
      <c r="H62" s="4" t="s">
        <v>21</v>
      </c>
      <c r="I62" s="4" t="s">
        <v>22</v>
      </c>
      <c r="J62" s="4" t="s">
        <v>23</v>
      </c>
      <c r="K62" s="5" t="s">
        <v>90</v>
      </c>
      <c r="L62" s="7">
        <v>1.7904166666666665</v>
      </c>
      <c r="M62" s="4" t="s">
        <v>25</v>
      </c>
      <c r="N62" s="4" t="s">
        <v>30</v>
      </c>
      <c r="O62" s="4">
        <v>2022</v>
      </c>
    </row>
    <row r="63" spans="1:15" ht="15.5" x14ac:dyDescent="0.35">
      <c r="A63" s="4" t="s">
        <v>15</v>
      </c>
      <c r="B63" s="4">
        <v>135.30000000000001</v>
      </c>
      <c r="C63" s="4" t="s">
        <v>16</v>
      </c>
      <c r="D63" s="4" t="s">
        <v>17</v>
      </c>
      <c r="E63" s="4" t="s">
        <v>18</v>
      </c>
      <c r="F63" s="4" t="s">
        <v>19</v>
      </c>
      <c r="G63" s="4" t="s">
        <v>20</v>
      </c>
      <c r="H63" s="4" t="s">
        <v>21</v>
      </c>
      <c r="I63" s="4" t="s">
        <v>22</v>
      </c>
      <c r="J63" s="4" t="s">
        <v>23</v>
      </c>
      <c r="K63" s="5" t="s">
        <v>91</v>
      </c>
      <c r="L63" s="7">
        <v>1.7974074074074073</v>
      </c>
      <c r="M63" s="4" t="s">
        <v>25</v>
      </c>
      <c r="N63" s="4" t="s">
        <v>30</v>
      </c>
      <c r="O63" s="4">
        <v>2022</v>
      </c>
    </row>
    <row r="64" spans="1:15" ht="15.5" x14ac:dyDescent="0.35">
      <c r="A64" s="4" t="s">
        <v>15</v>
      </c>
      <c r="B64" s="4">
        <v>135.30000000000001</v>
      </c>
      <c r="C64" s="4" t="s">
        <v>16</v>
      </c>
      <c r="D64" s="4" t="s">
        <v>17</v>
      </c>
      <c r="E64" s="4" t="s">
        <v>18</v>
      </c>
      <c r="F64" s="4" t="s">
        <v>19</v>
      </c>
      <c r="G64" s="4" t="s">
        <v>20</v>
      </c>
      <c r="H64" s="4" t="s">
        <v>21</v>
      </c>
      <c r="I64" s="4" t="s">
        <v>22</v>
      </c>
      <c r="J64" s="4" t="s">
        <v>23</v>
      </c>
      <c r="K64" s="5" t="s">
        <v>92</v>
      </c>
      <c r="L64" s="7">
        <v>1.8097685185185186</v>
      </c>
      <c r="M64" s="4" t="s">
        <v>25</v>
      </c>
      <c r="N64" s="4" t="s">
        <v>35</v>
      </c>
      <c r="O64" s="4">
        <v>2022</v>
      </c>
    </row>
    <row r="65" spans="1:15" ht="15.5" x14ac:dyDescent="0.35">
      <c r="A65" s="4" t="s">
        <v>15</v>
      </c>
      <c r="B65" s="4">
        <v>135.30000000000001</v>
      </c>
      <c r="C65" s="4" t="s">
        <v>16</v>
      </c>
      <c r="D65" s="4" t="s">
        <v>17</v>
      </c>
      <c r="E65" s="4" t="s">
        <v>18</v>
      </c>
      <c r="F65" s="4" t="s">
        <v>19</v>
      </c>
      <c r="G65" s="4" t="s">
        <v>20</v>
      </c>
      <c r="H65" s="4" t="s">
        <v>21</v>
      </c>
      <c r="I65" s="4" t="s">
        <v>22</v>
      </c>
      <c r="J65" s="4" t="s">
        <v>23</v>
      </c>
      <c r="K65" s="5" t="s">
        <v>93</v>
      </c>
      <c r="L65" s="7">
        <v>1.8402199074074073</v>
      </c>
      <c r="M65" s="4" t="s">
        <v>29</v>
      </c>
      <c r="N65" s="4" t="s">
        <v>58</v>
      </c>
      <c r="O65" s="4">
        <v>2022</v>
      </c>
    </row>
    <row r="66" spans="1:15" ht="15.5" x14ac:dyDescent="0.35">
      <c r="A66" s="4" t="s">
        <v>15</v>
      </c>
      <c r="B66" s="4">
        <v>135.30000000000001</v>
      </c>
      <c r="C66" s="4" t="s">
        <v>16</v>
      </c>
      <c r="D66" s="4" t="s">
        <v>17</v>
      </c>
      <c r="E66" s="4" t="s">
        <v>18</v>
      </c>
      <c r="F66" s="4" t="s">
        <v>19</v>
      </c>
      <c r="G66" s="4" t="s">
        <v>20</v>
      </c>
      <c r="H66" s="4" t="s">
        <v>21</v>
      </c>
      <c r="I66" s="4" t="s">
        <v>22</v>
      </c>
      <c r="J66" s="4" t="s">
        <v>23</v>
      </c>
      <c r="K66" s="5" t="s">
        <v>94</v>
      </c>
      <c r="L66" s="7">
        <v>1.8423726851851852</v>
      </c>
      <c r="M66" s="4" t="s">
        <v>25</v>
      </c>
      <c r="N66" s="4" t="s">
        <v>35</v>
      </c>
      <c r="O66" s="4">
        <v>2022</v>
      </c>
    </row>
    <row r="67" spans="1:15" ht="15.5" x14ac:dyDescent="0.35">
      <c r="A67" s="4" t="s">
        <v>15</v>
      </c>
      <c r="B67" s="4">
        <v>135.30000000000001</v>
      </c>
      <c r="C67" s="4" t="s">
        <v>16</v>
      </c>
      <c r="D67" s="4" t="s">
        <v>17</v>
      </c>
      <c r="E67" s="4" t="s">
        <v>18</v>
      </c>
      <c r="F67" s="4" t="s">
        <v>19</v>
      </c>
      <c r="G67" s="4" t="s">
        <v>20</v>
      </c>
      <c r="H67" s="4" t="s">
        <v>21</v>
      </c>
      <c r="I67" s="4" t="s">
        <v>22</v>
      </c>
      <c r="J67" s="4" t="s">
        <v>23</v>
      </c>
      <c r="K67" s="5" t="s">
        <v>95</v>
      </c>
      <c r="L67" s="7">
        <v>1.8613773148148149</v>
      </c>
      <c r="M67" s="4" t="s">
        <v>25</v>
      </c>
      <c r="N67" s="4" t="s">
        <v>58</v>
      </c>
      <c r="O67" s="4">
        <v>2022</v>
      </c>
    </row>
    <row r="68" spans="1:15" ht="15.5" x14ac:dyDescent="0.35">
      <c r="A68" s="4" t="s">
        <v>15</v>
      </c>
      <c r="B68" s="4">
        <v>135.30000000000001</v>
      </c>
      <c r="C68" s="4" t="s">
        <v>16</v>
      </c>
      <c r="D68" s="4" t="s">
        <v>17</v>
      </c>
      <c r="E68" s="4" t="s">
        <v>18</v>
      </c>
      <c r="F68" s="4" t="s">
        <v>19</v>
      </c>
      <c r="G68" s="4" t="s">
        <v>20</v>
      </c>
      <c r="H68" s="4" t="s">
        <v>21</v>
      </c>
      <c r="I68" s="4" t="s">
        <v>22</v>
      </c>
      <c r="J68" s="4" t="s">
        <v>23</v>
      </c>
      <c r="K68" s="5" t="s">
        <v>96</v>
      </c>
      <c r="L68" s="7">
        <v>1.8812499999999999</v>
      </c>
      <c r="M68" s="4" t="s">
        <v>25</v>
      </c>
      <c r="N68" s="4" t="s">
        <v>35</v>
      </c>
      <c r="O68" s="4">
        <v>2022</v>
      </c>
    </row>
    <row r="69" spans="1:15" ht="15.5" x14ac:dyDescent="0.35">
      <c r="A69" s="4" t="s">
        <v>15</v>
      </c>
      <c r="B69" s="4">
        <v>135.30000000000001</v>
      </c>
      <c r="C69" s="4" t="s">
        <v>16</v>
      </c>
      <c r="D69" s="4" t="s">
        <v>17</v>
      </c>
      <c r="E69" s="4" t="s">
        <v>18</v>
      </c>
      <c r="F69" s="4" t="s">
        <v>19</v>
      </c>
      <c r="G69" s="4" t="s">
        <v>20</v>
      </c>
      <c r="H69" s="4" t="s">
        <v>21</v>
      </c>
      <c r="I69" s="4" t="s">
        <v>22</v>
      </c>
      <c r="J69" s="4" t="s">
        <v>23</v>
      </c>
      <c r="K69" s="5" t="s">
        <v>97</v>
      </c>
      <c r="L69" s="7">
        <v>1.8812962962962965</v>
      </c>
      <c r="M69" s="4" t="s">
        <v>29</v>
      </c>
      <c r="N69" s="4" t="s">
        <v>30</v>
      </c>
      <c r="O69" s="4">
        <v>2022</v>
      </c>
    </row>
    <row r="70" spans="1:15" ht="15.5" x14ac:dyDescent="0.35">
      <c r="A70" s="4" t="s">
        <v>15</v>
      </c>
      <c r="B70" s="4">
        <v>135.30000000000001</v>
      </c>
      <c r="C70" s="4" t="s">
        <v>16</v>
      </c>
      <c r="D70" s="4" t="s">
        <v>17</v>
      </c>
      <c r="E70" s="4" t="s">
        <v>18</v>
      </c>
      <c r="F70" s="4" t="s">
        <v>19</v>
      </c>
      <c r="G70" s="4" t="s">
        <v>20</v>
      </c>
      <c r="H70" s="4" t="s">
        <v>21</v>
      </c>
      <c r="I70" s="4" t="s">
        <v>22</v>
      </c>
      <c r="J70" s="4" t="s">
        <v>23</v>
      </c>
      <c r="K70" s="5" t="s">
        <v>98</v>
      </c>
      <c r="L70" s="7">
        <v>1.8899884259259261</v>
      </c>
      <c r="M70" s="4" t="s">
        <v>25</v>
      </c>
      <c r="N70" s="4" t="s">
        <v>30</v>
      </c>
      <c r="O70" s="4">
        <v>2022</v>
      </c>
    </row>
    <row r="71" spans="1:15" ht="15.5" x14ac:dyDescent="0.35">
      <c r="A71" s="4" t="s">
        <v>15</v>
      </c>
      <c r="B71" s="4">
        <v>135.30000000000001</v>
      </c>
      <c r="C71" s="4" t="s">
        <v>16</v>
      </c>
      <c r="D71" s="4" t="s">
        <v>17</v>
      </c>
      <c r="E71" s="4" t="s">
        <v>18</v>
      </c>
      <c r="F71" s="4" t="s">
        <v>19</v>
      </c>
      <c r="G71" s="4" t="s">
        <v>20</v>
      </c>
      <c r="H71" s="4" t="s">
        <v>21</v>
      </c>
      <c r="I71" s="4" t="s">
        <v>22</v>
      </c>
      <c r="J71" s="4" t="s">
        <v>23</v>
      </c>
      <c r="K71" s="5" t="s">
        <v>99</v>
      </c>
      <c r="L71" s="7">
        <v>1.8979629629629631</v>
      </c>
      <c r="M71" s="4" t="s">
        <v>25</v>
      </c>
      <c r="N71" s="4" t="s">
        <v>30</v>
      </c>
      <c r="O71" s="4">
        <v>2022</v>
      </c>
    </row>
    <row r="72" spans="1:15" ht="15.5" x14ac:dyDescent="0.35">
      <c r="A72" s="4" t="s">
        <v>15</v>
      </c>
      <c r="B72" s="4">
        <v>135.30000000000001</v>
      </c>
      <c r="C72" s="4" t="s">
        <v>16</v>
      </c>
      <c r="D72" s="4" t="s">
        <v>17</v>
      </c>
      <c r="E72" s="4" t="s">
        <v>18</v>
      </c>
      <c r="F72" s="4" t="s">
        <v>19</v>
      </c>
      <c r="G72" s="4" t="s">
        <v>20</v>
      </c>
      <c r="H72" s="4" t="s">
        <v>21</v>
      </c>
      <c r="I72" s="4" t="s">
        <v>22</v>
      </c>
      <c r="J72" s="4" t="s">
        <v>23</v>
      </c>
      <c r="K72" s="5" t="s">
        <v>100</v>
      </c>
      <c r="L72" s="7">
        <v>1.9010648148148148</v>
      </c>
      <c r="M72" s="4" t="s">
        <v>25</v>
      </c>
      <c r="N72" s="4" t="s">
        <v>58</v>
      </c>
      <c r="O72" s="4">
        <v>2022</v>
      </c>
    </row>
    <row r="73" spans="1:15" ht="15.5" x14ac:dyDescent="0.35">
      <c r="A73" s="4" t="s">
        <v>15</v>
      </c>
      <c r="B73" s="4">
        <v>135.30000000000001</v>
      </c>
      <c r="C73" s="4" t="s">
        <v>16</v>
      </c>
      <c r="D73" s="4" t="s">
        <v>17</v>
      </c>
      <c r="E73" s="4" t="s">
        <v>18</v>
      </c>
      <c r="F73" s="4" t="s">
        <v>19</v>
      </c>
      <c r="G73" s="4" t="s">
        <v>20</v>
      </c>
      <c r="H73" s="4" t="s">
        <v>21</v>
      </c>
      <c r="I73" s="4" t="s">
        <v>22</v>
      </c>
      <c r="J73" s="4" t="s">
        <v>23</v>
      </c>
      <c r="K73" s="5" t="s">
        <v>101</v>
      </c>
      <c r="L73" s="7">
        <v>1.911122685185185</v>
      </c>
      <c r="M73" s="4" t="s">
        <v>29</v>
      </c>
      <c r="N73" s="4" t="s">
        <v>30</v>
      </c>
      <c r="O73" s="4">
        <v>2022</v>
      </c>
    </row>
    <row r="74" spans="1:15" ht="15.5" x14ac:dyDescent="0.35">
      <c r="A74" s="4" t="s">
        <v>15</v>
      </c>
      <c r="B74" s="4">
        <v>135.30000000000001</v>
      </c>
      <c r="C74" s="4" t="s">
        <v>16</v>
      </c>
      <c r="D74" s="4" t="s">
        <v>17</v>
      </c>
      <c r="E74" s="4" t="s">
        <v>18</v>
      </c>
      <c r="F74" s="4" t="s">
        <v>19</v>
      </c>
      <c r="G74" s="4" t="s">
        <v>20</v>
      </c>
      <c r="H74" s="4" t="s">
        <v>21</v>
      </c>
      <c r="I74" s="4" t="s">
        <v>22</v>
      </c>
      <c r="J74" s="4" t="s">
        <v>23</v>
      </c>
      <c r="K74" s="5" t="s">
        <v>102</v>
      </c>
      <c r="L74" s="7">
        <v>1.9413888888888888</v>
      </c>
      <c r="M74" s="4" t="s">
        <v>25</v>
      </c>
      <c r="N74" s="4" t="s">
        <v>58</v>
      </c>
      <c r="O74" s="4">
        <v>2022</v>
      </c>
    </row>
    <row r="75" spans="1:15" ht="15.5" x14ac:dyDescent="0.35">
      <c r="A75" s="4" t="s">
        <v>15</v>
      </c>
      <c r="B75" s="4">
        <v>135.30000000000001</v>
      </c>
      <c r="C75" s="4" t="s">
        <v>16</v>
      </c>
      <c r="D75" s="4" t="s">
        <v>17</v>
      </c>
      <c r="E75" s="4" t="s">
        <v>18</v>
      </c>
      <c r="F75" s="4" t="s">
        <v>19</v>
      </c>
      <c r="G75" s="4" t="s">
        <v>20</v>
      </c>
      <c r="H75" s="4" t="s">
        <v>21</v>
      </c>
      <c r="I75" s="4" t="s">
        <v>22</v>
      </c>
      <c r="J75" s="4" t="s">
        <v>23</v>
      </c>
      <c r="K75" s="5" t="s">
        <v>103</v>
      </c>
      <c r="L75" s="7">
        <v>1.9566319444444444</v>
      </c>
      <c r="M75" s="4" t="s">
        <v>29</v>
      </c>
      <c r="N75" s="4" t="s">
        <v>30</v>
      </c>
      <c r="O75" s="4">
        <v>2022</v>
      </c>
    </row>
    <row r="76" spans="1:15" ht="15.5" x14ac:dyDescent="0.35">
      <c r="A76" s="4" t="s">
        <v>15</v>
      </c>
      <c r="B76" s="4">
        <v>135.30000000000001</v>
      </c>
      <c r="C76" s="4" t="s">
        <v>16</v>
      </c>
      <c r="D76" s="4" t="s">
        <v>17</v>
      </c>
      <c r="E76" s="4" t="s">
        <v>18</v>
      </c>
      <c r="F76" s="4" t="s">
        <v>19</v>
      </c>
      <c r="G76" s="4" t="s">
        <v>20</v>
      </c>
      <c r="H76" s="4" t="s">
        <v>21</v>
      </c>
      <c r="I76" s="4" t="s">
        <v>22</v>
      </c>
      <c r="J76" s="4" t="s">
        <v>23</v>
      </c>
      <c r="K76" s="5" t="s">
        <v>104</v>
      </c>
      <c r="L76" s="7">
        <v>1.9612384259259261</v>
      </c>
      <c r="M76" s="4" t="s">
        <v>29</v>
      </c>
      <c r="N76" s="4" t="s">
        <v>35</v>
      </c>
      <c r="O76" s="4">
        <v>2022</v>
      </c>
    </row>
    <row r="77" spans="1:15" ht="15.5" x14ac:dyDescent="0.35">
      <c r="A77" s="4" t="s">
        <v>15</v>
      </c>
      <c r="B77" s="4">
        <v>135.30000000000001</v>
      </c>
      <c r="C77" s="4" t="s">
        <v>16</v>
      </c>
      <c r="D77" s="4" t="s">
        <v>17</v>
      </c>
      <c r="E77" s="4" t="s">
        <v>18</v>
      </c>
      <c r="F77" s="4" t="s">
        <v>19</v>
      </c>
      <c r="G77" s="4" t="s">
        <v>20</v>
      </c>
      <c r="H77" s="4" t="s">
        <v>21</v>
      </c>
      <c r="I77" s="4" t="s">
        <v>22</v>
      </c>
      <c r="J77" s="4" t="s">
        <v>23</v>
      </c>
      <c r="K77" s="5" t="s">
        <v>105</v>
      </c>
      <c r="L77" s="7">
        <v>1.9695717592592592</v>
      </c>
      <c r="M77" s="4" t="s">
        <v>25</v>
      </c>
      <c r="N77" s="4" t="s">
        <v>35</v>
      </c>
      <c r="O77" s="4">
        <v>2022</v>
      </c>
    </row>
    <row r="78" spans="1:15" ht="15.5" x14ac:dyDescent="0.35">
      <c r="A78" s="4" t="s">
        <v>15</v>
      </c>
      <c r="B78" s="4">
        <v>135.30000000000001</v>
      </c>
      <c r="C78" s="4" t="s">
        <v>16</v>
      </c>
      <c r="D78" s="4" t="s">
        <v>17</v>
      </c>
      <c r="E78" s="4" t="s">
        <v>18</v>
      </c>
      <c r="F78" s="4" t="s">
        <v>19</v>
      </c>
      <c r="G78" s="4" t="s">
        <v>20</v>
      </c>
      <c r="H78" s="4" t="s">
        <v>21</v>
      </c>
      <c r="I78" s="4" t="s">
        <v>22</v>
      </c>
      <c r="J78" s="4" t="s">
        <v>23</v>
      </c>
      <c r="K78" s="5" t="s">
        <v>106</v>
      </c>
      <c r="L78" s="7">
        <v>1.9827430555555556</v>
      </c>
      <c r="M78" s="4" t="s">
        <v>25</v>
      </c>
      <c r="N78" s="4" t="s">
        <v>35</v>
      </c>
      <c r="O78" s="4">
        <v>2022</v>
      </c>
    </row>
    <row r="79" spans="1:15" ht="15.5" x14ac:dyDescent="0.35">
      <c r="A79" s="4" t="s">
        <v>15</v>
      </c>
      <c r="B79" s="4">
        <v>135.30000000000001</v>
      </c>
      <c r="C79" s="4" t="s">
        <v>16</v>
      </c>
      <c r="D79" s="4" t="s">
        <v>17</v>
      </c>
      <c r="E79" s="4" t="s">
        <v>18</v>
      </c>
      <c r="F79" s="4" t="s">
        <v>19</v>
      </c>
      <c r="G79" s="4" t="s">
        <v>20</v>
      </c>
      <c r="H79" s="4" t="s">
        <v>21</v>
      </c>
      <c r="I79" s="4" t="s">
        <v>22</v>
      </c>
      <c r="J79" s="4" t="s">
        <v>23</v>
      </c>
      <c r="K79" s="5" t="s">
        <v>107</v>
      </c>
      <c r="L79" s="4" t="s">
        <v>108</v>
      </c>
      <c r="M79" s="4" t="s">
        <v>25</v>
      </c>
      <c r="N79" s="4" t="s">
        <v>109</v>
      </c>
      <c r="O79" s="4">
        <v>2022</v>
      </c>
    </row>
    <row r="80" spans="1:15" ht="15.5" x14ac:dyDescent="0.35">
      <c r="A80" s="4" t="s">
        <v>15</v>
      </c>
      <c r="B80" s="4">
        <v>135.30000000000001</v>
      </c>
      <c r="C80" s="4" t="s">
        <v>16</v>
      </c>
      <c r="D80" s="4" t="s">
        <v>17</v>
      </c>
      <c r="E80" s="4" t="s">
        <v>18</v>
      </c>
      <c r="F80" s="4" t="s">
        <v>19</v>
      </c>
      <c r="G80" s="4" t="s">
        <v>20</v>
      </c>
      <c r="H80" s="4" t="s">
        <v>21</v>
      </c>
      <c r="I80" s="4" t="s">
        <v>22</v>
      </c>
      <c r="J80" s="4" t="s">
        <v>23</v>
      </c>
      <c r="K80" s="5" t="s">
        <v>31</v>
      </c>
      <c r="L80" s="7">
        <v>1.0766550925925926</v>
      </c>
      <c r="M80" s="4" t="s">
        <v>25</v>
      </c>
      <c r="N80" s="4" t="s">
        <v>30</v>
      </c>
      <c r="O80" s="4">
        <v>2021</v>
      </c>
    </row>
    <row r="81" spans="1:15" ht="15.5" x14ac:dyDescent="0.35">
      <c r="A81" s="4" t="s">
        <v>15</v>
      </c>
      <c r="B81" s="4">
        <v>135.30000000000001</v>
      </c>
      <c r="C81" s="4" t="s">
        <v>16</v>
      </c>
      <c r="D81" s="4" t="s">
        <v>17</v>
      </c>
      <c r="E81" s="4" t="s">
        <v>18</v>
      </c>
      <c r="F81" s="4" t="s">
        <v>19</v>
      </c>
      <c r="G81" s="4" t="s">
        <v>20</v>
      </c>
      <c r="H81" s="4" t="s">
        <v>21</v>
      </c>
      <c r="I81" s="4" t="s">
        <v>22</v>
      </c>
      <c r="J81" s="4" t="s">
        <v>23</v>
      </c>
      <c r="K81" s="5" t="s">
        <v>110</v>
      </c>
      <c r="L81" s="7">
        <v>1.1077314814814814</v>
      </c>
      <c r="M81" s="4" t="s">
        <v>25</v>
      </c>
      <c r="N81" s="4" t="s">
        <v>26</v>
      </c>
      <c r="O81" s="4">
        <v>2021</v>
      </c>
    </row>
    <row r="82" spans="1:15" ht="15.5" x14ac:dyDescent="0.35">
      <c r="A82" s="4" t="s">
        <v>15</v>
      </c>
      <c r="B82" s="4">
        <v>135.30000000000001</v>
      </c>
      <c r="C82" s="4" t="s">
        <v>16</v>
      </c>
      <c r="D82" s="4" t="s">
        <v>17</v>
      </c>
      <c r="E82" s="4" t="s">
        <v>18</v>
      </c>
      <c r="F82" s="4" t="s">
        <v>19</v>
      </c>
      <c r="G82" s="4" t="s">
        <v>20</v>
      </c>
      <c r="H82" s="4" t="s">
        <v>21</v>
      </c>
      <c r="I82" s="4" t="s">
        <v>22</v>
      </c>
      <c r="J82" s="4" t="s">
        <v>23</v>
      </c>
      <c r="K82" s="5" t="s">
        <v>111</v>
      </c>
      <c r="L82" s="7">
        <v>1.1174305555555557</v>
      </c>
      <c r="M82" s="4" t="s">
        <v>25</v>
      </c>
      <c r="N82" s="4" t="s">
        <v>26</v>
      </c>
      <c r="O82" s="4">
        <v>2021</v>
      </c>
    </row>
    <row r="83" spans="1:15" ht="15.5" x14ac:dyDescent="0.35">
      <c r="A83" s="4" t="s">
        <v>15</v>
      </c>
      <c r="B83" s="4">
        <v>135.30000000000001</v>
      </c>
      <c r="C83" s="4" t="s">
        <v>16</v>
      </c>
      <c r="D83" s="4" t="s">
        <v>17</v>
      </c>
      <c r="E83" s="4" t="s">
        <v>18</v>
      </c>
      <c r="F83" s="4" t="s">
        <v>19</v>
      </c>
      <c r="G83" s="4" t="s">
        <v>20</v>
      </c>
      <c r="H83" s="4" t="s">
        <v>21</v>
      </c>
      <c r="I83" s="4" t="s">
        <v>22</v>
      </c>
      <c r="J83" s="4" t="s">
        <v>23</v>
      </c>
      <c r="K83" s="5" t="s">
        <v>112</v>
      </c>
      <c r="L83" s="7">
        <v>1.2059837962962963</v>
      </c>
      <c r="M83" s="4" t="s">
        <v>25</v>
      </c>
      <c r="N83" s="4" t="s">
        <v>30</v>
      </c>
      <c r="O83" s="4">
        <v>2021</v>
      </c>
    </row>
    <row r="84" spans="1:15" ht="15.5" x14ac:dyDescent="0.35">
      <c r="A84" s="4" t="s">
        <v>15</v>
      </c>
      <c r="B84" s="4">
        <v>135.30000000000001</v>
      </c>
      <c r="C84" s="4" t="s">
        <v>16</v>
      </c>
      <c r="D84" s="4" t="s">
        <v>17</v>
      </c>
      <c r="E84" s="4" t="s">
        <v>18</v>
      </c>
      <c r="F84" s="4" t="s">
        <v>19</v>
      </c>
      <c r="G84" s="4" t="s">
        <v>20</v>
      </c>
      <c r="H84" s="4" t="s">
        <v>21</v>
      </c>
      <c r="I84" s="4" t="s">
        <v>22</v>
      </c>
      <c r="J84" s="4" t="s">
        <v>23</v>
      </c>
      <c r="K84" s="5" t="s">
        <v>113</v>
      </c>
      <c r="L84" s="7">
        <v>1.2354398148148149</v>
      </c>
      <c r="M84" s="4" t="s">
        <v>25</v>
      </c>
      <c r="N84" s="4" t="s">
        <v>30</v>
      </c>
      <c r="O84" s="4">
        <v>2021</v>
      </c>
    </row>
    <row r="85" spans="1:15" ht="15.5" x14ac:dyDescent="0.35">
      <c r="A85" s="4" t="s">
        <v>15</v>
      </c>
      <c r="B85" s="4">
        <v>135.30000000000001</v>
      </c>
      <c r="C85" s="4" t="s">
        <v>16</v>
      </c>
      <c r="D85" s="4" t="s">
        <v>17</v>
      </c>
      <c r="E85" s="4" t="s">
        <v>18</v>
      </c>
      <c r="F85" s="4" t="s">
        <v>19</v>
      </c>
      <c r="G85" s="4" t="s">
        <v>20</v>
      </c>
      <c r="H85" s="4" t="s">
        <v>21</v>
      </c>
      <c r="I85" s="4" t="s">
        <v>22</v>
      </c>
      <c r="J85" s="4" t="s">
        <v>23</v>
      </c>
      <c r="K85" s="5" t="s">
        <v>114</v>
      </c>
      <c r="L85" s="7">
        <v>1.2501388888888889</v>
      </c>
      <c r="M85" s="4" t="s">
        <v>25</v>
      </c>
      <c r="N85" s="4" t="s">
        <v>30</v>
      </c>
      <c r="O85" s="4">
        <v>2021</v>
      </c>
    </row>
    <row r="86" spans="1:15" ht="15.5" x14ac:dyDescent="0.35">
      <c r="A86" s="4" t="s">
        <v>15</v>
      </c>
      <c r="B86" s="4">
        <v>135.30000000000001</v>
      </c>
      <c r="C86" s="4" t="s">
        <v>16</v>
      </c>
      <c r="D86" s="4" t="s">
        <v>17</v>
      </c>
      <c r="E86" s="4" t="s">
        <v>18</v>
      </c>
      <c r="F86" s="4" t="s">
        <v>19</v>
      </c>
      <c r="G86" s="4" t="s">
        <v>20</v>
      </c>
      <c r="H86" s="4" t="s">
        <v>21</v>
      </c>
      <c r="I86" s="4" t="s">
        <v>22</v>
      </c>
      <c r="J86" s="4" t="s">
        <v>23</v>
      </c>
      <c r="K86" s="5" t="s">
        <v>50</v>
      </c>
      <c r="L86" s="7">
        <v>1.2838773148148148</v>
      </c>
      <c r="M86" s="4" t="s">
        <v>29</v>
      </c>
      <c r="N86" s="4" t="s">
        <v>30</v>
      </c>
      <c r="O86" s="4">
        <v>2021</v>
      </c>
    </row>
    <row r="87" spans="1:15" ht="15.5" x14ac:dyDescent="0.35">
      <c r="A87" s="4" t="s">
        <v>15</v>
      </c>
      <c r="B87" s="4">
        <v>135.30000000000001</v>
      </c>
      <c r="C87" s="4" t="s">
        <v>16</v>
      </c>
      <c r="D87" s="4" t="s">
        <v>17</v>
      </c>
      <c r="E87" s="4" t="s">
        <v>18</v>
      </c>
      <c r="F87" s="4" t="s">
        <v>19</v>
      </c>
      <c r="G87" s="4" t="s">
        <v>20</v>
      </c>
      <c r="H87" s="4" t="s">
        <v>21</v>
      </c>
      <c r="I87" s="4" t="s">
        <v>22</v>
      </c>
      <c r="J87" s="4" t="s">
        <v>23</v>
      </c>
      <c r="K87" s="5" t="s">
        <v>115</v>
      </c>
      <c r="L87" s="7">
        <v>1.3000925925925926</v>
      </c>
      <c r="M87" s="4" t="s">
        <v>25</v>
      </c>
      <c r="N87" s="4" t="s">
        <v>26</v>
      </c>
      <c r="O87" s="4">
        <v>2021</v>
      </c>
    </row>
    <row r="88" spans="1:15" ht="15.5" x14ac:dyDescent="0.35">
      <c r="A88" s="4" t="s">
        <v>15</v>
      </c>
      <c r="B88" s="4">
        <v>135.30000000000001</v>
      </c>
      <c r="C88" s="4" t="s">
        <v>16</v>
      </c>
      <c r="D88" s="4" t="s">
        <v>17</v>
      </c>
      <c r="E88" s="4" t="s">
        <v>18</v>
      </c>
      <c r="F88" s="4" t="s">
        <v>19</v>
      </c>
      <c r="G88" s="4" t="s">
        <v>20</v>
      </c>
      <c r="H88" s="4" t="s">
        <v>21</v>
      </c>
      <c r="I88" s="4" t="s">
        <v>22</v>
      </c>
      <c r="J88" s="4" t="s">
        <v>23</v>
      </c>
      <c r="K88" s="5" t="s">
        <v>116</v>
      </c>
      <c r="L88" s="7">
        <v>1.314675925925926</v>
      </c>
      <c r="M88" s="4" t="s">
        <v>25</v>
      </c>
      <c r="N88" s="4" t="s">
        <v>30</v>
      </c>
      <c r="O88" s="4">
        <v>2021</v>
      </c>
    </row>
    <row r="89" spans="1:15" ht="15.5" x14ac:dyDescent="0.35">
      <c r="A89" s="4" t="s">
        <v>15</v>
      </c>
      <c r="B89" s="4">
        <v>135.30000000000001</v>
      </c>
      <c r="C89" s="4" t="s">
        <v>16</v>
      </c>
      <c r="D89" s="4" t="s">
        <v>17</v>
      </c>
      <c r="E89" s="4" t="s">
        <v>18</v>
      </c>
      <c r="F89" s="4" t="s">
        <v>19</v>
      </c>
      <c r="G89" s="4" t="s">
        <v>20</v>
      </c>
      <c r="H89" s="4" t="s">
        <v>21</v>
      </c>
      <c r="I89" s="4" t="s">
        <v>22</v>
      </c>
      <c r="J89" s="4" t="s">
        <v>23</v>
      </c>
      <c r="K89" s="5" t="s">
        <v>117</v>
      </c>
      <c r="L89" s="7">
        <v>1.3236574074074074</v>
      </c>
      <c r="M89" s="4" t="s">
        <v>25</v>
      </c>
      <c r="N89" s="4" t="s">
        <v>30</v>
      </c>
      <c r="O89" s="4">
        <v>2021</v>
      </c>
    </row>
    <row r="90" spans="1:15" ht="15.5" x14ac:dyDescent="0.35">
      <c r="A90" s="4" t="s">
        <v>15</v>
      </c>
      <c r="B90" s="4">
        <v>135.30000000000001</v>
      </c>
      <c r="C90" s="4" t="s">
        <v>16</v>
      </c>
      <c r="D90" s="4" t="s">
        <v>17</v>
      </c>
      <c r="E90" s="4" t="s">
        <v>18</v>
      </c>
      <c r="F90" s="4" t="s">
        <v>19</v>
      </c>
      <c r="G90" s="4" t="s">
        <v>20</v>
      </c>
      <c r="H90" s="4" t="s">
        <v>21</v>
      </c>
      <c r="I90" s="4" t="s">
        <v>22</v>
      </c>
      <c r="J90" s="4" t="s">
        <v>23</v>
      </c>
      <c r="K90" s="5" t="s">
        <v>118</v>
      </c>
      <c r="L90" s="7">
        <v>1.3356712962962964</v>
      </c>
      <c r="M90" s="4" t="s">
        <v>25</v>
      </c>
      <c r="N90" s="4" t="s">
        <v>35</v>
      </c>
      <c r="O90" s="4">
        <v>2021</v>
      </c>
    </row>
    <row r="91" spans="1:15" ht="15.5" x14ac:dyDescent="0.35">
      <c r="A91" s="4" t="s">
        <v>15</v>
      </c>
      <c r="B91" s="4">
        <v>135.30000000000001</v>
      </c>
      <c r="C91" s="4" t="s">
        <v>16</v>
      </c>
      <c r="D91" s="4" t="s">
        <v>17</v>
      </c>
      <c r="E91" s="4" t="s">
        <v>18</v>
      </c>
      <c r="F91" s="4" t="s">
        <v>19</v>
      </c>
      <c r="G91" s="4" t="s">
        <v>20</v>
      </c>
      <c r="H91" s="4" t="s">
        <v>21</v>
      </c>
      <c r="I91" s="4" t="s">
        <v>22</v>
      </c>
      <c r="J91" s="4" t="s">
        <v>23</v>
      </c>
      <c r="K91" s="5" t="s">
        <v>119</v>
      </c>
      <c r="L91" s="7">
        <v>1.3636574074074073</v>
      </c>
      <c r="M91" s="4" t="s">
        <v>25</v>
      </c>
      <c r="N91" s="4" t="s">
        <v>26</v>
      </c>
      <c r="O91" s="4">
        <v>2021</v>
      </c>
    </row>
    <row r="92" spans="1:15" ht="15.5" x14ac:dyDescent="0.35">
      <c r="A92" s="4" t="s">
        <v>15</v>
      </c>
      <c r="B92" s="4">
        <v>135.30000000000001</v>
      </c>
      <c r="C92" s="4" t="s">
        <v>16</v>
      </c>
      <c r="D92" s="4" t="s">
        <v>17</v>
      </c>
      <c r="E92" s="4" t="s">
        <v>18</v>
      </c>
      <c r="F92" s="4" t="s">
        <v>19</v>
      </c>
      <c r="G92" s="4" t="s">
        <v>20</v>
      </c>
      <c r="H92" s="4" t="s">
        <v>21</v>
      </c>
      <c r="I92" s="4" t="s">
        <v>22</v>
      </c>
      <c r="J92" s="4" t="s">
        <v>23</v>
      </c>
      <c r="K92" s="5" t="s">
        <v>120</v>
      </c>
      <c r="L92" s="7">
        <v>1.3728240740740743</v>
      </c>
      <c r="M92" s="4" t="s">
        <v>25</v>
      </c>
      <c r="N92" s="4" t="s">
        <v>26</v>
      </c>
      <c r="O92" s="4">
        <v>2021</v>
      </c>
    </row>
    <row r="93" spans="1:15" ht="15.5" x14ac:dyDescent="0.35">
      <c r="A93" s="4" t="s">
        <v>15</v>
      </c>
      <c r="B93" s="4">
        <v>135.30000000000001</v>
      </c>
      <c r="C93" s="4" t="s">
        <v>16</v>
      </c>
      <c r="D93" s="4" t="s">
        <v>17</v>
      </c>
      <c r="E93" s="4" t="s">
        <v>18</v>
      </c>
      <c r="F93" s="4" t="s">
        <v>19</v>
      </c>
      <c r="G93" s="4" t="s">
        <v>20</v>
      </c>
      <c r="H93" s="4" t="s">
        <v>21</v>
      </c>
      <c r="I93" s="4" t="s">
        <v>22</v>
      </c>
      <c r="J93" s="4" t="s">
        <v>23</v>
      </c>
      <c r="K93" s="5" t="s">
        <v>36</v>
      </c>
      <c r="L93" s="7">
        <v>1.3760185185185183</v>
      </c>
      <c r="M93" s="4" t="s">
        <v>25</v>
      </c>
      <c r="N93" s="4" t="s">
        <v>35</v>
      </c>
      <c r="O93" s="4">
        <v>2021</v>
      </c>
    </row>
    <row r="94" spans="1:15" ht="15.5" x14ac:dyDescent="0.35">
      <c r="A94" s="4" t="s">
        <v>15</v>
      </c>
      <c r="B94" s="4">
        <v>135.30000000000001</v>
      </c>
      <c r="C94" s="4" t="s">
        <v>16</v>
      </c>
      <c r="D94" s="4" t="s">
        <v>17</v>
      </c>
      <c r="E94" s="4" t="s">
        <v>18</v>
      </c>
      <c r="F94" s="4" t="s">
        <v>19</v>
      </c>
      <c r="G94" s="4" t="s">
        <v>20</v>
      </c>
      <c r="H94" s="4" t="s">
        <v>21</v>
      </c>
      <c r="I94" s="4" t="s">
        <v>22</v>
      </c>
      <c r="J94" s="4" t="s">
        <v>23</v>
      </c>
      <c r="K94" s="5" t="s">
        <v>121</v>
      </c>
      <c r="L94" s="7">
        <v>1.3827546296296296</v>
      </c>
      <c r="M94" s="4" t="s">
        <v>25</v>
      </c>
      <c r="N94" s="4" t="s">
        <v>35</v>
      </c>
      <c r="O94" s="4">
        <v>2021</v>
      </c>
    </row>
    <row r="95" spans="1:15" ht="15.5" x14ac:dyDescent="0.35">
      <c r="A95" s="4" t="s">
        <v>15</v>
      </c>
      <c r="B95" s="4">
        <v>135.30000000000001</v>
      </c>
      <c r="C95" s="4" t="s">
        <v>16</v>
      </c>
      <c r="D95" s="4" t="s">
        <v>17</v>
      </c>
      <c r="E95" s="4" t="s">
        <v>18</v>
      </c>
      <c r="F95" s="4" t="s">
        <v>19</v>
      </c>
      <c r="G95" s="4" t="s">
        <v>20</v>
      </c>
      <c r="H95" s="4" t="s">
        <v>21</v>
      </c>
      <c r="I95" s="4" t="s">
        <v>22</v>
      </c>
      <c r="J95" s="4" t="s">
        <v>23</v>
      </c>
      <c r="K95" s="5" t="s">
        <v>122</v>
      </c>
      <c r="L95" s="7">
        <v>1.3934722222222222</v>
      </c>
      <c r="M95" s="4" t="s">
        <v>25</v>
      </c>
      <c r="N95" s="4" t="s">
        <v>30</v>
      </c>
      <c r="O95" s="4">
        <v>2021</v>
      </c>
    </row>
    <row r="96" spans="1:15" ht="15.5" x14ac:dyDescent="0.35">
      <c r="A96" s="4" t="s">
        <v>15</v>
      </c>
      <c r="B96" s="4">
        <v>135.30000000000001</v>
      </c>
      <c r="C96" s="4" t="s">
        <v>16</v>
      </c>
      <c r="D96" s="4" t="s">
        <v>17</v>
      </c>
      <c r="E96" s="4" t="s">
        <v>18</v>
      </c>
      <c r="F96" s="4" t="s">
        <v>19</v>
      </c>
      <c r="G96" s="4" t="s">
        <v>20</v>
      </c>
      <c r="H96" s="4" t="s">
        <v>21</v>
      </c>
      <c r="I96" s="4" t="s">
        <v>22</v>
      </c>
      <c r="J96" s="4" t="s">
        <v>23</v>
      </c>
      <c r="K96" s="5" t="s">
        <v>57</v>
      </c>
      <c r="L96" s="7">
        <v>1.4012615740740741</v>
      </c>
      <c r="M96" s="4" t="s">
        <v>29</v>
      </c>
      <c r="N96" s="4" t="s">
        <v>58</v>
      </c>
      <c r="O96" s="4">
        <v>2021</v>
      </c>
    </row>
    <row r="97" spans="1:15" ht="15.5" x14ac:dyDescent="0.35">
      <c r="A97" s="4" t="s">
        <v>15</v>
      </c>
      <c r="B97" s="4">
        <v>135.30000000000001</v>
      </c>
      <c r="C97" s="4" t="s">
        <v>16</v>
      </c>
      <c r="D97" s="4" t="s">
        <v>17</v>
      </c>
      <c r="E97" s="4" t="s">
        <v>18</v>
      </c>
      <c r="F97" s="4" t="s">
        <v>19</v>
      </c>
      <c r="G97" s="4" t="s">
        <v>20</v>
      </c>
      <c r="H97" s="4" t="s">
        <v>21</v>
      </c>
      <c r="I97" s="4" t="s">
        <v>22</v>
      </c>
      <c r="J97" s="4" t="s">
        <v>23</v>
      </c>
      <c r="K97" s="5" t="s">
        <v>123</v>
      </c>
      <c r="L97" s="7">
        <v>1.4292708333333335</v>
      </c>
      <c r="M97" s="4" t="s">
        <v>25</v>
      </c>
      <c r="N97" s="4" t="s">
        <v>30</v>
      </c>
      <c r="O97" s="4">
        <v>2021</v>
      </c>
    </row>
    <row r="98" spans="1:15" ht="15.5" x14ac:dyDescent="0.35">
      <c r="A98" s="4" t="s">
        <v>15</v>
      </c>
      <c r="B98" s="4">
        <v>135.30000000000001</v>
      </c>
      <c r="C98" s="4" t="s">
        <v>16</v>
      </c>
      <c r="D98" s="4" t="s">
        <v>17</v>
      </c>
      <c r="E98" s="4" t="s">
        <v>18</v>
      </c>
      <c r="F98" s="4" t="s">
        <v>19</v>
      </c>
      <c r="G98" s="4" t="s">
        <v>20</v>
      </c>
      <c r="H98" s="4" t="s">
        <v>21</v>
      </c>
      <c r="I98" s="4" t="s">
        <v>22</v>
      </c>
      <c r="J98" s="4" t="s">
        <v>23</v>
      </c>
      <c r="K98" s="5" t="s">
        <v>38</v>
      </c>
      <c r="L98" s="7">
        <v>1.4308449074074074</v>
      </c>
      <c r="M98" s="4" t="s">
        <v>25</v>
      </c>
      <c r="N98" s="4" t="s">
        <v>30</v>
      </c>
      <c r="O98" s="4">
        <v>2021</v>
      </c>
    </row>
    <row r="99" spans="1:15" ht="15.5" x14ac:dyDescent="0.35">
      <c r="A99" s="4" t="s">
        <v>15</v>
      </c>
      <c r="B99" s="4">
        <v>135.30000000000001</v>
      </c>
      <c r="C99" s="4" t="s">
        <v>16</v>
      </c>
      <c r="D99" s="4" t="s">
        <v>17</v>
      </c>
      <c r="E99" s="4" t="s">
        <v>18</v>
      </c>
      <c r="F99" s="4" t="s">
        <v>19</v>
      </c>
      <c r="G99" s="4" t="s">
        <v>20</v>
      </c>
      <c r="H99" s="4" t="s">
        <v>21</v>
      </c>
      <c r="I99" s="4" t="s">
        <v>22</v>
      </c>
      <c r="J99" s="4" t="s">
        <v>23</v>
      </c>
      <c r="K99" s="5" t="s">
        <v>41</v>
      </c>
      <c r="L99" s="7">
        <v>1.4337152777777777</v>
      </c>
      <c r="M99" s="4" t="s">
        <v>29</v>
      </c>
      <c r="N99" s="4" t="s">
        <v>30</v>
      </c>
      <c r="O99" s="4">
        <v>2021</v>
      </c>
    </row>
    <row r="100" spans="1:15" ht="15.5" x14ac:dyDescent="0.35">
      <c r="A100" s="4" t="s">
        <v>15</v>
      </c>
      <c r="B100" s="4">
        <v>135.30000000000001</v>
      </c>
      <c r="C100" s="4" t="s">
        <v>16</v>
      </c>
      <c r="D100" s="4" t="s">
        <v>17</v>
      </c>
      <c r="E100" s="4" t="s">
        <v>18</v>
      </c>
      <c r="F100" s="4" t="s">
        <v>19</v>
      </c>
      <c r="G100" s="4" t="s">
        <v>20</v>
      </c>
      <c r="H100" s="4" t="s">
        <v>21</v>
      </c>
      <c r="I100" s="4" t="s">
        <v>22</v>
      </c>
      <c r="J100" s="4" t="s">
        <v>23</v>
      </c>
      <c r="K100" s="5" t="s">
        <v>63</v>
      </c>
      <c r="L100" s="7">
        <v>1.4556828703703706</v>
      </c>
      <c r="M100" s="4" t="s">
        <v>29</v>
      </c>
      <c r="N100" s="4" t="s">
        <v>35</v>
      </c>
      <c r="O100" s="4">
        <v>2021</v>
      </c>
    </row>
    <row r="101" spans="1:15" ht="15.5" x14ac:dyDescent="0.35">
      <c r="A101" s="4" t="s">
        <v>15</v>
      </c>
      <c r="B101" s="4">
        <v>135.30000000000001</v>
      </c>
      <c r="C101" s="4" t="s">
        <v>16</v>
      </c>
      <c r="D101" s="4" t="s">
        <v>17</v>
      </c>
      <c r="E101" s="4" t="s">
        <v>18</v>
      </c>
      <c r="F101" s="4" t="s">
        <v>19</v>
      </c>
      <c r="G101" s="4" t="s">
        <v>20</v>
      </c>
      <c r="H101" s="4" t="s">
        <v>21</v>
      </c>
      <c r="I101" s="4" t="s">
        <v>22</v>
      </c>
      <c r="J101" s="4" t="s">
        <v>23</v>
      </c>
      <c r="K101" s="5" t="s">
        <v>124</v>
      </c>
      <c r="L101" s="7">
        <v>1.4977662037037038</v>
      </c>
      <c r="M101" s="4" t="s">
        <v>29</v>
      </c>
      <c r="N101" s="4" t="s">
        <v>26</v>
      </c>
      <c r="O101" s="4">
        <v>2021</v>
      </c>
    </row>
    <row r="102" spans="1:15" ht="15.5" x14ac:dyDescent="0.35">
      <c r="A102" s="4" t="s">
        <v>15</v>
      </c>
      <c r="B102" s="4">
        <v>135.30000000000001</v>
      </c>
      <c r="C102" s="4" t="s">
        <v>16</v>
      </c>
      <c r="D102" s="4" t="s">
        <v>17</v>
      </c>
      <c r="E102" s="4" t="s">
        <v>18</v>
      </c>
      <c r="F102" s="4" t="s">
        <v>19</v>
      </c>
      <c r="G102" s="4" t="s">
        <v>20</v>
      </c>
      <c r="H102" s="4" t="s">
        <v>21</v>
      </c>
      <c r="I102" s="4" t="s">
        <v>22</v>
      </c>
      <c r="J102" s="4" t="s">
        <v>23</v>
      </c>
      <c r="K102" s="5" t="s">
        <v>125</v>
      </c>
      <c r="L102" s="7">
        <v>1.507488425925926</v>
      </c>
      <c r="M102" s="4" t="s">
        <v>25</v>
      </c>
      <c r="N102" s="4" t="s">
        <v>26</v>
      </c>
      <c r="O102" s="4">
        <v>2021</v>
      </c>
    </row>
    <row r="103" spans="1:15" ht="15.5" x14ac:dyDescent="0.35">
      <c r="A103" s="4" t="s">
        <v>15</v>
      </c>
      <c r="B103" s="4">
        <v>135.30000000000001</v>
      </c>
      <c r="C103" s="4" t="s">
        <v>16</v>
      </c>
      <c r="D103" s="4" t="s">
        <v>17</v>
      </c>
      <c r="E103" s="4" t="s">
        <v>18</v>
      </c>
      <c r="F103" s="4" t="s">
        <v>19</v>
      </c>
      <c r="G103" s="4" t="s">
        <v>20</v>
      </c>
      <c r="H103" s="4" t="s">
        <v>21</v>
      </c>
      <c r="I103" s="4" t="s">
        <v>22</v>
      </c>
      <c r="J103" s="4" t="s">
        <v>23</v>
      </c>
      <c r="K103" s="5" t="s">
        <v>126</v>
      </c>
      <c r="L103" s="7">
        <v>1.5091550925925927</v>
      </c>
      <c r="M103" s="4" t="s">
        <v>25</v>
      </c>
      <c r="N103" s="4" t="s">
        <v>35</v>
      </c>
      <c r="O103" s="4">
        <v>2021</v>
      </c>
    </row>
    <row r="104" spans="1:15" ht="15.5" x14ac:dyDescent="0.35">
      <c r="A104" s="4" t="s">
        <v>15</v>
      </c>
      <c r="B104" s="4">
        <v>135.30000000000001</v>
      </c>
      <c r="C104" s="4" t="s">
        <v>16</v>
      </c>
      <c r="D104" s="4" t="s">
        <v>17</v>
      </c>
      <c r="E104" s="4" t="s">
        <v>18</v>
      </c>
      <c r="F104" s="4" t="s">
        <v>19</v>
      </c>
      <c r="G104" s="4" t="s">
        <v>20</v>
      </c>
      <c r="H104" s="4" t="s">
        <v>21</v>
      </c>
      <c r="I104" s="4" t="s">
        <v>22</v>
      </c>
      <c r="J104" s="4" t="s">
        <v>23</v>
      </c>
      <c r="K104" s="5" t="s">
        <v>72</v>
      </c>
      <c r="L104" s="7">
        <v>1.5143981481481481</v>
      </c>
      <c r="M104" s="4" t="s">
        <v>25</v>
      </c>
      <c r="N104" s="4" t="s">
        <v>26</v>
      </c>
      <c r="O104" s="4">
        <v>2021</v>
      </c>
    </row>
    <row r="105" spans="1:15" ht="15.5" x14ac:dyDescent="0.35">
      <c r="A105" s="4" t="s">
        <v>15</v>
      </c>
      <c r="B105" s="4">
        <v>135.30000000000001</v>
      </c>
      <c r="C105" s="4" t="s">
        <v>16</v>
      </c>
      <c r="D105" s="4" t="s">
        <v>17</v>
      </c>
      <c r="E105" s="4" t="s">
        <v>18</v>
      </c>
      <c r="F105" s="4" t="s">
        <v>19</v>
      </c>
      <c r="G105" s="4" t="s">
        <v>20</v>
      </c>
      <c r="H105" s="4" t="s">
        <v>21</v>
      </c>
      <c r="I105" s="4" t="s">
        <v>22</v>
      </c>
      <c r="J105" s="4" t="s">
        <v>23</v>
      </c>
      <c r="K105" s="5" t="s">
        <v>46</v>
      </c>
      <c r="L105" s="7">
        <v>1.5164236111111109</v>
      </c>
      <c r="M105" s="4" t="s">
        <v>25</v>
      </c>
      <c r="N105" s="4" t="s">
        <v>35</v>
      </c>
      <c r="O105" s="4">
        <v>2021</v>
      </c>
    </row>
    <row r="106" spans="1:15" ht="15.5" x14ac:dyDescent="0.35">
      <c r="A106" s="4" t="s">
        <v>15</v>
      </c>
      <c r="B106" s="4">
        <v>135.30000000000001</v>
      </c>
      <c r="C106" s="4" t="s">
        <v>16</v>
      </c>
      <c r="D106" s="4" t="s">
        <v>17</v>
      </c>
      <c r="E106" s="4" t="s">
        <v>18</v>
      </c>
      <c r="F106" s="4" t="s">
        <v>19</v>
      </c>
      <c r="G106" s="4" t="s">
        <v>20</v>
      </c>
      <c r="H106" s="4" t="s">
        <v>21</v>
      </c>
      <c r="I106" s="4" t="s">
        <v>22</v>
      </c>
      <c r="J106" s="4" t="s">
        <v>23</v>
      </c>
      <c r="K106" s="5" t="s">
        <v>127</v>
      </c>
      <c r="L106" s="7">
        <v>1.567800925925926</v>
      </c>
      <c r="M106" s="4" t="s">
        <v>29</v>
      </c>
      <c r="N106" s="4" t="s">
        <v>26</v>
      </c>
      <c r="O106" s="4">
        <v>2021</v>
      </c>
    </row>
    <row r="107" spans="1:15" ht="15.5" x14ac:dyDescent="0.35">
      <c r="A107" s="4" t="s">
        <v>15</v>
      </c>
      <c r="B107" s="4">
        <v>135.30000000000001</v>
      </c>
      <c r="C107" s="4" t="s">
        <v>16</v>
      </c>
      <c r="D107" s="4" t="s">
        <v>17</v>
      </c>
      <c r="E107" s="4" t="s">
        <v>18</v>
      </c>
      <c r="F107" s="4" t="s">
        <v>19</v>
      </c>
      <c r="G107" s="4" t="s">
        <v>20</v>
      </c>
      <c r="H107" s="4" t="s">
        <v>21</v>
      </c>
      <c r="I107" s="4" t="s">
        <v>22</v>
      </c>
      <c r="J107" s="4" t="s">
        <v>23</v>
      </c>
      <c r="K107" s="5" t="s">
        <v>128</v>
      </c>
      <c r="L107" s="7">
        <v>1.5697453703703703</v>
      </c>
      <c r="M107" s="4" t="s">
        <v>25</v>
      </c>
      <c r="N107" s="4" t="s">
        <v>129</v>
      </c>
      <c r="O107" s="4">
        <v>2021</v>
      </c>
    </row>
    <row r="108" spans="1:15" ht="15.5" x14ac:dyDescent="0.35">
      <c r="A108" s="4" t="s">
        <v>15</v>
      </c>
      <c r="B108" s="4">
        <v>135.30000000000001</v>
      </c>
      <c r="C108" s="4" t="s">
        <v>16</v>
      </c>
      <c r="D108" s="4" t="s">
        <v>17</v>
      </c>
      <c r="E108" s="4" t="s">
        <v>18</v>
      </c>
      <c r="F108" s="4" t="s">
        <v>19</v>
      </c>
      <c r="G108" s="4" t="s">
        <v>20</v>
      </c>
      <c r="H108" s="4" t="s">
        <v>21</v>
      </c>
      <c r="I108" s="4" t="s">
        <v>22</v>
      </c>
      <c r="J108" s="4" t="s">
        <v>23</v>
      </c>
      <c r="K108" s="5" t="s">
        <v>130</v>
      </c>
      <c r="L108" s="7">
        <v>1.5698842592592592</v>
      </c>
      <c r="M108" s="4" t="s">
        <v>29</v>
      </c>
      <c r="N108" s="4" t="s">
        <v>30</v>
      </c>
      <c r="O108" s="4">
        <v>2021</v>
      </c>
    </row>
    <row r="109" spans="1:15" ht="15.5" x14ac:dyDescent="0.35">
      <c r="A109" s="4" t="s">
        <v>15</v>
      </c>
      <c r="B109" s="4">
        <v>135.30000000000001</v>
      </c>
      <c r="C109" s="4" t="s">
        <v>16</v>
      </c>
      <c r="D109" s="4" t="s">
        <v>17</v>
      </c>
      <c r="E109" s="4" t="s">
        <v>18</v>
      </c>
      <c r="F109" s="4" t="s">
        <v>19</v>
      </c>
      <c r="G109" s="4" t="s">
        <v>20</v>
      </c>
      <c r="H109" s="4" t="s">
        <v>21</v>
      </c>
      <c r="I109" s="4" t="s">
        <v>22</v>
      </c>
      <c r="J109" s="4" t="s">
        <v>23</v>
      </c>
      <c r="K109" s="5" t="s">
        <v>131</v>
      </c>
      <c r="L109" s="7">
        <v>1.5733912037037037</v>
      </c>
      <c r="M109" s="4" t="s">
        <v>29</v>
      </c>
      <c r="N109" s="4" t="s">
        <v>35</v>
      </c>
      <c r="O109" s="4">
        <v>2021</v>
      </c>
    </row>
    <row r="110" spans="1:15" ht="15.5" x14ac:dyDescent="0.35">
      <c r="A110" s="4" t="s">
        <v>15</v>
      </c>
      <c r="B110" s="4">
        <v>135.30000000000001</v>
      </c>
      <c r="C110" s="4" t="s">
        <v>16</v>
      </c>
      <c r="D110" s="4" t="s">
        <v>17</v>
      </c>
      <c r="E110" s="4" t="s">
        <v>18</v>
      </c>
      <c r="F110" s="4" t="s">
        <v>19</v>
      </c>
      <c r="G110" s="4" t="s">
        <v>20</v>
      </c>
      <c r="H110" s="4" t="s">
        <v>21</v>
      </c>
      <c r="I110" s="4" t="s">
        <v>22</v>
      </c>
      <c r="J110" s="4" t="s">
        <v>23</v>
      </c>
      <c r="K110" s="5" t="s">
        <v>132</v>
      </c>
      <c r="L110" s="7">
        <v>1.5736689814814815</v>
      </c>
      <c r="M110" s="4" t="s">
        <v>25</v>
      </c>
      <c r="N110" s="4" t="s">
        <v>30</v>
      </c>
      <c r="O110" s="4">
        <v>2021</v>
      </c>
    </row>
    <row r="111" spans="1:15" ht="15.5" x14ac:dyDescent="0.35">
      <c r="A111" s="4" t="s">
        <v>15</v>
      </c>
      <c r="B111" s="4">
        <v>135.30000000000001</v>
      </c>
      <c r="C111" s="4" t="s">
        <v>16</v>
      </c>
      <c r="D111" s="4" t="s">
        <v>17</v>
      </c>
      <c r="E111" s="4" t="s">
        <v>18</v>
      </c>
      <c r="F111" s="4" t="s">
        <v>19</v>
      </c>
      <c r="G111" s="4" t="s">
        <v>20</v>
      </c>
      <c r="H111" s="4" t="s">
        <v>21</v>
      </c>
      <c r="I111" s="4" t="s">
        <v>22</v>
      </c>
      <c r="J111" s="4" t="s">
        <v>23</v>
      </c>
      <c r="K111" s="5" t="s">
        <v>133</v>
      </c>
      <c r="L111" s="7">
        <v>1.5849421296296295</v>
      </c>
      <c r="M111" s="4" t="s">
        <v>25</v>
      </c>
      <c r="N111" s="4" t="s">
        <v>35</v>
      </c>
      <c r="O111" s="4">
        <v>2021</v>
      </c>
    </row>
    <row r="112" spans="1:15" ht="15.5" x14ac:dyDescent="0.35">
      <c r="A112" s="4" t="s">
        <v>15</v>
      </c>
      <c r="B112" s="4">
        <v>135.30000000000001</v>
      </c>
      <c r="C112" s="4" t="s">
        <v>16</v>
      </c>
      <c r="D112" s="4" t="s">
        <v>17</v>
      </c>
      <c r="E112" s="4" t="s">
        <v>18</v>
      </c>
      <c r="F112" s="4" t="s">
        <v>19</v>
      </c>
      <c r="G112" s="4" t="s">
        <v>20</v>
      </c>
      <c r="H112" s="4" t="s">
        <v>21</v>
      </c>
      <c r="I112" s="4" t="s">
        <v>22</v>
      </c>
      <c r="J112" s="4" t="s">
        <v>23</v>
      </c>
      <c r="K112" s="5" t="s">
        <v>134</v>
      </c>
      <c r="L112" s="7">
        <v>1.5885185185185184</v>
      </c>
      <c r="M112" s="4" t="s">
        <v>25</v>
      </c>
      <c r="N112" s="4" t="s">
        <v>58</v>
      </c>
      <c r="O112" s="4">
        <v>2021</v>
      </c>
    </row>
    <row r="113" spans="1:15" ht="15.5" x14ac:dyDescent="0.35">
      <c r="A113" s="4" t="s">
        <v>15</v>
      </c>
      <c r="B113" s="4">
        <v>135.30000000000001</v>
      </c>
      <c r="C113" s="4" t="s">
        <v>16</v>
      </c>
      <c r="D113" s="4" t="s">
        <v>17</v>
      </c>
      <c r="E113" s="4" t="s">
        <v>18</v>
      </c>
      <c r="F113" s="4" t="s">
        <v>19</v>
      </c>
      <c r="G113" s="4" t="s">
        <v>20</v>
      </c>
      <c r="H113" s="4" t="s">
        <v>21</v>
      </c>
      <c r="I113" s="4" t="s">
        <v>22</v>
      </c>
      <c r="J113" s="4" t="s">
        <v>23</v>
      </c>
      <c r="K113" s="5" t="s">
        <v>135</v>
      </c>
      <c r="L113" s="7">
        <v>1.6008449074074074</v>
      </c>
      <c r="M113" s="4" t="s">
        <v>25</v>
      </c>
      <c r="N113" s="4" t="s">
        <v>26</v>
      </c>
      <c r="O113" s="4">
        <v>2021</v>
      </c>
    </row>
    <row r="114" spans="1:15" ht="15.5" x14ac:dyDescent="0.35">
      <c r="A114" s="4" t="s">
        <v>15</v>
      </c>
      <c r="B114" s="4">
        <v>135.30000000000001</v>
      </c>
      <c r="C114" s="4" t="s">
        <v>16</v>
      </c>
      <c r="D114" s="4" t="s">
        <v>17</v>
      </c>
      <c r="E114" s="4" t="s">
        <v>18</v>
      </c>
      <c r="F114" s="4" t="s">
        <v>19</v>
      </c>
      <c r="G114" s="4" t="s">
        <v>20</v>
      </c>
      <c r="H114" s="4" t="s">
        <v>21</v>
      </c>
      <c r="I114" s="4" t="s">
        <v>22</v>
      </c>
      <c r="J114" s="4" t="s">
        <v>23</v>
      </c>
      <c r="K114" s="5" t="s">
        <v>136</v>
      </c>
      <c r="L114" s="7">
        <v>1.6048726851851853</v>
      </c>
      <c r="M114" s="4" t="s">
        <v>29</v>
      </c>
      <c r="N114" s="4" t="s">
        <v>30</v>
      </c>
      <c r="O114" s="4">
        <v>2021</v>
      </c>
    </row>
    <row r="115" spans="1:15" ht="15.5" x14ac:dyDescent="0.35">
      <c r="A115" s="4" t="s">
        <v>15</v>
      </c>
      <c r="B115" s="4">
        <v>135.30000000000001</v>
      </c>
      <c r="C115" s="4" t="s">
        <v>16</v>
      </c>
      <c r="D115" s="4" t="s">
        <v>17</v>
      </c>
      <c r="E115" s="4" t="s">
        <v>18</v>
      </c>
      <c r="F115" s="4" t="s">
        <v>19</v>
      </c>
      <c r="G115" s="4" t="s">
        <v>20</v>
      </c>
      <c r="H115" s="4" t="s">
        <v>21</v>
      </c>
      <c r="I115" s="4" t="s">
        <v>22</v>
      </c>
      <c r="J115" s="4" t="s">
        <v>23</v>
      </c>
      <c r="K115" s="5" t="s">
        <v>137</v>
      </c>
      <c r="L115" s="7">
        <v>1.6076967592592595</v>
      </c>
      <c r="M115" s="4" t="s">
        <v>25</v>
      </c>
      <c r="N115" s="4" t="s">
        <v>35</v>
      </c>
      <c r="O115" s="4">
        <v>2021</v>
      </c>
    </row>
    <row r="116" spans="1:15" ht="15.5" x14ac:dyDescent="0.35">
      <c r="A116" s="4" t="s">
        <v>15</v>
      </c>
      <c r="B116" s="4">
        <v>135.30000000000001</v>
      </c>
      <c r="C116" s="4" t="s">
        <v>16</v>
      </c>
      <c r="D116" s="4" t="s">
        <v>17</v>
      </c>
      <c r="E116" s="4" t="s">
        <v>18</v>
      </c>
      <c r="F116" s="4" t="s">
        <v>19</v>
      </c>
      <c r="G116" s="4" t="s">
        <v>20</v>
      </c>
      <c r="H116" s="4" t="s">
        <v>21</v>
      </c>
      <c r="I116" s="4" t="s">
        <v>22</v>
      </c>
      <c r="J116" s="4" t="s">
        <v>23</v>
      </c>
      <c r="K116" s="5" t="s">
        <v>138</v>
      </c>
      <c r="L116" s="7">
        <v>1.6147685185185185</v>
      </c>
      <c r="M116" s="4" t="s">
        <v>25</v>
      </c>
      <c r="N116" s="4" t="s">
        <v>35</v>
      </c>
      <c r="O116" s="4">
        <v>2021</v>
      </c>
    </row>
    <row r="117" spans="1:15" ht="15.5" x14ac:dyDescent="0.35">
      <c r="A117" s="4" t="s">
        <v>15</v>
      </c>
      <c r="B117" s="4">
        <v>135.30000000000001</v>
      </c>
      <c r="C117" s="4" t="s">
        <v>16</v>
      </c>
      <c r="D117" s="4" t="s">
        <v>17</v>
      </c>
      <c r="E117" s="4" t="s">
        <v>18</v>
      </c>
      <c r="F117" s="4" t="s">
        <v>19</v>
      </c>
      <c r="G117" s="4" t="s">
        <v>20</v>
      </c>
      <c r="H117" s="4" t="s">
        <v>21</v>
      </c>
      <c r="I117" s="4" t="s">
        <v>22</v>
      </c>
      <c r="J117" s="4" t="s">
        <v>23</v>
      </c>
      <c r="K117" s="5" t="s">
        <v>139</v>
      </c>
      <c r="L117" s="7">
        <v>1.619699074074074</v>
      </c>
      <c r="M117" s="4" t="s">
        <v>25</v>
      </c>
      <c r="N117" s="4" t="s">
        <v>30</v>
      </c>
      <c r="O117" s="4">
        <v>2021</v>
      </c>
    </row>
    <row r="118" spans="1:15" ht="15.5" x14ac:dyDescent="0.35">
      <c r="A118" s="4" t="s">
        <v>15</v>
      </c>
      <c r="B118" s="4">
        <v>135.30000000000001</v>
      </c>
      <c r="C118" s="4" t="s">
        <v>16</v>
      </c>
      <c r="D118" s="4" t="s">
        <v>17</v>
      </c>
      <c r="E118" s="4" t="s">
        <v>18</v>
      </c>
      <c r="F118" s="4" t="s">
        <v>19</v>
      </c>
      <c r="G118" s="4" t="s">
        <v>20</v>
      </c>
      <c r="H118" s="4" t="s">
        <v>21</v>
      </c>
      <c r="I118" s="4" t="s">
        <v>22</v>
      </c>
      <c r="J118" s="4" t="s">
        <v>23</v>
      </c>
      <c r="K118" s="5" t="s">
        <v>48</v>
      </c>
      <c r="L118" s="7">
        <v>1.6249652777777779</v>
      </c>
      <c r="M118" s="4" t="s">
        <v>25</v>
      </c>
      <c r="N118" s="4" t="s">
        <v>30</v>
      </c>
      <c r="O118" s="4">
        <v>2021</v>
      </c>
    </row>
    <row r="119" spans="1:15" ht="15.5" x14ac:dyDescent="0.35">
      <c r="A119" s="4" t="s">
        <v>15</v>
      </c>
      <c r="B119" s="4">
        <v>135.30000000000001</v>
      </c>
      <c r="C119" s="4" t="s">
        <v>16</v>
      </c>
      <c r="D119" s="4" t="s">
        <v>17</v>
      </c>
      <c r="E119" s="4" t="s">
        <v>18</v>
      </c>
      <c r="F119" s="4" t="s">
        <v>19</v>
      </c>
      <c r="G119" s="4" t="s">
        <v>20</v>
      </c>
      <c r="H119" s="4" t="s">
        <v>21</v>
      </c>
      <c r="I119" s="4" t="s">
        <v>22</v>
      </c>
      <c r="J119" s="4" t="s">
        <v>23</v>
      </c>
      <c r="K119" s="5" t="s">
        <v>100</v>
      </c>
      <c r="L119" s="7">
        <v>1.6290046296296297</v>
      </c>
      <c r="M119" s="4" t="s">
        <v>25</v>
      </c>
      <c r="N119" s="4" t="s">
        <v>58</v>
      </c>
      <c r="O119" s="4">
        <v>2021</v>
      </c>
    </row>
    <row r="120" spans="1:15" ht="15.5" x14ac:dyDescent="0.35">
      <c r="A120" s="4" t="s">
        <v>15</v>
      </c>
      <c r="B120" s="4">
        <v>135.30000000000001</v>
      </c>
      <c r="C120" s="4" t="s">
        <v>16</v>
      </c>
      <c r="D120" s="4" t="s">
        <v>17</v>
      </c>
      <c r="E120" s="4" t="s">
        <v>18</v>
      </c>
      <c r="F120" s="4" t="s">
        <v>19</v>
      </c>
      <c r="G120" s="4" t="s">
        <v>20</v>
      </c>
      <c r="H120" s="4" t="s">
        <v>21</v>
      </c>
      <c r="I120" s="4" t="s">
        <v>22</v>
      </c>
      <c r="J120" s="4" t="s">
        <v>23</v>
      </c>
      <c r="K120" s="5" t="s">
        <v>140</v>
      </c>
      <c r="L120" s="7">
        <v>1.6298263888888889</v>
      </c>
      <c r="M120" s="4" t="s">
        <v>25</v>
      </c>
      <c r="N120" s="4" t="s">
        <v>30</v>
      </c>
      <c r="O120" s="4">
        <v>2021</v>
      </c>
    </row>
    <row r="121" spans="1:15" ht="15.5" x14ac:dyDescent="0.35">
      <c r="A121" s="4" t="s">
        <v>15</v>
      </c>
      <c r="B121" s="4">
        <v>135.30000000000001</v>
      </c>
      <c r="C121" s="4" t="s">
        <v>16</v>
      </c>
      <c r="D121" s="4" t="s">
        <v>17</v>
      </c>
      <c r="E121" s="4" t="s">
        <v>18</v>
      </c>
      <c r="F121" s="4" t="s">
        <v>19</v>
      </c>
      <c r="G121" s="4" t="s">
        <v>20</v>
      </c>
      <c r="H121" s="4" t="s">
        <v>21</v>
      </c>
      <c r="I121" s="4" t="s">
        <v>22</v>
      </c>
      <c r="J121" s="4" t="s">
        <v>23</v>
      </c>
      <c r="K121" s="5" t="s">
        <v>86</v>
      </c>
      <c r="L121" s="7">
        <v>1.6592592592592592</v>
      </c>
      <c r="M121" s="4" t="s">
        <v>25</v>
      </c>
      <c r="N121" s="4" t="s">
        <v>26</v>
      </c>
      <c r="O121" s="4">
        <v>2021</v>
      </c>
    </row>
    <row r="122" spans="1:15" ht="15.5" x14ac:dyDescent="0.35">
      <c r="A122" s="4" t="s">
        <v>15</v>
      </c>
      <c r="B122" s="4">
        <v>135.30000000000001</v>
      </c>
      <c r="C122" s="4" t="s">
        <v>16</v>
      </c>
      <c r="D122" s="4" t="s">
        <v>17</v>
      </c>
      <c r="E122" s="4" t="s">
        <v>18</v>
      </c>
      <c r="F122" s="4" t="s">
        <v>19</v>
      </c>
      <c r="G122" s="4" t="s">
        <v>20</v>
      </c>
      <c r="H122" s="4" t="s">
        <v>21</v>
      </c>
      <c r="I122" s="4" t="s">
        <v>22</v>
      </c>
      <c r="J122" s="4" t="s">
        <v>23</v>
      </c>
      <c r="K122" s="5" t="s">
        <v>141</v>
      </c>
      <c r="L122" s="7">
        <v>1.6655902777777778</v>
      </c>
      <c r="M122" s="4" t="s">
        <v>25</v>
      </c>
      <c r="N122" s="4" t="s">
        <v>58</v>
      </c>
      <c r="O122" s="4">
        <v>2021</v>
      </c>
    </row>
    <row r="123" spans="1:15" ht="15.5" x14ac:dyDescent="0.35">
      <c r="A123" s="4" t="s">
        <v>15</v>
      </c>
      <c r="B123" s="4">
        <v>135.30000000000001</v>
      </c>
      <c r="C123" s="4" t="s">
        <v>16</v>
      </c>
      <c r="D123" s="4" t="s">
        <v>17</v>
      </c>
      <c r="E123" s="4" t="s">
        <v>18</v>
      </c>
      <c r="F123" s="4" t="s">
        <v>19</v>
      </c>
      <c r="G123" s="4" t="s">
        <v>20</v>
      </c>
      <c r="H123" s="4" t="s">
        <v>21</v>
      </c>
      <c r="I123" s="4" t="s">
        <v>22</v>
      </c>
      <c r="J123" s="4" t="s">
        <v>23</v>
      </c>
      <c r="K123" s="5" t="s">
        <v>142</v>
      </c>
      <c r="L123" s="7">
        <v>1.6772685185185185</v>
      </c>
      <c r="M123" s="4" t="s">
        <v>25</v>
      </c>
      <c r="N123" s="4" t="s">
        <v>58</v>
      </c>
      <c r="O123" s="4">
        <v>2021</v>
      </c>
    </row>
    <row r="124" spans="1:15" ht="15.5" x14ac:dyDescent="0.35">
      <c r="A124" s="4" t="s">
        <v>15</v>
      </c>
      <c r="B124" s="4">
        <v>135.30000000000001</v>
      </c>
      <c r="C124" s="4" t="s">
        <v>16</v>
      </c>
      <c r="D124" s="4" t="s">
        <v>17</v>
      </c>
      <c r="E124" s="4" t="s">
        <v>18</v>
      </c>
      <c r="F124" s="4" t="s">
        <v>19</v>
      </c>
      <c r="G124" s="4" t="s">
        <v>20</v>
      </c>
      <c r="H124" s="4" t="s">
        <v>21</v>
      </c>
      <c r="I124" s="4" t="s">
        <v>22</v>
      </c>
      <c r="J124" s="4" t="s">
        <v>23</v>
      </c>
      <c r="K124" s="5" t="s">
        <v>143</v>
      </c>
      <c r="L124" s="7">
        <v>1.6843055555555555</v>
      </c>
      <c r="M124" s="4" t="s">
        <v>29</v>
      </c>
      <c r="N124" s="4" t="s">
        <v>35</v>
      </c>
      <c r="O124" s="4">
        <v>2021</v>
      </c>
    </row>
    <row r="125" spans="1:15" ht="15.5" x14ac:dyDescent="0.35">
      <c r="A125" s="4" t="s">
        <v>15</v>
      </c>
      <c r="B125" s="4">
        <v>135.30000000000001</v>
      </c>
      <c r="C125" s="4" t="s">
        <v>16</v>
      </c>
      <c r="D125" s="4" t="s">
        <v>17</v>
      </c>
      <c r="E125" s="4" t="s">
        <v>18</v>
      </c>
      <c r="F125" s="4" t="s">
        <v>19</v>
      </c>
      <c r="G125" s="4" t="s">
        <v>20</v>
      </c>
      <c r="H125" s="4" t="s">
        <v>21</v>
      </c>
      <c r="I125" s="4" t="s">
        <v>22</v>
      </c>
      <c r="J125" s="4" t="s">
        <v>23</v>
      </c>
      <c r="K125" s="5" t="s">
        <v>144</v>
      </c>
      <c r="L125" s="7">
        <v>1.6906828703703702</v>
      </c>
      <c r="M125" s="4" t="s">
        <v>25</v>
      </c>
      <c r="N125" s="4" t="s">
        <v>30</v>
      </c>
      <c r="O125" s="4">
        <v>2021</v>
      </c>
    </row>
    <row r="126" spans="1:15" ht="15.5" x14ac:dyDescent="0.35">
      <c r="A126" s="4" t="s">
        <v>15</v>
      </c>
      <c r="B126" s="4">
        <v>135.30000000000001</v>
      </c>
      <c r="C126" s="4" t="s">
        <v>16</v>
      </c>
      <c r="D126" s="4" t="s">
        <v>17</v>
      </c>
      <c r="E126" s="4" t="s">
        <v>18</v>
      </c>
      <c r="F126" s="4" t="s">
        <v>19</v>
      </c>
      <c r="G126" s="4" t="s">
        <v>20</v>
      </c>
      <c r="H126" s="4" t="s">
        <v>21</v>
      </c>
      <c r="I126" s="4" t="s">
        <v>22</v>
      </c>
      <c r="J126" s="4" t="s">
        <v>23</v>
      </c>
      <c r="K126" s="5" t="s">
        <v>77</v>
      </c>
      <c r="L126" s="7">
        <v>1.7020717592592591</v>
      </c>
      <c r="M126" s="4" t="s">
        <v>25</v>
      </c>
      <c r="N126" s="4" t="s">
        <v>35</v>
      </c>
      <c r="O126" s="4">
        <v>2021</v>
      </c>
    </row>
    <row r="127" spans="1:15" ht="15.5" x14ac:dyDescent="0.35">
      <c r="A127" s="4" t="s">
        <v>15</v>
      </c>
      <c r="B127" s="4">
        <v>135.30000000000001</v>
      </c>
      <c r="C127" s="4" t="s">
        <v>16</v>
      </c>
      <c r="D127" s="4" t="s">
        <v>17</v>
      </c>
      <c r="E127" s="4" t="s">
        <v>18</v>
      </c>
      <c r="F127" s="4" t="s">
        <v>19</v>
      </c>
      <c r="G127" s="4" t="s">
        <v>20</v>
      </c>
      <c r="H127" s="4" t="s">
        <v>21</v>
      </c>
      <c r="I127" s="4" t="s">
        <v>22</v>
      </c>
      <c r="J127" s="4" t="s">
        <v>23</v>
      </c>
      <c r="K127" s="5" t="s">
        <v>145</v>
      </c>
      <c r="L127" s="7">
        <v>1.7029745370370371</v>
      </c>
      <c r="M127" s="4" t="s">
        <v>29</v>
      </c>
      <c r="N127" s="4" t="s">
        <v>30</v>
      </c>
      <c r="O127" s="4">
        <v>2021</v>
      </c>
    </row>
    <row r="128" spans="1:15" ht="15.5" x14ac:dyDescent="0.35">
      <c r="A128" s="4" t="s">
        <v>15</v>
      </c>
      <c r="B128" s="4">
        <v>135.30000000000001</v>
      </c>
      <c r="C128" s="4" t="s">
        <v>16</v>
      </c>
      <c r="D128" s="4" t="s">
        <v>17</v>
      </c>
      <c r="E128" s="4" t="s">
        <v>18</v>
      </c>
      <c r="F128" s="4" t="s">
        <v>19</v>
      </c>
      <c r="G128" s="4" t="s">
        <v>20</v>
      </c>
      <c r="H128" s="4" t="s">
        <v>21</v>
      </c>
      <c r="I128" s="4" t="s">
        <v>22</v>
      </c>
      <c r="J128" s="4" t="s">
        <v>23</v>
      </c>
      <c r="K128" s="5" t="s">
        <v>146</v>
      </c>
      <c r="L128" s="7">
        <v>1.7103009259259261</v>
      </c>
      <c r="M128" s="4" t="s">
        <v>29</v>
      </c>
      <c r="N128" s="4" t="s">
        <v>30</v>
      </c>
      <c r="O128" s="4">
        <v>2021</v>
      </c>
    </row>
    <row r="129" spans="1:15" ht="15.5" x14ac:dyDescent="0.35">
      <c r="A129" s="4" t="s">
        <v>15</v>
      </c>
      <c r="B129" s="4">
        <v>135.30000000000001</v>
      </c>
      <c r="C129" s="4" t="s">
        <v>16</v>
      </c>
      <c r="D129" s="4" t="s">
        <v>17</v>
      </c>
      <c r="E129" s="4" t="s">
        <v>18</v>
      </c>
      <c r="F129" s="4" t="s">
        <v>19</v>
      </c>
      <c r="G129" s="4" t="s">
        <v>20</v>
      </c>
      <c r="H129" s="4" t="s">
        <v>21</v>
      </c>
      <c r="I129" s="4" t="s">
        <v>22</v>
      </c>
      <c r="J129" s="4" t="s">
        <v>23</v>
      </c>
      <c r="K129" s="5" t="s">
        <v>87</v>
      </c>
      <c r="L129" s="7">
        <v>1.714560185185185</v>
      </c>
      <c r="M129" s="4" t="s">
        <v>29</v>
      </c>
      <c r="N129" s="4" t="s">
        <v>35</v>
      </c>
      <c r="O129" s="4">
        <v>2021</v>
      </c>
    </row>
    <row r="130" spans="1:15" ht="15.5" x14ac:dyDescent="0.35">
      <c r="A130" s="4" t="s">
        <v>15</v>
      </c>
      <c r="B130" s="4">
        <v>135.30000000000001</v>
      </c>
      <c r="C130" s="4" t="s">
        <v>16</v>
      </c>
      <c r="D130" s="4" t="s">
        <v>17</v>
      </c>
      <c r="E130" s="4" t="s">
        <v>18</v>
      </c>
      <c r="F130" s="4" t="s">
        <v>19</v>
      </c>
      <c r="G130" s="4" t="s">
        <v>20</v>
      </c>
      <c r="H130" s="4" t="s">
        <v>21</v>
      </c>
      <c r="I130" s="4" t="s">
        <v>22</v>
      </c>
      <c r="J130" s="4" t="s">
        <v>23</v>
      </c>
      <c r="K130" s="5" t="s">
        <v>147</v>
      </c>
      <c r="L130" s="7">
        <v>1.7243287037037038</v>
      </c>
      <c r="M130" s="4" t="s">
        <v>25</v>
      </c>
      <c r="N130" s="4" t="s">
        <v>35</v>
      </c>
      <c r="O130" s="4">
        <v>2021</v>
      </c>
    </row>
    <row r="131" spans="1:15" ht="15.5" x14ac:dyDescent="0.35">
      <c r="A131" s="4" t="s">
        <v>15</v>
      </c>
      <c r="B131" s="4">
        <v>135.30000000000001</v>
      </c>
      <c r="C131" s="4" t="s">
        <v>16</v>
      </c>
      <c r="D131" s="4" t="s">
        <v>17</v>
      </c>
      <c r="E131" s="4" t="s">
        <v>18</v>
      </c>
      <c r="F131" s="4" t="s">
        <v>19</v>
      </c>
      <c r="G131" s="4" t="s">
        <v>20</v>
      </c>
      <c r="H131" s="4" t="s">
        <v>21</v>
      </c>
      <c r="I131" s="4" t="s">
        <v>22</v>
      </c>
      <c r="J131" s="4" t="s">
        <v>23</v>
      </c>
      <c r="K131" s="5" t="s">
        <v>74</v>
      </c>
      <c r="L131" s="7">
        <v>1.7246990740740742</v>
      </c>
      <c r="M131" s="4" t="s">
        <v>29</v>
      </c>
      <c r="N131" s="4" t="s">
        <v>35</v>
      </c>
      <c r="O131" s="4">
        <v>2021</v>
      </c>
    </row>
    <row r="132" spans="1:15" ht="15.5" x14ac:dyDescent="0.35">
      <c r="A132" s="4" t="s">
        <v>15</v>
      </c>
      <c r="B132" s="4">
        <v>135.30000000000001</v>
      </c>
      <c r="C132" s="4" t="s">
        <v>16</v>
      </c>
      <c r="D132" s="4" t="s">
        <v>17</v>
      </c>
      <c r="E132" s="4" t="s">
        <v>18</v>
      </c>
      <c r="F132" s="4" t="s">
        <v>19</v>
      </c>
      <c r="G132" s="4" t="s">
        <v>20</v>
      </c>
      <c r="H132" s="4" t="s">
        <v>21</v>
      </c>
      <c r="I132" s="4" t="s">
        <v>22</v>
      </c>
      <c r="J132" s="4" t="s">
        <v>23</v>
      </c>
      <c r="K132" s="5" t="s">
        <v>148</v>
      </c>
      <c r="L132" s="7">
        <v>1.7573611111111112</v>
      </c>
      <c r="M132" s="4" t="s">
        <v>29</v>
      </c>
      <c r="N132" s="4" t="s">
        <v>30</v>
      </c>
      <c r="O132" s="4">
        <v>2021</v>
      </c>
    </row>
    <row r="133" spans="1:15" ht="15.5" x14ac:dyDescent="0.35">
      <c r="A133" s="4" t="s">
        <v>15</v>
      </c>
      <c r="B133" s="4">
        <v>135.30000000000001</v>
      </c>
      <c r="C133" s="4" t="s">
        <v>16</v>
      </c>
      <c r="D133" s="4" t="s">
        <v>17</v>
      </c>
      <c r="E133" s="4" t="s">
        <v>18</v>
      </c>
      <c r="F133" s="4" t="s">
        <v>19</v>
      </c>
      <c r="G133" s="4" t="s">
        <v>20</v>
      </c>
      <c r="H133" s="4" t="s">
        <v>21</v>
      </c>
      <c r="I133" s="4" t="s">
        <v>22</v>
      </c>
      <c r="J133" s="4" t="s">
        <v>23</v>
      </c>
      <c r="K133" s="5" t="s">
        <v>149</v>
      </c>
      <c r="L133" s="7">
        <v>1.7795254629629629</v>
      </c>
      <c r="M133" s="4" t="s">
        <v>25</v>
      </c>
      <c r="N133" s="4" t="s">
        <v>30</v>
      </c>
      <c r="O133" s="4">
        <v>2021</v>
      </c>
    </row>
    <row r="134" spans="1:15" ht="15.5" x14ac:dyDescent="0.35">
      <c r="A134" s="4" t="s">
        <v>15</v>
      </c>
      <c r="B134" s="4">
        <v>135.30000000000001</v>
      </c>
      <c r="C134" s="4" t="s">
        <v>16</v>
      </c>
      <c r="D134" s="4" t="s">
        <v>17</v>
      </c>
      <c r="E134" s="4" t="s">
        <v>18</v>
      </c>
      <c r="F134" s="4" t="s">
        <v>19</v>
      </c>
      <c r="G134" s="4" t="s">
        <v>20</v>
      </c>
      <c r="H134" s="4" t="s">
        <v>21</v>
      </c>
      <c r="I134" s="4" t="s">
        <v>22</v>
      </c>
      <c r="J134" s="4" t="s">
        <v>23</v>
      </c>
      <c r="K134" s="5" t="s">
        <v>150</v>
      </c>
      <c r="L134" s="7">
        <v>1.7891319444444445</v>
      </c>
      <c r="M134" s="4" t="s">
        <v>25</v>
      </c>
      <c r="N134" s="4" t="s">
        <v>35</v>
      </c>
      <c r="O134" s="4">
        <v>2021</v>
      </c>
    </row>
    <row r="135" spans="1:15" ht="15.5" x14ac:dyDescent="0.35">
      <c r="A135" s="4" t="s">
        <v>15</v>
      </c>
      <c r="B135" s="4">
        <v>135.30000000000001</v>
      </c>
      <c r="C135" s="4" t="s">
        <v>16</v>
      </c>
      <c r="D135" s="4" t="s">
        <v>17</v>
      </c>
      <c r="E135" s="4" t="s">
        <v>18</v>
      </c>
      <c r="F135" s="4" t="s">
        <v>19</v>
      </c>
      <c r="G135" s="4" t="s">
        <v>20</v>
      </c>
      <c r="H135" s="4" t="s">
        <v>21</v>
      </c>
      <c r="I135" s="4" t="s">
        <v>22</v>
      </c>
      <c r="J135" s="4" t="s">
        <v>23</v>
      </c>
      <c r="K135" s="5" t="s">
        <v>151</v>
      </c>
      <c r="L135" s="7">
        <v>1.7989814814814815</v>
      </c>
      <c r="M135" s="4" t="s">
        <v>29</v>
      </c>
      <c r="N135" s="4" t="s">
        <v>35</v>
      </c>
      <c r="O135" s="4">
        <v>2021</v>
      </c>
    </row>
    <row r="136" spans="1:15" ht="15.5" x14ac:dyDescent="0.35">
      <c r="A136" s="4" t="s">
        <v>15</v>
      </c>
      <c r="B136" s="4">
        <v>135.30000000000001</v>
      </c>
      <c r="C136" s="4" t="s">
        <v>16</v>
      </c>
      <c r="D136" s="4" t="s">
        <v>17</v>
      </c>
      <c r="E136" s="4" t="s">
        <v>18</v>
      </c>
      <c r="F136" s="4" t="s">
        <v>19</v>
      </c>
      <c r="G136" s="4" t="s">
        <v>20</v>
      </c>
      <c r="H136" s="4" t="s">
        <v>21</v>
      </c>
      <c r="I136" s="4" t="s">
        <v>22</v>
      </c>
      <c r="J136" s="4" t="s">
        <v>23</v>
      </c>
      <c r="K136" s="5" t="s">
        <v>152</v>
      </c>
      <c r="L136" s="7">
        <v>1.8172569444444446</v>
      </c>
      <c r="M136" s="4" t="s">
        <v>25</v>
      </c>
      <c r="N136" s="4" t="s">
        <v>58</v>
      </c>
      <c r="O136" s="4">
        <v>2021</v>
      </c>
    </row>
    <row r="137" spans="1:15" ht="15.5" x14ac:dyDescent="0.35">
      <c r="A137" s="4" t="s">
        <v>15</v>
      </c>
      <c r="B137" s="4">
        <v>135.30000000000001</v>
      </c>
      <c r="C137" s="4" t="s">
        <v>16</v>
      </c>
      <c r="D137" s="4" t="s">
        <v>17</v>
      </c>
      <c r="E137" s="4" t="s">
        <v>18</v>
      </c>
      <c r="F137" s="4" t="s">
        <v>19</v>
      </c>
      <c r="G137" s="4" t="s">
        <v>20</v>
      </c>
      <c r="H137" s="4" t="s">
        <v>21</v>
      </c>
      <c r="I137" s="4" t="s">
        <v>22</v>
      </c>
      <c r="J137" s="4" t="s">
        <v>23</v>
      </c>
      <c r="K137" s="5" t="s">
        <v>153</v>
      </c>
      <c r="L137" s="7">
        <v>1.8309259259259258</v>
      </c>
      <c r="M137" s="4" t="s">
        <v>25</v>
      </c>
      <c r="N137" s="4" t="s">
        <v>30</v>
      </c>
      <c r="O137" s="4">
        <v>2021</v>
      </c>
    </row>
    <row r="138" spans="1:15" ht="15.5" x14ac:dyDescent="0.35">
      <c r="A138" s="4" t="s">
        <v>15</v>
      </c>
      <c r="B138" s="4">
        <v>135.30000000000001</v>
      </c>
      <c r="C138" s="4" t="s">
        <v>16</v>
      </c>
      <c r="D138" s="4" t="s">
        <v>17</v>
      </c>
      <c r="E138" s="4" t="s">
        <v>18</v>
      </c>
      <c r="F138" s="4" t="s">
        <v>19</v>
      </c>
      <c r="G138" s="4" t="s">
        <v>20</v>
      </c>
      <c r="H138" s="4" t="s">
        <v>21</v>
      </c>
      <c r="I138" s="4" t="s">
        <v>22</v>
      </c>
      <c r="J138" s="4" t="s">
        <v>23</v>
      </c>
      <c r="K138" s="5" t="s">
        <v>154</v>
      </c>
      <c r="L138" s="7">
        <v>1.8383796296296298</v>
      </c>
      <c r="M138" s="4" t="s">
        <v>29</v>
      </c>
      <c r="N138" s="4" t="s">
        <v>26</v>
      </c>
      <c r="O138" s="4">
        <v>2021</v>
      </c>
    </row>
    <row r="139" spans="1:15" ht="15.5" x14ac:dyDescent="0.35">
      <c r="A139" s="4" t="s">
        <v>15</v>
      </c>
      <c r="B139" s="4">
        <v>135.30000000000001</v>
      </c>
      <c r="C139" s="4" t="s">
        <v>16</v>
      </c>
      <c r="D139" s="4" t="s">
        <v>17</v>
      </c>
      <c r="E139" s="4" t="s">
        <v>18</v>
      </c>
      <c r="F139" s="4" t="s">
        <v>19</v>
      </c>
      <c r="G139" s="4" t="s">
        <v>20</v>
      </c>
      <c r="H139" s="4" t="s">
        <v>21</v>
      </c>
      <c r="I139" s="4" t="s">
        <v>22</v>
      </c>
      <c r="J139" s="4" t="s">
        <v>23</v>
      </c>
      <c r="K139" s="5" t="s">
        <v>155</v>
      </c>
      <c r="L139" s="7">
        <v>1.8661689814814817</v>
      </c>
      <c r="M139" s="4" t="s">
        <v>29</v>
      </c>
      <c r="N139" s="4" t="s">
        <v>30</v>
      </c>
      <c r="O139" s="4">
        <v>2021</v>
      </c>
    </row>
    <row r="140" spans="1:15" ht="15.5" x14ac:dyDescent="0.35">
      <c r="A140" s="4" t="s">
        <v>15</v>
      </c>
      <c r="B140" s="4">
        <v>135.30000000000001</v>
      </c>
      <c r="C140" s="4" t="s">
        <v>16</v>
      </c>
      <c r="D140" s="4" t="s">
        <v>17</v>
      </c>
      <c r="E140" s="4" t="s">
        <v>18</v>
      </c>
      <c r="F140" s="4" t="s">
        <v>19</v>
      </c>
      <c r="G140" s="4" t="s">
        <v>20</v>
      </c>
      <c r="H140" s="4" t="s">
        <v>21</v>
      </c>
      <c r="I140" s="4" t="s">
        <v>22</v>
      </c>
      <c r="J140" s="4" t="s">
        <v>23</v>
      </c>
      <c r="K140" s="5" t="s">
        <v>156</v>
      </c>
      <c r="L140" s="7">
        <v>1.8779629629629628</v>
      </c>
      <c r="M140" s="4" t="s">
        <v>29</v>
      </c>
      <c r="N140" s="4" t="s">
        <v>58</v>
      </c>
      <c r="O140" s="4">
        <v>2021</v>
      </c>
    </row>
    <row r="141" spans="1:15" ht="15.5" x14ac:dyDescent="0.35">
      <c r="A141" s="4" t="s">
        <v>15</v>
      </c>
      <c r="B141" s="4">
        <v>135.30000000000001</v>
      </c>
      <c r="C141" s="4" t="s">
        <v>16</v>
      </c>
      <c r="D141" s="4" t="s">
        <v>17</v>
      </c>
      <c r="E141" s="4" t="s">
        <v>18</v>
      </c>
      <c r="F141" s="4" t="s">
        <v>19</v>
      </c>
      <c r="G141" s="4" t="s">
        <v>20</v>
      </c>
      <c r="H141" s="4" t="s">
        <v>21</v>
      </c>
      <c r="I141" s="4" t="s">
        <v>22</v>
      </c>
      <c r="J141" s="4" t="s">
        <v>23</v>
      </c>
      <c r="K141" s="5" t="s">
        <v>157</v>
      </c>
      <c r="L141" s="7">
        <v>1.8848032407407407</v>
      </c>
      <c r="M141" s="4" t="s">
        <v>29</v>
      </c>
      <c r="N141" s="4" t="s">
        <v>30</v>
      </c>
      <c r="O141" s="4">
        <v>2021</v>
      </c>
    </row>
    <row r="142" spans="1:15" ht="15.5" x14ac:dyDescent="0.35">
      <c r="A142" s="4" t="s">
        <v>15</v>
      </c>
      <c r="B142" s="4">
        <v>135.30000000000001</v>
      </c>
      <c r="C142" s="4" t="s">
        <v>16</v>
      </c>
      <c r="D142" s="4" t="s">
        <v>17</v>
      </c>
      <c r="E142" s="4" t="s">
        <v>18</v>
      </c>
      <c r="F142" s="4" t="s">
        <v>19</v>
      </c>
      <c r="G142" s="4" t="s">
        <v>20</v>
      </c>
      <c r="H142" s="4" t="s">
        <v>21</v>
      </c>
      <c r="I142" s="4" t="s">
        <v>22</v>
      </c>
      <c r="J142" s="4" t="s">
        <v>23</v>
      </c>
      <c r="K142" s="5" t="s">
        <v>158</v>
      </c>
      <c r="L142" s="7">
        <v>1.8958564814814816</v>
      </c>
      <c r="M142" s="4" t="s">
        <v>25</v>
      </c>
      <c r="N142" s="4" t="s">
        <v>35</v>
      </c>
      <c r="O142" s="4">
        <v>2021</v>
      </c>
    </row>
    <row r="143" spans="1:15" ht="15.5" x14ac:dyDescent="0.35">
      <c r="A143" s="4" t="s">
        <v>15</v>
      </c>
      <c r="B143" s="4">
        <v>135.30000000000001</v>
      </c>
      <c r="C143" s="4" t="s">
        <v>16</v>
      </c>
      <c r="D143" s="4" t="s">
        <v>17</v>
      </c>
      <c r="E143" s="4" t="s">
        <v>18</v>
      </c>
      <c r="F143" s="4" t="s">
        <v>19</v>
      </c>
      <c r="G143" s="4" t="s">
        <v>20</v>
      </c>
      <c r="H143" s="4" t="s">
        <v>21</v>
      </c>
      <c r="I143" s="4" t="s">
        <v>22</v>
      </c>
      <c r="J143" s="4" t="s">
        <v>23</v>
      </c>
      <c r="K143" s="5" t="s">
        <v>159</v>
      </c>
      <c r="L143" s="7">
        <v>1.9087152777777778</v>
      </c>
      <c r="M143" s="4" t="s">
        <v>25</v>
      </c>
      <c r="N143" s="4" t="s">
        <v>35</v>
      </c>
      <c r="O143" s="4">
        <v>2021</v>
      </c>
    </row>
    <row r="144" spans="1:15" ht="15.5" x14ac:dyDescent="0.35">
      <c r="A144" s="4" t="s">
        <v>15</v>
      </c>
      <c r="B144" s="4">
        <v>135.30000000000001</v>
      </c>
      <c r="C144" s="4" t="s">
        <v>16</v>
      </c>
      <c r="D144" s="4" t="s">
        <v>17</v>
      </c>
      <c r="E144" s="4" t="s">
        <v>18</v>
      </c>
      <c r="F144" s="4" t="s">
        <v>19</v>
      </c>
      <c r="G144" s="4" t="s">
        <v>20</v>
      </c>
      <c r="H144" s="4" t="s">
        <v>21</v>
      </c>
      <c r="I144" s="4" t="s">
        <v>22</v>
      </c>
      <c r="J144" s="4" t="s">
        <v>23</v>
      </c>
      <c r="K144" s="5" t="s">
        <v>160</v>
      </c>
      <c r="L144" s="7">
        <v>1.910613425925926</v>
      </c>
      <c r="M144" s="4" t="s">
        <v>29</v>
      </c>
      <c r="N144" s="4" t="s">
        <v>35</v>
      </c>
      <c r="O144" s="4">
        <v>2021</v>
      </c>
    </row>
    <row r="145" spans="1:15" ht="15.5" x14ac:dyDescent="0.35">
      <c r="A145" s="4" t="s">
        <v>15</v>
      </c>
      <c r="B145" s="4">
        <v>135.30000000000001</v>
      </c>
      <c r="C145" s="4" t="s">
        <v>16</v>
      </c>
      <c r="D145" s="4" t="s">
        <v>17</v>
      </c>
      <c r="E145" s="4" t="s">
        <v>18</v>
      </c>
      <c r="F145" s="4" t="s">
        <v>19</v>
      </c>
      <c r="G145" s="4" t="s">
        <v>20</v>
      </c>
      <c r="H145" s="4" t="s">
        <v>21</v>
      </c>
      <c r="I145" s="4" t="s">
        <v>22</v>
      </c>
      <c r="J145" s="4" t="s">
        <v>23</v>
      </c>
      <c r="K145" s="5" t="s">
        <v>161</v>
      </c>
      <c r="L145" s="7">
        <v>1.9150694444444445</v>
      </c>
      <c r="M145" s="4" t="s">
        <v>29</v>
      </c>
      <c r="N145" s="4" t="s">
        <v>35</v>
      </c>
      <c r="O145" s="4">
        <v>2021</v>
      </c>
    </row>
    <row r="146" spans="1:15" ht="15.5" x14ac:dyDescent="0.35">
      <c r="A146" s="4" t="s">
        <v>15</v>
      </c>
      <c r="B146" s="4">
        <v>135.30000000000001</v>
      </c>
      <c r="C146" s="4" t="s">
        <v>16</v>
      </c>
      <c r="D146" s="4" t="s">
        <v>17</v>
      </c>
      <c r="E146" s="4" t="s">
        <v>18</v>
      </c>
      <c r="F146" s="4" t="s">
        <v>19</v>
      </c>
      <c r="G146" s="4" t="s">
        <v>20</v>
      </c>
      <c r="H146" s="4" t="s">
        <v>21</v>
      </c>
      <c r="I146" s="4" t="s">
        <v>22</v>
      </c>
      <c r="J146" s="4" t="s">
        <v>23</v>
      </c>
      <c r="K146" s="5" t="s">
        <v>162</v>
      </c>
      <c r="L146" s="7">
        <v>1.9259837962962962</v>
      </c>
      <c r="M146" s="4" t="s">
        <v>25</v>
      </c>
      <c r="N146" s="4" t="s">
        <v>58</v>
      </c>
      <c r="O146" s="4">
        <v>2021</v>
      </c>
    </row>
    <row r="147" spans="1:15" ht="15.5" x14ac:dyDescent="0.35">
      <c r="A147" s="4" t="s">
        <v>15</v>
      </c>
      <c r="B147" s="4">
        <v>135.30000000000001</v>
      </c>
      <c r="C147" s="4" t="s">
        <v>16</v>
      </c>
      <c r="D147" s="4" t="s">
        <v>17</v>
      </c>
      <c r="E147" s="4" t="s">
        <v>18</v>
      </c>
      <c r="F147" s="4" t="s">
        <v>19</v>
      </c>
      <c r="G147" s="4" t="s">
        <v>20</v>
      </c>
      <c r="H147" s="4" t="s">
        <v>21</v>
      </c>
      <c r="I147" s="4" t="s">
        <v>22</v>
      </c>
      <c r="J147" s="4" t="s">
        <v>23</v>
      </c>
      <c r="K147" s="5" t="s">
        <v>163</v>
      </c>
      <c r="L147" s="7">
        <v>1.9714467592592593</v>
      </c>
      <c r="M147" s="4" t="s">
        <v>25</v>
      </c>
      <c r="N147" s="4" t="s">
        <v>30</v>
      </c>
      <c r="O147" s="4">
        <v>2021</v>
      </c>
    </row>
    <row r="148" spans="1:15" ht="15.5" x14ac:dyDescent="0.35">
      <c r="A148" s="4" t="s">
        <v>15</v>
      </c>
      <c r="B148" s="4">
        <v>135.30000000000001</v>
      </c>
      <c r="C148" s="4" t="s">
        <v>16</v>
      </c>
      <c r="D148" s="4" t="s">
        <v>17</v>
      </c>
      <c r="E148" s="4" t="s">
        <v>18</v>
      </c>
      <c r="F148" s="4" t="s">
        <v>19</v>
      </c>
      <c r="G148" s="4" t="s">
        <v>20</v>
      </c>
      <c r="H148" s="4" t="s">
        <v>21</v>
      </c>
      <c r="I148" s="4" t="s">
        <v>22</v>
      </c>
      <c r="J148" s="4" t="s">
        <v>23</v>
      </c>
      <c r="K148" s="5" t="s">
        <v>24</v>
      </c>
      <c r="L148" s="6">
        <v>0.89792824074074085</v>
      </c>
      <c r="M148" s="4" t="s">
        <v>25</v>
      </c>
      <c r="N148" s="4" t="s">
        <v>26</v>
      </c>
      <c r="O148" s="4">
        <v>2019</v>
      </c>
    </row>
    <row r="149" spans="1:15" ht="15.5" x14ac:dyDescent="0.35">
      <c r="A149" s="4" t="s">
        <v>15</v>
      </c>
      <c r="B149" s="4">
        <v>135.30000000000001</v>
      </c>
      <c r="C149" s="4" t="s">
        <v>16</v>
      </c>
      <c r="D149" s="4" t="s">
        <v>17</v>
      </c>
      <c r="E149" s="4" t="s">
        <v>18</v>
      </c>
      <c r="F149" s="4" t="s">
        <v>19</v>
      </c>
      <c r="G149" s="4" t="s">
        <v>20</v>
      </c>
      <c r="H149" s="4" t="s">
        <v>21</v>
      </c>
      <c r="I149" s="4" t="s">
        <v>22</v>
      </c>
      <c r="J149" s="4" t="s">
        <v>23</v>
      </c>
      <c r="K149" s="5" t="s">
        <v>164</v>
      </c>
      <c r="L149" s="7">
        <v>1.0093055555555555</v>
      </c>
      <c r="M149" s="4" t="s">
        <v>29</v>
      </c>
      <c r="N149" s="4" t="s">
        <v>30</v>
      </c>
      <c r="O149" s="4">
        <v>2019</v>
      </c>
    </row>
    <row r="150" spans="1:15" ht="15.5" x14ac:dyDescent="0.35">
      <c r="A150" s="4" t="s">
        <v>15</v>
      </c>
      <c r="B150" s="4">
        <v>135.30000000000001</v>
      </c>
      <c r="C150" s="4" t="s">
        <v>16</v>
      </c>
      <c r="D150" s="4" t="s">
        <v>17</v>
      </c>
      <c r="E150" s="4" t="s">
        <v>18</v>
      </c>
      <c r="F150" s="4" t="s">
        <v>19</v>
      </c>
      <c r="G150" s="4" t="s">
        <v>20</v>
      </c>
      <c r="H150" s="4" t="s">
        <v>21</v>
      </c>
      <c r="I150" s="4" t="s">
        <v>22</v>
      </c>
      <c r="J150" s="4" t="s">
        <v>23</v>
      </c>
      <c r="K150" s="5" t="s">
        <v>31</v>
      </c>
      <c r="L150" s="7">
        <v>1.0911805555555556</v>
      </c>
      <c r="M150" s="4" t="s">
        <v>25</v>
      </c>
      <c r="N150" s="4" t="s">
        <v>30</v>
      </c>
      <c r="O150" s="4">
        <v>2019</v>
      </c>
    </row>
    <row r="151" spans="1:15" ht="15.5" x14ac:dyDescent="0.35">
      <c r="A151" s="4" t="s">
        <v>15</v>
      </c>
      <c r="B151" s="4">
        <v>135.30000000000001</v>
      </c>
      <c r="C151" s="4" t="s">
        <v>16</v>
      </c>
      <c r="D151" s="4" t="s">
        <v>17</v>
      </c>
      <c r="E151" s="4" t="s">
        <v>18</v>
      </c>
      <c r="F151" s="4" t="s">
        <v>19</v>
      </c>
      <c r="G151" s="4" t="s">
        <v>20</v>
      </c>
      <c r="H151" s="4" t="s">
        <v>21</v>
      </c>
      <c r="I151" s="4" t="s">
        <v>22</v>
      </c>
      <c r="J151" s="4" t="s">
        <v>23</v>
      </c>
      <c r="K151" s="5" t="s">
        <v>165</v>
      </c>
      <c r="L151" s="7">
        <v>1.1681018518518518</v>
      </c>
      <c r="M151" s="4" t="s">
        <v>25</v>
      </c>
      <c r="N151" s="4" t="s">
        <v>35</v>
      </c>
      <c r="O151" s="4">
        <v>2019</v>
      </c>
    </row>
    <row r="152" spans="1:15" ht="15.5" x14ac:dyDescent="0.35">
      <c r="A152" s="4" t="s">
        <v>15</v>
      </c>
      <c r="B152" s="4">
        <v>135.30000000000001</v>
      </c>
      <c r="C152" s="4" t="s">
        <v>16</v>
      </c>
      <c r="D152" s="4" t="s">
        <v>17</v>
      </c>
      <c r="E152" s="4" t="s">
        <v>18</v>
      </c>
      <c r="F152" s="4" t="s">
        <v>19</v>
      </c>
      <c r="G152" s="4" t="s">
        <v>20</v>
      </c>
      <c r="H152" s="4" t="s">
        <v>21</v>
      </c>
      <c r="I152" s="4" t="s">
        <v>22</v>
      </c>
      <c r="J152" s="4" t="s">
        <v>23</v>
      </c>
      <c r="K152" s="5" t="s">
        <v>38</v>
      </c>
      <c r="L152" s="7">
        <v>1.1758217592592592</v>
      </c>
      <c r="M152" s="4" t="s">
        <v>25</v>
      </c>
      <c r="N152" s="4" t="s">
        <v>30</v>
      </c>
      <c r="O152" s="4">
        <v>2019</v>
      </c>
    </row>
    <row r="153" spans="1:15" ht="15.5" x14ac:dyDescent="0.35">
      <c r="A153" s="4" t="s">
        <v>15</v>
      </c>
      <c r="B153" s="4">
        <v>135.30000000000001</v>
      </c>
      <c r="C153" s="4" t="s">
        <v>16</v>
      </c>
      <c r="D153" s="4" t="s">
        <v>17</v>
      </c>
      <c r="E153" s="4" t="s">
        <v>18</v>
      </c>
      <c r="F153" s="4" t="s">
        <v>19</v>
      </c>
      <c r="G153" s="4" t="s">
        <v>20</v>
      </c>
      <c r="H153" s="4" t="s">
        <v>21</v>
      </c>
      <c r="I153" s="4" t="s">
        <v>22</v>
      </c>
      <c r="J153" s="4" t="s">
        <v>23</v>
      </c>
      <c r="K153" s="5" t="s">
        <v>39</v>
      </c>
      <c r="L153" s="7">
        <v>1.1763310185185185</v>
      </c>
      <c r="M153" s="4" t="s">
        <v>25</v>
      </c>
      <c r="N153" s="4" t="s">
        <v>26</v>
      </c>
      <c r="O153" s="4">
        <v>2019</v>
      </c>
    </row>
    <row r="154" spans="1:15" ht="15.5" x14ac:dyDescent="0.35">
      <c r="A154" s="4" t="s">
        <v>15</v>
      </c>
      <c r="B154" s="4">
        <v>135.30000000000001</v>
      </c>
      <c r="C154" s="4" t="s">
        <v>16</v>
      </c>
      <c r="D154" s="4" t="s">
        <v>17</v>
      </c>
      <c r="E154" s="4" t="s">
        <v>18</v>
      </c>
      <c r="F154" s="4" t="s">
        <v>19</v>
      </c>
      <c r="G154" s="4" t="s">
        <v>20</v>
      </c>
      <c r="H154" s="4" t="s">
        <v>21</v>
      </c>
      <c r="I154" s="4" t="s">
        <v>22</v>
      </c>
      <c r="J154" s="4" t="s">
        <v>23</v>
      </c>
      <c r="K154" s="5" t="s">
        <v>166</v>
      </c>
      <c r="L154" s="7">
        <v>1.1878819444444444</v>
      </c>
      <c r="M154" s="4" t="s">
        <v>25</v>
      </c>
      <c r="N154" s="4" t="s">
        <v>35</v>
      </c>
      <c r="O154" s="4">
        <v>2019</v>
      </c>
    </row>
    <row r="155" spans="1:15" ht="15.5" x14ac:dyDescent="0.35">
      <c r="A155" s="4" t="s">
        <v>15</v>
      </c>
      <c r="B155" s="4">
        <v>135.30000000000001</v>
      </c>
      <c r="C155" s="4" t="s">
        <v>16</v>
      </c>
      <c r="D155" s="4" t="s">
        <v>17</v>
      </c>
      <c r="E155" s="4" t="s">
        <v>18</v>
      </c>
      <c r="F155" s="4" t="s">
        <v>19</v>
      </c>
      <c r="G155" s="4" t="s">
        <v>20</v>
      </c>
      <c r="H155" s="4" t="s">
        <v>21</v>
      </c>
      <c r="I155" s="4" t="s">
        <v>22</v>
      </c>
      <c r="J155" s="4" t="s">
        <v>23</v>
      </c>
      <c r="K155" s="5" t="s">
        <v>167</v>
      </c>
      <c r="L155" s="7">
        <v>1.2268865740740742</v>
      </c>
      <c r="M155" s="4" t="s">
        <v>25</v>
      </c>
      <c r="N155" s="4" t="s">
        <v>26</v>
      </c>
      <c r="O155" s="4">
        <v>2019</v>
      </c>
    </row>
    <row r="156" spans="1:15" ht="15.5" x14ac:dyDescent="0.35">
      <c r="A156" s="4" t="s">
        <v>15</v>
      </c>
      <c r="B156" s="4">
        <v>135.30000000000001</v>
      </c>
      <c r="C156" s="4" t="s">
        <v>16</v>
      </c>
      <c r="D156" s="4" t="s">
        <v>17</v>
      </c>
      <c r="E156" s="4" t="s">
        <v>18</v>
      </c>
      <c r="F156" s="4" t="s">
        <v>19</v>
      </c>
      <c r="G156" s="4" t="s">
        <v>20</v>
      </c>
      <c r="H156" s="4" t="s">
        <v>21</v>
      </c>
      <c r="I156" s="4" t="s">
        <v>22</v>
      </c>
      <c r="J156" s="4" t="s">
        <v>23</v>
      </c>
      <c r="K156" s="5" t="s">
        <v>168</v>
      </c>
      <c r="L156" s="7">
        <v>1.2269097222222223</v>
      </c>
      <c r="M156" s="4" t="s">
        <v>29</v>
      </c>
      <c r="N156" s="4" t="s">
        <v>26</v>
      </c>
      <c r="O156" s="4">
        <v>2019</v>
      </c>
    </row>
    <row r="157" spans="1:15" ht="15.5" x14ac:dyDescent="0.35">
      <c r="A157" s="4" t="s">
        <v>15</v>
      </c>
      <c r="B157" s="4">
        <v>135.30000000000001</v>
      </c>
      <c r="C157" s="4" t="s">
        <v>16</v>
      </c>
      <c r="D157" s="4" t="s">
        <v>17</v>
      </c>
      <c r="E157" s="4" t="s">
        <v>18</v>
      </c>
      <c r="F157" s="4" t="s">
        <v>19</v>
      </c>
      <c r="G157" s="4" t="s">
        <v>20</v>
      </c>
      <c r="H157" s="4" t="s">
        <v>21</v>
      </c>
      <c r="I157" s="4" t="s">
        <v>22</v>
      </c>
      <c r="J157" s="4" t="s">
        <v>23</v>
      </c>
      <c r="K157" s="5" t="s">
        <v>48</v>
      </c>
      <c r="L157" s="7">
        <v>1.2332523148148147</v>
      </c>
      <c r="M157" s="4" t="s">
        <v>25</v>
      </c>
      <c r="N157" s="4" t="s">
        <v>30</v>
      </c>
      <c r="O157" s="4">
        <v>2019</v>
      </c>
    </row>
    <row r="158" spans="1:15" ht="15.5" x14ac:dyDescent="0.35">
      <c r="A158" s="4" t="s">
        <v>15</v>
      </c>
      <c r="B158" s="4">
        <v>135.30000000000001</v>
      </c>
      <c r="C158" s="4" t="s">
        <v>16</v>
      </c>
      <c r="D158" s="4" t="s">
        <v>17</v>
      </c>
      <c r="E158" s="4" t="s">
        <v>18</v>
      </c>
      <c r="F158" s="4" t="s">
        <v>19</v>
      </c>
      <c r="G158" s="4" t="s">
        <v>20</v>
      </c>
      <c r="H158" s="4" t="s">
        <v>21</v>
      </c>
      <c r="I158" s="4" t="s">
        <v>22</v>
      </c>
      <c r="J158" s="4" t="s">
        <v>23</v>
      </c>
      <c r="K158" s="5" t="s">
        <v>169</v>
      </c>
      <c r="L158" s="7">
        <v>1.2703009259259259</v>
      </c>
      <c r="M158" s="4" t="s">
        <v>25</v>
      </c>
      <c r="N158" s="4" t="s">
        <v>35</v>
      </c>
      <c r="O158" s="4">
        <v>2019</v>
      </c>
    </row>
    <row r="159" spans="1:15" ht="15.5" x14ac:dyDescent="0.35">
      <c r="A159" s="4" t="s">
        <v>15</v>
      </c>
      <c r="B159" s="4">
        <v>135.30000000000001</v>
      </c>
      <c r="C159" s="4" t="s">
        <v>16</v>
      </c>
      <c r="D159" s="4" t="s">
        <v>17</v>
      </c>
      <c r="E159" s="4" t="s">
        <v>18</v>
      </c>
      <c r="F159" s="4" t="s">
        <v>19</v>
      </c>
      <c r="G159" s="4" t="s">
        <v>20</v>
      </c>
      <c r="H159" s="4" t="s">
        <v>21</v>
      </c>
      <c r="I159" s="4" t="s">
        <v>22</v>
      </c>
      <c r="J159" s="4" t="s">
        <v>23</v>
      </c>
      <c r="K159" s="5" t="s">
        <v>170</v>
      </c>
      <c r="L159" s="7">
        <v>1.3026157407407408</v>
      </c>
      <c r="M159" s="4" t="s">
        <v>25</v>
      </c>
      <c r="N159" s="4" t="s">
        <v>35</v>
      </c>
      <c r="O159" s="4">
        <v>2019</v>
      </c>
    </row>
    <row r="160" spans="1:15" ht="15.5" x14ac:dyDescent="0.35">
      <c r="A160" s="4" t="s">
        <v>15</v>
      </c>
      <c r="B160" s="4">
        <v>135.30000000000001</v>
      </c>
      <c r="C160" s="4" t="s">
        <v>16</v>
      </c>
      <c r="D160" s="4" t="s">
        <v>17</v>
      </c>
      <c r="E160" s="4" t="s">
        <v>18</v>
      </c>
      <c r="F160" s="4" t="s">
        <v>19</v>
      </c>
      <c r="G160" s="4" t="s">
        <v>20</v>
      </c>
      <c r="H160" s="4" t="s">
        <v>21</v>
      </c>
      <c r="I160" s="4" t="s">
        <v>22</v>
      </c>
      <c r="J160" s="4" t="s">
        <v>23</v>
      </c>
      <c r="K160" s="5" t="s">
        <v>171</v>
      </c>
      <c r="L160" s="7">
        <v>1.3139351851851853</v>
      </c>
      <c r="M160" s="4" t="s">
        <v>25</v>
      </c>
      <c r="N160" s="4" t="s">
        <v>26</v>
      </c>
      <c r="O160" s="4">
        <v>2019</v>
      </c>
    </row>
    <row r="161" spans="1:15" ht="15.5" x14ac:dyDescent="0.35">
      <c r="A161" s="4" t="s">
        <v>15</v>
      </c>
      <c r="B161" s="4">
        <v>135.30000000000001</v>
      </c>
      <c r="C161" s="4" t="s">
        <v>16</v>
      </c>
      <c r="D161" s="4" t="s">
        <v>17</v>
      </c>
      <c r="E161" s="4" t="s">
        <v>18</v>
      </c>
      <c r="F161" s="4" t="s">
        <v>19</v>
      </c>
      <c r="G161" s="4" t="s">
        <v>20</v>
      </c>
      <c r="H161" s="4" t="s">
        <v>21</v>
      </c>
      <c r="I161" s="4" t="s">
        <v>22</v>
      </c>
      <c r="J161" s="4" t="s">
        <v>23</v>
      </c>
      <c r="K161" s="5" t="s">
        <v>172</v>
      </c>
      <c r="L161" s="7">
        <v>1.3287152777777778</v>
      </c>
      <c r="M161" s="4" t="s">
        <v>25</v>
      </c>
      <c r="N161" s="4" t="s">
        <v>129</v>
      </c>
      <c r="O161" s="4">
        <v>2019</v>
      </c>
    </row>
    <row r="162" spans="1:15" ht="15.5" x14ac:dyDescent="0.35">
      <c r="A162" s="4" t="s">
        <v>15</v>
      </c>
      <c r="B162" s="4">
        <v>135.30000000000001</v>
      </c>
      <c r="C162" s="4" t="s">
        <v>16</v>
      </c>
      <c r="D162" s="4" t="s">
        <v>17</v>
      </c>
      <c r="E162" s="4" t="s">
        <v>18</v>
      </c>
      <c r="F162" s="4" t="s">
        <v>19</v>
      </c>
      <c r="G162" s="4" t="s">
        <v>20</v>
      </c>
      <c r="H162" s="4" t="s">
        <v>21</v>
      </c>
      <c r="I162" s="4" t="s">
        <v>22</v>
      </c>
      <c r="J162" s="4" t="s">
        <v>23</v>
      </c>
      <c r="K162" s="5" t="s">
        <v>173</v>
      </c>
      <c r="L162" s="7">
        <v>1.3419675925925925</v>
      </c>
      <c r="M162" s="4" t="s">
        <v>25</v>
      </c>
      <c r="N162" s="4" t="s">
        <v>35</v>
      </c>
      <c r="O162" s="4">
        <v>2019</v>
      </c>
    </row>
    <row r="163" spans="1:15" ht="15.5" x14ac:dyDescent="0.35">
      <c r="A163" s="4" t="s">
        <v>15</v>
      </c>
      <c r="B163" s="4">
        <v>135.30000000000001</v>
      </c>
      <c r="C163" s="4" t="s">
        <v>16</v>
      </c>
      <c r="D163" s="4" t="s">
        <v>17</v>
      </c>
      <c r="E163" s="4" t="s">
        <v>18</v>
      </c>
      <c r="F163" s="4" t="s">
        <v>19</v>
      </c>
      <c r="G163" s="4" t="s">
        <v>20</v>
      </c>
      <c r="H163" s="4" t="s">
        <v>21</v>
      </c>
      <c r="I163" s="4" t="s">
        <v>22</v>
      </c>
      <c r="J163" s="4" t="s">
        <v>23</v>
      </c>
      <c r="K163" s="5" t="s">
        <v>174</v>
      </c>
      <c r="L163" s="7">
        <v>1.3437037037037038</v>
      </c>
      <c r="M163" s="4" t="s">
        <v>25</v>
      </c>
      <c r="N163" s="4" t="s">
        <v>26</v>
      </c>
      <c r="O163" s="4">
        <v>2019</v>
      </c>
    </row>
    <row r="164" spans="1:15" ht="15.5" x14ac:dyDescent="0.35">
      <c r="A164" s="4" t="s">
        <v>15</v>
      </c>
      <c r="B164" s="4">
        <v>135.30000000000001</v>
      </c>
      <c r="C164" s="4" t="s">
        <v>16</v>
      </c>
      <c r="D164" s="4" t="s">
        <v>17</v>
      </c>
      <c r="E164" s="4" t="s">
        <v>18</v>
      </c>
      <c r="F164" s="4" t="s">
        <v>19</v>
      </c>
      <c r="G164" s="4" t="s">
        <v>20</v>
      </c>
      <c r="H164" s="4" t="s">
        <v>21</v>
      </c>
      <c r="I164" s="4" t="s">
        <v>22</v>
      </c>
      <c r="J164" s="4" t="s">
        <v>23</v>
      </c>
      <c r="K164" s="5" t="s">
        <v>175</v>
      </c>
      <c r="L164" s="7">
        <v>1.3437268518518517</v>
      </c>
      <c r="M164" s="4" t="s">
        <v>25</v>
      </c>
      <c r="N164" s="4" t="s">
        <v>30</v>
      </c>
      <c r="O164" s="4">
        <v>2019</v>
      </c>
    </row>
    <row r="165" spans="1:15" ht="15.5" x14ac:dyDescent="0.35">
      <c r="A165" s="4" t="s">
        <v>15</v>
      </c>
      <c r="B165" s="4">
        <v>135.30000000000001</v>
      </c>
      <c r="C165" s="4" t="s">
        <v>16</v>
      </c>
      <c r="D165" s="4" t="s">
        <v>17</v>
      </c>
      <c r="E165" s="4" t="s">
        <v>18</v>
      </c>
      <c r="F165" s="4" t="s">
        <v>19</v>
      </c>
      <c r="G165" s="4" t="s">
        <v>20</v>
      </c>
      <c r="H165" s="4" t="s">
        <v>21</v>
      </c>
      <c r="I165" s="4" t="s">
        <v>22</v>
      </c>
      <c r="J165" s="4" t="s">
        <v>23</v>
      </c>
      <c r="K165" s="5" t="s">
        <v>47</v>
      </c>
      <c r="L165" s="7">
        <v>1.3553703703703703</v>
      </c>
      <c r="M165" s="4" t="s">
        <v>25</v>
      </c>
      <c r="N165" s="4" t="s">
        <v>30</v>
      </c>
      <c r="O165" s="4">
        <v>2019</v>
      </c>
    </row>
    <row r="166" spans="1:15" ht="15.5" x14ac:dyDescent="0.35">
      <c r="A166" s="4" t="s">
        <v>15</v>
      </c>
      <c r="B166" s="4">
        <v>135.30000000000001</v>
      </c>
      <c r="C166" s="4" t="s">
        <v>16</v>
      </c>
      <c r="D166" s="4" t="s">
        <v>17</v>
      </c>
      <c r="E166" s="4" t="s">
        <v>18</v>
      </c>
      <c r="F166" s="4" t="s">
        <v>19</v>
      </c>
      <c r="G166" s="4" t="s">
        <v>20</v>
      </c>
      <c r="H166" s="4" t="s">
        <v>21</v>
      </c>
      <c r="I166" s="4" t="s">
        <v>22</v>
      </c>
      <c r="J166" s="4" t="s">
        <v>23</v>
      </c>
      <c r="K166" s="5" t="s">
        <v>146</v>
      </c>
      <c r="L166" s="7">
        <v>1.3585300925925925</v>
      </c>
      <c r="M166" s="4" t="s">
        <v>29</v>
      </c>
      <c r="N166" s="4" t="s">
        <v>30</v>
      </c>
      <c r="O166" s="4">
        <v>2019</v>
      </c>
    </row>
    <row r="167" spans="1:15" ht="15.5" x14ac:dyDescent="0.35">
      <c r="A167" s="4" t="s">
        <v>15</v>
      </c>
      <c r="B167" s="4">
        <v>135.30000000000001</v>
      </c>
      <c r="C167" s="4" t="s">
        <v>16</v>
      </c>
      <c r="D167" s="4" t="s">
        <v>17</v>
      </c>
      <c r="E167" s="4" t="s">
        <v>18</v>
      </c>
      <c r="F167" s="4" t="s">
        <v>19</v>
      </c>
      <c r="G167" s="4" t="s">
        <v>20</v>
      </c>
      <c r="H167" s="4" t="s">
        <v>21</v>
      </c>
      <c r="I167" s="4" t="s">
        <v>22</v>
      </c>
      <c r="J167" s="4" t="s">
        <v>23</v>
      </c>
      <c r="K167" s="5" t="s">
        <v>176</v>
      </c>
      <c r="L167" s="7">
        <v>1.3592939814814813</v>
      </c>
      <c r="M167" s="4" t="s">
        <v>25</v>
      </c>
      <c r="N167" s="4" t="s">
        <v>35</v>
      </c>
      <c r="O167" s="4">
        <v>2019</v>
      </c>
    </row>
    <row r="168" spans="1:15" ht="15.5" x14ac:dyDescent="0.35">
      <c r="A168" s="4" t="s">
        <v>15</v>
      </c>
      <c r="B168" s="4">
        <v>135.30000000000001</v>
      </c>
      <c r="C168" s="4" t="s">
        <v>16</v>
      </c>
      <c r="D168" s="4" t="s">
        <v>17</v>
      </c>
      <c r="E168" s="4" t="s">
        <v>18</v>
      </c>
      <c r="F168" s="4" t="s">
        <v>19</v>
      </c>
      <c r="G168" s="4" t="s">
        <v>20</v>
      </c>
      <c r="H168" s="4" t="s">
        <v>21</v>
      </c>
      <c r="I168" s="4" t="s">
        <v>22</v>
      </c>
      <c r="J168" s="4" t="s">
        <v>23</v>
      </c>
      <c r="K168" s="5" t="s">
        <v>40</v>
      </c>
      <c r="L168" s="7">
        <v>1.3604513888888887</v>
      </c>
      <c r="M168" s="4" t="s">
        <v>25</v>
      </c>
      <c r="N168" s="4" t="s">
        <v>30</v>
      </c>
      <c r="O168" s="4">
        <v>2019</v>
      </c>
    </row>
    <row r="169" spans="1:15" ht="15.5" x14ac:dyDescent="0.35">
      <c r="A169" s="4" t="s">
        <v>15</v>
      </c>
      <c r="B169" s="4">
        <v>135.30000000000001</v>
      </c>
      <c r="C169" s="4" t="s">
        <v>16</v>
      </c>
      <c r="D169" s="4" t="s">
        <v>17</v>
      </c>
      <c r="E169" s="4" t="s">
        <v>18</v>
      </c>
      <c r="F169" s="4" t="s">
        <v>19</v>
      </c>
      <c r="G169" s="4" t="s">
        <v>20</v>
      </c>
      <c r="H169" s="4" t="s">
        <v>21</v>
      </c>
      <c r="I169" s="4" t="s">
        <v>22</v>
      </c>
      <c r="J169" s="4" t="s">
        <v>23</v>
      </c>
      <c r="K169" s="5" t="s">
        <v>63</v>
      </c>
      <c r="L169" s="7">
        <v>1.4046180555555556</v>
      </c>
      <c r="M169" s="4" t="s">
        <v>29</v>
      </c>
      <c r="N169" s="4" t="s">
        <v>30</v>
      </c>
      <c r="O169" s="4">
        <v>2019</v>
      </c>
    </row>
    <row r="170" spans="1:15" ht="15.5" x14ac:dyDescent="0.35">
      <c r="A170" s="4" t="s">
        <v>15</v>
      </c>
      <c r="B170" s="4">
        <v>135.30000000000001</v>
      </c>
      <c r="C170" s="4" t="s">
        <v>16</v>
      </c>
      <c r="D170" s="4" t="s">
        <v>17</v>
      </c>
      <c r="E170" s="4" t="s">
        <v>18</v>
      </c>
      <c r="F170" s="4" t="s">
        <v>19</v>
      </c>
      <c r="G170" s="4" t="s">
        <v>20</v>
      </c>
      <c r="H170" s="4" t="s">
        <v>21</v>
      </c>
      <c r="I170" s="4" t="s">
        <v>22</v>
      </c>
      <c r="J170" s="4" t="s">
        <v>23</v>
      </c>
      <c r="K170" s="5" t="s">
        <v>177</v>
      </c>
      <c r="L170" s="7">
        <v>1.4141782407407408</v>
      </c>
      <c r="M170" s="4" t="s">
        <v>25</v>
      </c>
      <c r="N170" s="4" t="s">
        <v>30</v>
      </c>
      <c r="O170" s="4">
        <v>2019</v>
      </c>
    </row>
    <row r="171" spans="1:15" ht="15.5" x14ac:dyDescent="0.35">
      <c r="A171" s="4" t="s">
        <v>15</v>
      </c>
      <c r="B171" s="4">
        <v>135.30000000000001</v>
      </c>
      <c r="C171" s="4" t="s">
        <v>16</v>
      </c>
      <c r="D171" s="4" t="s">
        <v>17</v>
      </c>
      <c r="E171" s="4" t="s">
        <v>18</v>
      </c>
      <c r="F171" s="4" t="s">
        <v>19</v>
      </c>
      <c r="G171" s="4" t="s">
        <v>20</v>
      </c>
      <c r="H171" s="4" t="s">
        <v>21</v>
      </c>
      <c r="I171" s="4" t="s">
        <v>22</v>
      </c>
      <c r="J171" s="4" t="s">
        <v>23</v>
      </c>
      <c r="K171" s="5" t="s">
        <v>93</v>
      </c>
      <c r="L171" s="7">
        <v>1.4192939814814816</v>
      </c>
      <c r="M171" s="4" t="s">
        <v>29</v>
      </c>
      <c r="N171" s="4" t="s">
        <v>58</v>
      </c>
      <c r="O171" s="4">
        <v>2019</v>
      </c>
    </row>
    <row r="172" spans="1:15" ht="15.5" x14ac:dyDescent="0.35">
      <c r="A172" s="4" t="s">
        <v>15</v>
      </c>
      <c r="B172" s="4">
        <v>135.30000000000001</v>
      </c>
      <c r="C172" s="4" t="s">
        <v>16</v>
      </c>
      <c r="D172" s="4" t="s">
        <v>17</v>
      </c>
      <c r="E172" s="4" t="s">
        <v>18</v>
      </c>
      <c r="F172" s="4" t="s">
        <v>19</v>
      </c>
      <c r="G172" s="4" t="s">
        <v>20</v>
      </c>
      <c r="H172" s="4" t="s">
        <v>21</v>
      </c>
      <c r="I172" s="4" t="s">
        <v>22</v>
      </c>
      <c r="J172" s="4" t="s">
        <v>23</v>
      </c>
      <c r="K172" s="5" t="s">
        <v>178</v>
      </c>
      <c r="L172" s="7">
        <v>1.4213194444444444</v>
      </c>
      <c r="M172" s="4" t="s">
        <v>25</v>
      </c>
      <c r="N172" s="4" t="s">
        <v>26</v>
      </c>
      <c r="O172" s="4">
        <v>2019</v>
      </c>
    </row>
    <row r="173" spans="1:15" ht="15.5" x14ac:dyDescent="0.35">
      <c r="A173" s="4" t="s">
        <v>15</v>
      </c>
      <c r="B173" s="4">
        <v>135.30000000000001</v>
      </c>
      <c r="C173" s="4" t="s">
        <v>16</v>
      </c>
      <c r="D173" s="4" t="s">
        <v>17</v>
      </c>
      <c r="E173" s="4" t="s">
        <v>18</v>
      </c>
      <c r="F173" s="4" t="s">
        <v>19</v>
      </c>
      <c r="G173" s="4" t="s">
        <v>20</v>
      </c>
      <c r="H173" s="4" t="s">
        <v>21</v>
      </c>
      <c r="I173" s="4" t="s">
        <v>22</v>
      </c>
      <c r="J173" s="4" t="s">
        <v>23</v>
      </c>
      <c r="K173" s="5" t="s">
        <v>41</v>
      </c>
      <c r="L173" s="7">
        <v>1.4284606481481481</v>
      </c>
      <c r="M173" s="4" t="s">
        <v>29</v>
      </c>
      <c r="N173" s="4" t="s">
        <v>30</v>
      </c>
      <c r="O173" s="4">
        <v>2019</v>
      </c>
    </row>
    <row r="174" spans="1:15" ht="15.5" x14ac:dyDescent="0.35">
      <c r="A174" s="4" t="s">
        <v>15</v>
      </c>
      <c r="B174" s="4">
        <v>135.30000000000001</v>
      </c>
      <c r="C174" s="4" t="s">
        <v>16</v>
      </c>
      <c r="D174" s="4" t="s">
        <v>17</v>
      </c>
      <c r="E174" s="4" t="s">
        <v>18</v>
      </c>
      <c r="F174" s="4" t="s">
        <v>19</v>
      </c>
      <c r="G174" s="4" t="s">
        <v>20</v>
      </c>
      <c r="H174" s="4" t="s">
        <v>21</v>
      </c>
      <c r="I174" s="4" t="s">
        <v>22</v>
      </c>
      <c r="J174" s="4" t="s">
        <v>23</v>
      </c>
      <c r="K174" s="5" t="s">
        <v>179</v>
      </c>
      <c r="L174" s="7">
        <v>1.4327662037037037</v>
      </c>
      <c r="M174" s="4" t="s">
        <v>25</v>
      </c>
      <c r="N174" s="4" t="s">
        <v>35</v>
      </c>
      <c r="O174" s="4">
        <v>2019</v>
      </c>
    </row>
    <row r="175" spans="1:15" ht="15.5" x14ac:dyDescent="0.35">
      <c r="A175" s="4" t="s">
        <v>15</v>
      </c>
      <c r="B175" s="4">
        <v>135.30000000000001</v>
      </c>
      <c r="C175" s="4" t="s">
        <v>16</v>
      </c>
      <c r="D175" s="4" t="s">
        <v>17</v>
      </c>
      <c r="E175" s="4" t="s">
        <v>18</v>
      </c>
      <c r="F175" s="4" t="s">
        <v>19</v>
      </c>
      <c r="G175" s="4" t="s">
        <v>20</v>
      </c>
      <c r="H175" s="4" t="s">
        <v>21</v>
      </c>
      <c r="I175" s="4" t="s">
        <v>22</v>
      </c>
      <c r="J175" s="4" t="s">
        <v>23</v>
      </c>
      <c r="K175" s="5" t="s">
        <v>46</v>
      </c>
      <c r="L175" s="7">
        <v>1.4371643518518518</v>
      </c>
      <c r="M175" s="4" t="s">
        <v>25</v>
      </c>
      <c r="N175" s="4" t="s">
        <v>35</v>
      </c>
      <c r="O175" s="4">
        <v>2019</v>
      </c>
    </row>
    <row r="176" spans="1:15" ht="15.5" x14ac:dyDescent="0.35">
      <c r="A176" s="4" t="s">
        <v>15</v>
      </c>
      <c r="B176" s="4">
        <v>135.30000000000001</v>
      </c>
      <c r="C176" s="4" t="s">
        <v>16</v>
      </c>
      <c r="D176" s="4" t="s">
        <v>17</v>
      </c>
      <c r="E176" s="4" t="s">
        <v>18</v>
      </c>
      <c r="F176" s="4" t="s">
        <v>19</v>
      </c>
      <c r="G176" s="4" t="s">
        <v>20</v>
      </c>
      <c r="H176" s="4" t="s">
        <v>21</v>
      </c>
      <c r="I176" s="4" t="s">
        <v>22</v>
      </c>
      <c r="J176" s="4" t="s">
        <v>23</v>
      </c>
      <c r="K176" s="5" t="s">
        <v>180</v>
      </c>
      <c r="L176" s="7">
        <v>1.4578125</v>
      </c>
      <c r="M176" s="4" t="s">
        <v>25</v>
      </c>
      <c r="N176" s="4" t="s">
        <v>26</v>
      </c>
      <c r="O176" s="4">
        <v>2019</v>
      </c>
    </row>
    <row r="177" spans="1:15" ht="15.5" x14ac:dyDescent="0.35">
      <c r="A177" s="4" t="s">
        <v>15</v>
      </c>
      <c r="B177" s="4">
        <v>135.30000000000001</v>
      </c>
      <c r="C177" s="4" t="s">
        <v>16</v>
      </c>
      <c r="D177" s="4" t="s">
        <v>17</v>
      </c>
      <c r="E177" s="4" t="s">
        <v>18</v>
      </c>
      <c r="F177" s="4" t="s">
        <v>19</v>
      </c>
      <c r="G177" s="4" t="s">
        <v>20</v>
      </c>
      <c r="H177" s="4" t="s">
        <v>21</v>
      </c>
      <c r="I177" s="4" t="s">
        <v>22</v>
      </c>
      <c r="J177" s="4" t="s">
        <v>23</v>
      </c>
      <c r="K177" s="5" t="s">
        <v>181</v>
      </c>
      <c r="L177" s="7">
        <v>1.4620949074074074</v>
      </c>
      <c r="M177" s="4" t="s">
        <v>25</v>
      </c>
      <c r="N177" s="4" t="s">
        <v>35</v>
      </c>
      <c r="O177" s="4">
        <v>2019</v>
      </c>
    </row>
    <row r="178" spans="1:15" ht="15.5" x14ac:dyDescent="0.35">
      <c r="A178" s="4" t="s">
        <v>15</v>
      </c>
      <c r="B178" s="4">
        <v>135.30000000000001</v>
      </c>
      <c r="C178" s="4" t="s">
        <v>16</v>
      </c>
      <c r="D178" s="4" t="s">
        <v>17</v>
      </c>
      <c r="E178" s="4" t="s">
        <v>18</v>
      </c>
      <c r="F178" s="4" t="s">
        <v>19</v>
      </c>
      <c r="G178" s="4" t="s">
        <v>20</v>
      </c>
      <c r="H178" s="4" t="s">
        <v>21</v>
      </c>
      <c r="I178" s="4" t="s">
        <v>22</v>
      </c>
      <c r="J178" s="4" t="s">
        <v>23</v>
      </c>
      <c r="K178" s="5" t="s">
        <v>182</v>
      </c>
      <c r="L178" s="7">
        <v>1.4760532407407407</v>
      </c>
      <c r="M178" s="4" t="s">
        <v>29</v>
      </c>
      <c r="N178" s="4" t="s">
        <v>26</v>
      </c>
      <c r="O178" s="4">
        <v>2019</v>
      </c>
    </row>
    <row r="179" spans="1:15" ht="15.5" x14ac:dyDescent="0.35">
      <c r="A179" s="4" t="s">
        <v>15</v>
      </c>
      <c r="B179" s="4">
        <v>135.30000000000001</v>
      </c>
      <c r="C179" s="4" t="s">
        <v>16</v>
      </c>
      <c r="D179" s="4" t="s">
        <v>17</v>
      </c>
      <c r="E179" s="4" t="s">
        <v>18</v>
      </c>
      <c r="F179" s="4" t="s">
        <v>19</v>
      </c>
      <c r="G179" s="4" t="s">
        <v>20</v>
      </c>
      <c r="H179" s="4" t="s">
        <v>21</v>
      </c>
      <c r="I179" s="4" t="s">
        <v>22</v>
      </c>
      <c r="J179" s="4" t="s">
        <v>23</v>
      </c>
      <c r="K179" s="5" t="s">
        <v>183</v>
      </c>
      <c r="L179" s="7">
        <v>1.4808912037037036</v>
      </c>
      <c r="M179" s="4" t="s">
        <v>25</v>
      </c>
      <c r="N179" s="4" t="s">
        <v>26</v>
      </c>
      <c r="O179" s="4">
        <v>2019</v>
      </c>
    </row>
    <row r="180" spans="1:15" ht="15.5" x14ac:dyDescent="0.35">
      <c r="A180" s="4" t="s">
        <v>15</v>
      </c>
      <c r="B180" s="4">
        <v>135.30000000000001</v>
      </c>
      <c r="C180" s="4" t="s">
        <v>16</v>
      </c>
      <c r="D180" s="4" t="s">
        <v>17</v>
      </c>
      <c r="E180" s="4" t="s">
        <v>18</v>
      </c>
      <c r="F180" s="4" t="s">
        <v>19</v>
      </c>
      <c r="G180" s="4" t="s">
        <v>20</v>
      </c>
      <c r="H180" s="4" t="s">
        <v>21</v>
      </c>
      <c r="I180" s="4" t="s">
        <v>22</v>
      </c>
      <c r="J180" s="4" t="s">
        <v>23</v>
      </c>
      <c r="K180" s="5" t="s">
        <v>118</v>
      </c>
      <c r="L180" s="7">
        <v>1.5036805555555555</v>
      </c>
      <c r="M180" s="4" t="s">
        <v>25</v>
      </c>
      <c r="N180" s="4" t="s">
        <v>35</v>
      </c>
      <c r="O180" s="4">
        <v>2019</v>
      </c>
    </row>
    <row r="181" spans="1:15" ht="15.5" x14ac:dyDescent="0.35">
      <c r="A181" s="4" t="s">
        <v>15</v>
      </c>
      <c r="B181" s="4">
        <v>135.30000000000001</v>
      </c>
      <c r="C181" s="4" t="s">
        <v>16</v>
      </c>
      <c r="D181" s="4" t="s">
        <v>17</v>
      </c>
      <c r="E181" s="4" t="s">
        <v>18</v>
      </c>
      <c r="F181" s="4" t="s">
        <v>19</v>
      </c>
      <c r="G181" s="4" t="s">
        <v>20</v>
      </c>
      <c r="H181" s="4" t="s">
        <v>21</v>
      </c>
      <c r="I181" s="4" t="s">
        <v>22</v>
      </c>
      <c r="J181" s="4" t="s">
        <v>23</v>
      </c>
      <c r="K181" s="5" t="s">
        <v>184</v>
      </c>
      <c r="L181" s="7">
        <v>1.509074074074074</v>
      </c>
      <c r="M181" s="4" t="s">
        <v>25</v>
      </c>
      <c r="N181" s="4" t="s">
        <v>26</v>
      </c>
      <c r="O181" s="4">
        <v>2019</v>
      </c>
    </row>
    <row r="182" spans="1:15" ht="15.5" x14ac:dyDescent="0.35">
      <c r="A182" s="4" t="s">
        <v>15</v>
      </c>
      <c r="B182" s="4">
        <v>135.30000000000001</v>
      </c>
      <c r="C182" s="4" t="s">
        <v>16</v>
      </c>
      <c r="D182" s="4" t="s">
        <v>17</v>
      </c>
      <c r="E182" s="4" t="s">
        <v>18</v>
      </c>
      <c r="F182" s="4" t="s">
        <v>19</v>
      </c>
      <c r="G182" s="4" t="s">
        <v>20</v>
      </c>
      <c r="H182" s="4" t="s">
        <v>21</v>
      </c>
      <c r="I182" s="4" t="s">
        <v>22</v>
      </c>
      <c r="J182" s="4" t="s">
        <v>23</v>
      </c>
      <c r="K182" s="5" t="s">
        <v>185</v>
      </c>
      <c r="L182" s="7">
        <v>1.512361111111111</v>
      </c>
      <c r="M182" s="4" t="s">
        <v>29</v>
      </c>
      <c r="N182" s="4" t="s">
        <v>35</v>
      </c>
      <c r="O182" s="4">
        <v>2019</v>
      </c>
    </row>
    <row r="183" spans="1:15" ht="15.5" x14ac:dyDescent="0.35">
      <c r="A183" s="4" t="s">
        <v>15</v>
      </c>
      <c r="B183" s="4">
        <v>135.30000000000001</v>
      </c>
      <c r="C183" s="4" t="s">
        <v>16</v>
      </c>
      <c r="D183" s="4" t="s">
        <v>17</v>
      </c>
      <c r="E183" s="4" t="s">
        <v>18</v>
      </c>
      <c r="F183" s="4" t="s">
        <v>19</v>
      </c>
      <c r="G183" s="4" t="s">
        <v>20</v>
      </c>
      <c r="H183" s="4" t="s">
        <v>21</v>
      </c>
      <c r="I183" s="4" t="s">
        <v>22</v>
      </c>
      <c r="J183" s="4" t="s">
        <v>23</v>
      </c>
      <c r="K183" s="5" t="s">
        <v>116</v>
      </c>
      <c r="L183" s="7">
        <v>1.5146064814814817</v>
      </c>
      <c r="M183" s="4" t="s">
        <v>25</v>
      </c>
      <c r="N183" s="4" t="s">
        <v>30</v>
      </c>
      <c r="O183" s="4">
        <v>2019</v>
      </c>
    </row>
    <row r="184" spans="1:15" ht="15.5" x14ac:dyDescent="0.35">
      <c r="A184" s="4" t="s">
        <v>15</v>
      </c>
      <c r="B184" s="4">
        <v>135.30000000000001</v>
      </c>
      <c r="C184" s="4" t="s">
        <v>16</v>
      </c>
      <c r="D184" s="4" t="s">
        <v>17</v>
      </c>
      <c r="E184" s="4" t="s">
        <v>18</v>
      </c>
      <c r="F184" s="4" t="s">
        <v>19</v>
      </c>
      <c r="G184" s="4" t="s">
        <v>20</v>
      </c>
      <c r="H184" s="4" t="s">
        <v>21</v>
      </c>
      <c r="I184" s="4" t="s">
        <v>22</v>
      </c>
      <c r="J184" s="4" t="s">
        <v>23</v>
      </c>
      <c r="K184" s="5" t="s">
        <v>186</v>
      </c>
      <c r="L184" s="7">
        <v>1.5334259259259257</v>
      </c>
      <c r="M184" s="4" t="s">
        <v>25</v>
      </c>
      <c r="N184" s="4" t="s">
        <v>30</v>
      </c>
      <c r="O184" s="4">
        <v>2019</v>
      </c>
    </row>
    <row r="185" spans="1:15" ht="15.5" x14ac:dyDescent="0.35">
      <c r="A185" s="4" t="s">
        <v>15</v>
      </c>
      <c r="B185" s="4">
        <v>135.30000000000001</v>
      </c>
      <c r="C185" s="4" t="s">
        <v>16</v>
      </c>
      <c r="D185" s="4" t="s">
        <v>17</v>
      </c>
      <c r="E185" s="4" t="s">
        <v>18</v>
      </c>
      <c r="F185" s="4" t="s">
        <v>19</v>
      </c>
      <c r="G185" s="4" t="s">
        <v>20</v>
      </c>
      <c r="H185" s="4" t="s">
        <v>21</v>
      </c>
      <c r="I185" s="4" t="s">
        <v>22</v>
      </c>
      <c r="J185" s="4" t="s">
        <v>23</v>
      </c>
      <c r="K185" s="5" t="s">
        <v>187</v>
      </c>
      <c r="L185" s="7">
        <v>1.5385532407407407</v>
      </c>
      <c r="M185" s="4" t="s">
        <v>25</v>
      </c>
      <c r="N185" s="4" t="s">
        <v>26</v>
      </c>
      <c r="O185" s="4">
        <v>2019</v>
      </c>
    </row>
    <row r="186" spans="1:15" ht="15.5" x14ac:dyDescent="0.35">
      <c r="A186" s="4" t="s">
        <v>15</v>
      </c>
      <c r="B186" s="4">
        <v>135.30000000000001</v>
      </c>
      <c r="C186" s="4" t="s">
        <v>16</v>
      </c>
      <c r="D186" s="4" t="s">
        <v>17</v>
      </c>
      <c r="E186" s="4" t="s">
        <v>18</v>
      </c>
      <c r="F186" s="4" t="s">
        <v>19</v>
      </c>
      <c r="G186" s="4" t="s">
        <v>20</v>
      </c>
      <c r="H186" s="4" t="s">
        <v>21</v>
      </c>
      <c r="I186" s="4" t="s">
        <v>22</v>
      </c>
      <c r="J186" s="4" t="s">
        <v>23</v>
      </c>
      <c r="K186" s="5" t="s">
        <v>188</v>
      </c>
      <c r="L186" s="7">
        <v>1.5530555555555556</v>
      </c>
      <c r="M186" s="4" t="s">
        <v>25</v>
      </c>
      <c r="N186" s="4" t="s">
        <v>35</v>
      </c>
      <c r="O186" s="4">
        <v>2019</v>
      </c>
    </row>
    <row r="187" spans="1:15" ht="15.5" x14ac:dyDescent="0.35">
      <c r="A187" s="4" t="s">
        <v>15</v>
      </c>
      <c r="B187" s="4">
        <v>135.30000000000001</v>
      </c>
      <c r="C187" s="4" t="s">
        <v>16</v>
      </c>
      <c r="D187" s="4" t="s">
        <v>17</v>
      </c>
      <c r="E187" s="4" t="s">
        <v>18</v>
      </c>
      <c r="F187" s="4" t="s">
        <v>19</v>
      </c>
      <c r="G187" s="4" t="s">
        <v>20</v>
      </c>
      <c r="H187" s="4" t="s">
        <v>21</v>
      </c>
      <c r="I187" s="4" t="s">
        <v>22</v>
      </c>
      <c r="J187" s="4" t="s">
        <v>23</v>
      </c>
      <c r="K187" s="5" t="s">
        <v>189</v>
      </c>
      <c r="L187" s="7">
        <v>1.5584837962962963</v>
      </c>
      <c r="M187" s="4" t="s">
        <v>25</v>
      </c>
      <c r="N187" s="4" t="s">
        <v>30</v>
      </c>
      <c r="O187" s="4">
        <v>2019</v>
      </c>
    </row>
    <row r="188" spans="1:15" ht="15.5" x14ac:dyDescent="0.35">
      <c r="A188" s="4" t="s">
        <v>15</v>
      </c>
      <c r="B188" s="4">
        <v>135.30000000000001</v>
      </c>
      <c r="C188" s="4" t="s">
        <v>16</v>
      </c>
      <c r="D188" s="4" t="s">
        <v>17</v>
      </c>
      <c r="E188" s="4" t="s">
        <v>18</v>
      </c>
      <c r="F188" s="4" t="s">
        <v>19</v>
      </c>
      <c r="G188" s="4" t="s">
        <v>20</v>
      </c>
      <c r="H188" s="4" t="s">
        <v>21</v>
      </c>
      <c r="I188" s="4" t="s">
        <v>22</v>
      </c>
      <c r="J188" s="4" t="s">
        <v>23</v>
      </c>
      <c r="K188" s="5" t="s">
        <v>138</v>
      </c>
      <c r="L188" s="7">
        <v>1.567789351851852</v>
      </c>
      <c r="M188" s="4" t="s">
        <v>25</v>
      </c>
      <c r="N188" s="4" t="s">
        <v>35</v>
      </c>
      <c r="O188" s="4">
        <v>2019</v>
      </c>
    </row>
    <row r="189" spans="1:15" ht="15.5" x14ac:dyDescent="0.35">
      <c r="A189" s="4" t="s">
        <v>15</v>
      </c>
      <c r="B189" s="4">
        <v>135.30000000000001</v>
      </c>
      <c r="C189" s="4" t="s">
        <v>16</v>
      </c>
      <c r="D189" s="4" t="s">
        <v>17</v>
      </c>
      <c r="E189" s="4" t="s">
        <v>18</v>
      </c>
      <c r="F189" s="4" t="s">
        <v>19</v>
      </c>
      <c r="G189" s="4" t="s">
        <v>20</v>
      </c>
      <c r="H189" s="4" t="s">
        <v>21</v>
      </c>
      <c r="I189" s="4" t="s">
        <v>22</v>
      </c>
      <c r="J189" s="4" t="s">
        <v>23</v>
      </c>
      <c r="K189" s="5" t="s">
        <v>100</v>
      </c>
      <c r="L189" s="7">
        <v>1.5813541666666666</v>
      </c>
      <c r="M189" s="4" t="s">
        <v>25</v>
      </c>
      <c r="N189" s="4" t="s">
        <v>58</v>
      </c>
      <c r="O189" s="4">
        <v>2019</v>
      </c>
    </row>
    <row r="190" spans="1:15" ht="15.5" x14ac:dyDescent="0.35">
      <c r="A190" s="4" t="s">
        <v>15</v>
      </c>
      <c r="B190" s="4">
        <v>135.30000000000001</v>
      </c>
      <c r="C190" s="4" t="s">
        <v>16</v>
      </c>
      <c r="D190" s="4" t="s">
        <v>17</v>
      </c>
      <c r="E190" s="4" t="s">
        <v>18</v>
      </c>
      <c r="F190" s="4" t="s">
        <v>19</v>
      </c>
      <c r="G190" s="4" t="s">
        <v>20</v>
      </c>
      <c r="H190" s="4" t="s">
        <v>21</v>
      </c>
      <c r="I190" s="4" t="s">
        <v>22</v>
      </c>
      <c r="J190" s="4" t="s">
        <v>23</v>
      </c>
      <c r="K190" s="5" t="s">
        <v>55</v>
      </c>
      <c r="L190" s="7">
        <v>1.5822222222222224</v>
      </c>
      <c r="M190" s="4" t="s">
        <v>29</v>
      </c>
      <c r="N190" s="4" t="s">
        <v>30</v>
      </c>
      <c r="O190" s="4">
        <v>2019</v>
      </c>
    </row>
    <row r="191" spans="1:15" ht="15.5" x14ac:dyDescent="0.35">
      <c r="A191" s="4" t="s">
        <v>15</v>
      </c>
      <c r="B191" s="4">
        <v>135.30000000000001</v>
      </c>
      <c r="C191" s="4" t="s">
        <v>16</v>
      </c>
      <c r="D191" s="4" t="s">
        <v>17</v>
      </c>
      <c r="E191" s="4" t="s">
        <v>18</v>
      </c>
      <c r="F191" s="4" t="s">
        <v>19</v>
      </c>
      <c r="G191" s="4" t="s">
        <v>20</v>
      </c>
      <c r="H191" s="4" t="s">
        <v>21</v>
      </c>
      <c r="I191" s="4" t="s">
        <v>22</v>
      </c>
      <c r="J191" s="4" t="s">
        <v>23</v>
      </c>
      <c r="K191" s="5" t="s">
        <v>190</v>
      </c>
      <c r="L191" s="7">
        <v>1.5921412037037037</v>
      </c>
      <c r="M191" s="4" t="s">
        <v>25</v>
      </c>
      <c r="N191" s="4" t="s">
        <v>35</v>
      </c>
      <c r="O191" s="4">
        <v>2019</v>
      </c>
    </row>
    <row r="192" spans="1:15" ht="15.5" x14ac:dyDescent="0.35">
      <c r="A192" s="4" t="s">
        <v>15</v>
      </c>
      <c r="B192" s="4">
        <v>135.30000000000001</v>
      </c>
      <c r="C192" s="4" t="s">
        <v>16</v>
      </c>
      <c r="D192" s="4" t="s">
        <v>17</v>
      </c>
      <c r="E192" s="4" t="s">
        <v>18</v>
      </c>
      <c r="F192" s="4" t="s">
        <v>19</v>
      </c>
      <c r="G192" s="4" t="s">
        <v>20</v>
      </c>
      <c r="H192" s="4" t="s">
        <v>21</v>
      </c>
      <c r="I192" s="4" t="s">
        <v>22</v>
      </c>
      <c r="J192" s="4" t="s">
        <v>23</v>
      </c>
      <c r="K192" s="5" t="s">
        <v>115</v>
      </c>
      <c r="L192" s="7">
        <v>1.6124884259259258</v>
      </c>
      <c r="M192" s="4" t="s">
        <v>25</v>
      </c>
      <c r="N192" s="4" t="s">
        <v>26</v>
      </c>
      <c r="O192" s="4">
        <v>2019</v>
      </c>
    </row>
    <row r="193" spans="1:15" ht="15.5" x14ac:dyDescent="0.35">
      <c r="A193" s="4" t="s">
        <v>15</v>
      </c>
      <c r="B193" s="4">
        <v>135.30000000000001</v>
      </c>
      <c r="C193" s="4" t="s">
        <v>16</v>
      </c>
      <c r="D193" s="4" t="s">
        <v>17</v>
      </c>
      <c r="E193" s="4" t="s">
        <v>18</v>
      </c>
      <c r="F193" s="4" t="s">
        <v>19</v>
      </c>
      <c r="G193" s="4" t="s">
        <v>20</v>
      </c>
      <c r="H193" s="4" t="s">
        <v>21</v>
      </c>
      <c r="I193" s="4" t="s">
        <v>22</v>
      </c>
      <c r="J193" s="4" t="s">
        <v>23</v>
      </c>
      <c r="K193" s="5" t="s">
        <v>191</v>
      </c>
      <c r="L193" s="7">
        <v>1.6226967592592594</v>
      </c>
      <c r="M193" s="4" t="s">
        <v>25</v>
      </c>
      <c r="N193" s="4" t="s">
        <v>26</v>
      </c>
      <c r="O193" s="4">
        <v>2019</v>
      </c>
    </row>
    <row r="194" spans="1:15" ht="15.5" x14ac:dyDescent="0.35">
      <c r="A194" s="4" t="s">
        <v>15</v>
      </c>
      <c r="B194" s="4">
        <v>135.30000000000001</v>
      </c>
      <c r="C194" s="4" t="s">
        <v>16</v>
      </c>
      <c r="D194" s="4" t="s">
        <v>17</v>
      </c>
      <c r="E194" s="4" t="s">
        <v>18</v>
      </c>
      <c r="F194" s="4" t="s">
        <v>19</v>
      </c>
      <c r="G194" s="4" t="s">
        <v>20</v>
      </c>
      <c r="H194" s="4" t="s">
        <v>21</v>
      </c>
      <c r="I194" s="4" t="s">
        <v>22</v>
      </c>
      <c r="J194" s="4" t="s">
        <v>23</v>
      </c>
      <c r="K194" s="5" t="s">
        <v>192</v>
      </c>
      <c r="L194" s="7">
        <v>1.6236921296296296</v>
      </c>
      <c r="M194" s="4" t="s">
        <v>25</v>
      </c>
      <c r="N194" s="4" t="s">
        <v>30</v>
      </c>
      <c r="O194" s="4">
        <v>2019</v>
      </c>
    </row>
    <row r="195" spans="1:15" ht="15.5" x14ac:dyDescent="0.35">
      <c r="A195" s="4" t="s">
        <v>15</v>
      </c>
      <c r="B195" s="4">
        <v>135.30000000000001</v>
      </c>
      <c r="C195" s="4" t="s">
        <v>16</v>
      </c>
      <c r="D195" s="4" t="s">
        <v>17</v>
      </c>
      <c r="E195" s="4" t="s">
        <v>18</v>
      </c>
      <c r="F195" s="4" t="s">
        <v>19</v>
      </c>
      <c r="G195" s="4" t="s">
        <v>20</v>
      </c>
      <c r="H195" s="4" t="s">
        <v>21</v>
      </c>
      <c r="I195" s="4" t="s">
        <v>22</v>
      </c>
      <c r="J195" s="4" t="s">
        <v>23</v>
      </c>
      <c r="K195" s="5" t="s">
        <v>193</v>
      </c>
      <c r="L195" s="7">
        <v>1.6335763888888888</v>
      </c>
      <c r="M195" s="4" t="s">
        <v>25</v>
      </c>
      <c r="N195" s="4" t="s">
        <v>26</v>
      </c>
      <c r="O195" s="4">
        <v>2019</v>
      </c>
    </row>
    <row r="196" spans="1:15" ht="15.5" x14ac:dyDescent="0.35">
      <c r="A196" s="4" t="s">
        <v>15</v>
      </c>
      <c r="B196" s="4">
        <v>135.30000000000001</v>
      </c>
      <c r="C196" s="4" t="s">
        <v>16</v>
      </c>
      <c r="D196" s="4" t="s">
        <v>17</v>
      </c>
      <c r="E196" s="4" t="s">
        <v>18</v>
      </c>
      <c r="F196" s="4" t="s">
        <v>19</v>
      </c>
      <c r="G196" s="4" t="s">
        <v>20</v>
      </c>
      <c r="H196" s="4" t="s">
        <v>21</v>
      </c>
      <c r="I196" s="4" t="s">
        <v>22</v>
      </c>
      <c r="J196" s="4" t="s">
        <v>23</v>
      </c>
      <c r="K196" s="5" t="s">
        <v>194</v>
      </c>
      <c r="L196" s="7">
        <v>1.637847222222222</v>
      </c>
      <c r="M196" s="4" t="s">
        <v>29</v>
      </c>
      <c r="N196" s="4" t="s">
        <v>30</v>
      </c>
      <c r="O196" s="4">
        <v>2019</v>
      </c>
    </row>
    <row r="197" spans="1:15" ht="15.5" x14ac:dyDescent="0.35">
      <c r="A197" s="4" t="s">
        <v>15</v>
      </c>
      <c r="B197" s="4">
        <v>135.30000000000001</v>
      </c>
      <c r="C197" s="4" t="s">
        <v>16</v>
      </c>
      <c r="D197" s="4" t="s">
        <v>17</v>
      </c>
      <c r="E197" s="4" t="s">
        <v>18</v>
      </c>
      <c r="F197" s="4" t="s">
        <v>19</v>
      </c>
      <c r="G197" s="4" t="s">
        <v>20</v>
      </c>
      <c r="H197" s="4" t="s">
        <v>21</v>
      </c>
      <c r="I197" s="4" t="s">
        <v>22</v>
      </c>
      <c r="J197" s="4" t="s">
        <v>23</v>
      </c>
      <c r="K197" s="5" t="s">
        <v>98</v>
      </c>
      <c r="L197" s="7">
        <v>1.6412731481481482</v>
      </c>
      <c r="M197" s="4" t="s">
        <v>25</v>
      </c>
      <c r="N197" s="4" t="s">
        <v>26</v>
      </c>
      <c r="O197" s="4">
        <v>2019</v>
      </c>
    </row>
    <row r="198" spans="1:15" ht="15.5" x14ac:dyDescent="0.35">
      <c r="A198" s="4" t="s">
        <v>15</v>
      </c>
      <c r="B198" s="4">
        <v>135.30000000000001</v>
      </c>
      <c r="C198" s="4" t="s">
        <v>16</v>
      </c>
      <c r="D198" s="4" t="s">
        <v>17</v>
      </c>
      <c r="E198" s="4" t="s">
        <v>18</v>
      </c>
      <c r="F198" s="4" t="s">
        <v>19</v>
      </c>
      <c r="G198" s="4" t="s">
        <v>20</v>
      </c>
      <c r="H198" s="4" t="s">
        <v>21</v>
      </c>
      <c r="I198" s="4" t="s">
        <v>22</v>
      </c>
      <c r="J198" s="4" t="s">
        <v>23</v>
      </c>
      <c r="K198" s="5" t="s">
        <v>195</v>
      </c>
      <c r="L198" s="7">
        <v>1.6521412037037038</v>
      </c>
      <c r="M198" s="4" t="s">
        <v>25</v>
      </c>
      <c r="N198" s="4" t="s">
        <v>30</v>
      </c>
      <c r="O198" s="4">
        <v>2019</v>
      </c>
    </row>
    <row r="199" spans="1:15" ht="15.5" x14ac:dyDescent="0.35">
      <c r="A199" s="4" t="s">
        <v>15</v>
      </c>
      <c r="B199" s="4">
        <v>135.30000000000001</v>
      </c>
      <c r="C199" s="4" t="s">
        <v>16</v>
      </c>
      <c r="D199" s="4" t="s">
        <v>17</v>
      </c>
      <c r="E199" s="4" t="s">
        <v>18</v>
      </c>
      <c r="F199" s="4" t="s">
        <v>19</v>
      </c>
      <c r="G199" s="4" t="s">
        <v>20</v>
      </c>
      <c r="H199" s="4" t="s">
        <v>21</v>
      </c>
      <c r="I199" s="4" t="s">
        <v>22</v>
      </c>
      <c r="J199" s="4" t="s">
        <v>23</v>
      </c>
      <c r="K199" s="5" t="s">
        <v>196</v>
      </c>
      <c r="L199" s="7">
        <v>1.6584143518518519</v>
      </c>
      <c r="M199" s="4" t="s">
        <v>25</v>
      </c>
      <c r="N199" s="4" t="s">
        <v>30</v>
      </c>
      <c r="O199" s="4">
        <v>2019</v>
      </c>
    </row>
    <row r="200" spans="1:15" ht="15.5" x14ac:dyDescent="0.35">
      <c r="A200" s="4" t="s">
        <v>15</v>
      </c>
      <c r="B200" s="4">
        <v>135.30000000000001</v>
      </c>
      <c r="C200" s="4" t="s">
        <v>16</v>
      </c>
      <c r="D200" s="4" t="s">
        <v>17</v>
      </c>
      <c r="E200" s="4" t="s">
        <v>18</v>
      </c>
      <c r="F200" s="4" t="s">
        <v>19</v>
      </c>
      <c r="G200" s="4" t="s">
        <v>20</v>
      </c>
      <c r="H200" s="4" t="s">
        <v>21</v>
      </c>
      <c r="I200" s="4" t="s">
        <v>22</v>
      </c>
      <c r="J200" s="4" t="s">
        <v>23</v>
      </c>
      <c r="K200" s="5" t="s">
        <v>197</v>
      </c>
      <c r="L200" s="7">
        <v>1.6630092592592591</v>
      </c>
      <c r="M200" s="4" t="s">
        <v>25</v>
      </c>
      <c r="N200" s="4" t="s">
        <v>30</v>
      </c>
      <c r="O200" s="4">
        <v>2019</v>
      </c>
    </row>
    <row r="201" spans="1:15" ht="15.5" x14ac:dyDescent="0.35">
      <c r="A201" s="4" t="s">
        <v>15</v>
      </c>
      <c r="B201" s="4">
        <v>135.30000000000001</v>
      </c>
      <c r="C201" s="4" t="s">
        <v>16</v>
      </c>
      <c r="D201" s="4" t="s">
        <v>17</v>
      </c>
      <c r="E201" s="4" t="s">
        <v>18</v>
      </c>
      <c r="F201" s="4" t="s">
        <v>19</v>
      </c>
      <c r="G201" s="4" t="s">
        <v>20</v>
      </c>
      <c r="H201" s="4" t="s">
        <v>21</v>
      </c>
      <c r="I201" s="4" t="s">
        <v>22</v>
      </c>
      <c r="J201" s="4" t="s">
        <v>23</v>
      </c>
      <c r="K201" s="5" t="s">
        <v>124</v>
      </c>
      <c r="L201" s="7">
        <v>1.6758449074074075</v>
      </c>
      <c r="M201" s="4" t="s">
        <v>29</v>
      </c>
      <c r="N201" s="4" t="s">
        <v>26</v>
      </c>
      <c r="O201" s="4">
        <v>2019</v>
      </c>
    </row>
    <row r="202" spans="1:15" ht="15.5" x14ac:dyDescent="0.35">
      <c r="A202" s="4" t="s">
        <v>15</v>
      </c>
      <c r="B202" s="4">
        <v>135.30000000000001</v>
      </c>
      <c r="C202" s="4" t="s">
        <v>16</v>
      </c>
      <c r="D202" s="4" t="s">
        <v>17</v>
      </c>
      <c r="E202" s="4" t="s">
        <v>18</v>
      </c>
      <c r="F202" s="4" t="s">
        <v>19</v>
      </c>
      <c r="G202" s="4" t="s">
        <v>20</v>
      </c>
      <c r="H202" s="4" t="s">
        <v>21</v>
      </c>
      <c r="I202" s="4" t="s">
        <v>22</v>
      </c>
      <c r="J202" s="4" t="s">
        <v>23</v>
      </c>
      <c r="K202" s="5" t="s">
        <v>74</v>
      </c>
      <c r="L202" s="7">
        <v>1.6835069444444446</v>
      </c>
      <c r="M202" s="4" t="s">
        <v>29</v>
      </c>
      <c r="N202" s="4" t="s">
        <v>35</v>
      </c>
      <c r="O202" s="4">
        <v>2019</v>
      </c>
    </row>
    <row r="203" spans="1:15" ht="15.5" x14ac:dyDescent="0.35">
      <c r="A203" s="4" t="s">
        <v>15</v>
      </c>
      <c r="B203" s="4">
        <v>135.30000000000001</v>
      </c>
      <c r="C203" s="4" t="s">
        <v>16</v>
      </c>
      <c r="D203" s="4" t="s">
        <v>17</v>
      </c>
      <c r="E203" s="4" t="s">
        <v>18</v>
      </c>
      <c r="F203" s="4" t="s">
        <v>19</v>
      </c>
      <c r="G203" s="4" t="s">
        <v>20</v>
      </c>
      <c r="H203" s="4" t="s">
        <v>21</v>
      </c>
      <c r="I203" s="4" t="s">
        <v>22</v>
      </c>
      <c r="J203" s="4" t="s">
        <v>23</v>
      </c>
      <c r="K203" s="5" t="s">
        <v>87</v>
      </c>
      <c r="L203" s="7">
        <v>1.6917708333333332</v>
      </c>
      <c r="M203" s="4" t="s">
        <v>29</v>
      </c>
      <c r="N203" s="4" t="s">
        <v>35</v>
      </c>
      <c r="O203" s="4">
        <v>2019</v>
      </c>
    </row>
    <row r="204" spans="1:15" ht="15.5" x14ac:dyDescent="0.35">
      <c r="A204" s="4" t="s">
        <v>15</v>
      </c>
      <c r="B204" s="4">
        <v>135.30000000000001</v>
      </c>
      <c r="C204" s="4" t="s">
        <v>16</v>
      </c>
      <c r="D204" s="4" t="s">
        <v>17</v>
      </c>
      <c r="E204" s="4" t="s">
        <v>18</v>
      </c>
      <c r="F204" s="4" t="s">
        <v>19</v>
      </c>
      <c r="G204" s="4" t="s">
        <v>20</v>
      </c>
      <c r="H204" s="4" t="s">
        <v>21</v>
      </c>
      <c r="I204" s="4" t="s">
        <v>22</v>
      </c>
      <c r="J204" s="4" t="s">
        <v>23</v>
      </c>
      <c r="K204" s="5" t="s">
        <v>198</v>
      </c>
      <c r="L204" s="7">
        <v>1.6996412037037036</v>
      </c>
      <c r="M204" s="4" t="s">
        <v>25</v>
      </c>
      <c r="N204" s="4" t="s">
        <v>26</v>
      </c>
      <c r="O204" s="4">
        <v>2019</v>
      </c>
    </row>
    <row r="205" spans="1:15" ht="15.5" x14ac:dyDescent="0.35">
      <c r="A205" s="4" t="s">
        <v>15</v>
      </c>
      <c r="B205" s="4">
        <v>135.30000000000001</v>
      </c>
      <c r="C205" s="4" t="s">
        <v>16</v>
      </c>
      <c r="D205" s="4" t="s">
        <v>17</v>
      </c>
      <c r="E205" s="4" t="s">
        <v>18</v>
      </c>
      <c r="F205" s="4" t="s">
        <v>19</v>
      </c>
      <c r="G205" s="4" t="s">
        <v>20</v>
      </c>
      <c r="H205" s="4" t="s">
        <v>21</v>
      </c>
      <c r="I205" s="4" t="s">
        <v>22</v>
      </c>
      <c r="J205" s="4" t="s">
        <v>23</v>
      </c>
      <c r="K205" s="5" t="s">
        <v>199</v>
      </c>
      <c r="L205" s="7">
        <v>1.7055902777777778</v>
      </c>
      <c r="M205" s="4" t="s">
        <v>25</v>
      </c>
      <c r="N205" s="4" t="s">
        <v>35</v>
      </c>
      <c r="O205" s="4">
        <v>2019</v>
      </c>
    </row>
    <row r="206" spans="1:15" ht="15.5" x14ac:dyDescent="0.35">
      <c r="A206" s="4" t="s">
        <v>15</v>
      </c>
      <c r="B206" s="4">
        <v>135.30000000000001</v>
      </c>
      <c r="C206" s="4" t="s">
        <v>16</v>
      </c>
      <c r="D206" s="4" t="s">
        <v>17</v>
      </c>
      <c r="E206" s="4" t="s">
        <v>18</v>
      </c>
      <c r="F206" s="4" t="s">
        <v>19</v>
      </c>
      <c r="G206" s="4" t="s">
        <v>20</v>
      </c>
      <c r="H206" s="4" t="s">
        <v>21</v>
      </c>
      <c r="I206" s="4" t="s">
        <v>22</v>
      </c>
      <c r="J206" s="4" t="s">
        <v>23</v>
      </c>
      <c r="K206" s="5" t="s">
        <v>200</v>
      </c>
      <c r="L206" s="7">
        <v>1.7061342592592592</v>
      </c>
      <c r="M206" s="4" t="s">
        <v>25</v>
      </c>
      <c r="N206" s="4" t="s">
        <v>35</v>
      </c>
      <c r="O206" s="4">
        <v>2019</v>
      </c>
    </row>
    <row r="207" spans="1:15" ht="15.5" x14ac:dyDescent="0.35">
      <c r="A207" s="4" t="s">
        <v>15</v>
      </c>
      <c r="B207" s="4">
        <v>135.30000000000001</v>
      </c>
      <c r="C207" s="4" t="s">
        <v>16</v>
      </c>
      <c r="D207" s="4" t="s">
        <v>17</v>
      </c>
      <c r="E207" s="4" t="s">
        <v>18</v>
      </c>
      <c r="F207" s="4" t="s">
        <v>19</v>
      </c>
      <c r="G207" s="4" t="s">
        <v>20</v>
      </c>
      <c r="H207" s="4" t="s">
        <v>21</v>
      </c>
      <c r="I207" s="4" t="s">
        <v>22</v>
      </c>
      <c r="J207" s="4" t="s">
        <v>23</v>
      </c>
      <c r="K207" s="5" t="s">
        <v>201</v>
      </c>
      <c r="L207" s="7">
        <v>1.7099421296296295</v>
      </c>
      <c r="M207" s="4" t="s">
        <v>29</v>
      </c>
      <c r="N207" s="4" t="s">
        <v>58</v>
      </c>
      <c r="O207" s="4">
        <v>2019</v>
      </c>
    </row>
    <row r="208" spans="1:15" ht="15.5" x14ac:dyDescent="0.35">
      <c r="A208" s="4" t="s">
        <v>15</v>
      </c>
      <c r="B208" s="4">
        <v>135.30000000000001</v>
      </c>
      <c r="C208" s="4" t="s">
        <v>16</v>
      </c>
      <c r="D208" s="4" t="s">
        <v>17</v>
      </c>
      <c r="E208" s="4" t="s">
        <v>18</v>
      </c>
      <c r="F208" s="4" t="s">
        <v>19</v>
      </c>
      <c r="G208" s="4" t="s">
        <v>20</v>
      </c>
      <c r="H208" s="4" t="s">
        <v>21</v>
      </c>
      <c r="I208" s="4" t="s">
        <v>22</v>
      </c>
      <c r="J208" s="4" t="s">
        <v>23</v>
      </c>
      <c r="K208" s="5" t="s">
        <v>202</v>
      </c>
      <c r="L208" s="7">
        <v>1.7211342592592593</v>
      </c>
      <c r="M208" s="4" t="s">
        <v>25</v>
      </c>
      <c r="N208" s="4" t="s">
        <v>26</v>
      </c>
      <c r="O208" s="4">
        <v>2019</v>
      </c>
    </row>
    <row r="209" spans="1:15" ht="15.5" x14ac:dyDescent="0.35">
      <c r="A209" s="4" t="s">
        <v>15</v>
      </c>
      <c r="B209" s="4">
        <v>135.30000000000001</v>
      </c>
      <c r="C209" s="4" t="s">
        <v>16</v>
      </c>
      <c r="D209" s="4" t="s">
        <v>17</v>
      </c>
      <c r="E209" s="4" t="s">
        <v>18</v>
      </c>
      <c r="F209" s="4" t="s">
        <v>19</v>
      </c>
      <c r="G209" s="4" t="s">
        <v>20</v>
      </c>
      <c r="H209" s="4" t="s">
        <v>21</v>
      </c>
      <c r="I209" s="4" t="s">
        <v>22</v>
      </c>
      <c r="J209" s="4" t="s">
        <v>23</v>
      </c>
      <c r="K209" s="5" t="s">
        <v>203</v>
      </c>
      <c r="L209" s="7">
        <v>1.7229976851851851</v>
      </c>
      <c r="M209" s="4" t="s">
        <v>25</v>
      </c>
      <c r="N209" s="4" t="s">
        <v>26</v>
      </c>
      <c r="O209" s="4">
        <v>2019</v>
      </c>
    </row>
    <row r="210" spans="1:15" ht="15.5" x14ac:dyDescent="0.35">
      <c r="A210" s="4" t="s">
        <v>15</v>
      </c>
      <c r="B210" s="4">
        <v>135.30000000000001</v>
      </c>
      <c r="C210" s="4" t="s">
        <v>16</v>
      </c>
      <c r="D210" s="4" t="s">
        <v>17</v>
      </c>
      <c r="E210" s="4" t="s">
        <v>18</v>
      </c>
      <c r="F210" s="4" t="s">
        <v>19</v>
      </c>
      <c r="G210" s="4" t="s">
        <v>20</v>
      </c>
      <c r="H210" s="4" t="s">
        <v>21</v>
      </c>
      <c r="I210" s="4" t="s">
        <v>22</v>
      </c>
      <c r="J210" s="4" t="s">
        <v>23</v>
      </c>
      <c r="K210" s="5" t="s">
        <v>204</v>
      </c>
      <c r="L210" s="7">
        <v>1.730752314814815</v>
      </c>
      <c r="M210" s="4" t="s">
        <v>25</v>
      </c>
      <c r="N210" s="4" t="s">
        <v>30</v>
      </c>
      <c r="O210" s="4">
        <v>2019</v>
      </c>
    </row>
    <row r="211" spans="1:15" ht="15.5" x14ac:dyDescent="0.35">
      <c r="A211" s="4" t="s">
        <v>15</v>
      </c>
      <c r="B211" s="4">
        <v>135.30000000000001</v>
      </c>
      <c r="C211" s="4" t="s">
        <v>16</v>
      </c>
      <c r="D211" s="4" t="s">
        <v>17</v>
      </c>
      <c r="E211" s="4" t="s">
        <v>18</v>
      </c>
      <c r="F211" s="4" t="s">
        <v>19</v>
      </c>
      <c r="G211" s="4" t="s">
        <v>20</v>
      </c>
      <c r="H211" s="4" t="s">
        <v>21</v>
      </c>
      <c r="I211" s="4" t="s">
        <v>22</v>
      </c>
      <c r="J211" s="4" t="s">
        <v>23</v>
      </c>
      <c r="K211" s="5" t="s">
        <v>91</v>
      </c>
      <c r="L211" s="7">
        <v>1.7378703703703702</v>
      </c>
      <c r="M211" s="4" t="s">
        <v>25</v>
      </c>
      <c r="N211" s="4" t="s">
        <v>30</v>
      </c>
      <c r="O211" s="4">
        <v>2019</v>
      </c>
    </row>
    <row r="212" spans="1:15" ht="15.5" x14ac:dyDescent="0.35">
      <c r="A212" s="4" t="s">
        <v>15</v>
      </c>
      <c r="B212" s="4">
        <v>135.30000000000001</v>
      </c>
      <c r="C212" s="4" t="s">
        <v>16</v>
      </c>
      <c r="D212" s="4" t="s">
        <v>17</v>
      </c>
      <c r="E212" s="4" t="s">
        <v>18</v>
      </c>
      <c r="F212" s="4" t="s">
        <v>19</v>
      </c>
      <c r="G212" s="4" t="s">
        <v>20</v>
      </c>
      <c r="H212" s="4" t="s">
        <v>21</v>
      </c>
      <c r="I212" s="4" t="s">
        <v>22</v>
      </c>
      <c r="J212" s="4" t="s">
        <v>23</v>
      </c>
      <c r="K212" s="5" t="s">
        <v>205</v>
      </c>
      <c r="L212" s="7">
        <v>1.7378703703703702</v>
      </c>
      <c r="M212" s="4" t="s">
        <v>25</v>
      </c>
      <c r="N212" s="4" t="s">
        <v>30</v>
      </c>
      <c r="O212" s="4">
        <v>2019</v>
      </c>
    </row>
    <row r="213" spans="1:15" ht="15.5" x14ac:dyDescent="0.35">
      <c r="A213" s="4" t="s">
        <v>15</v>
      </c>
      <c r="B213" s="4">
        <v>135.30000000000001</v>
      </c>
      <c r="C213" s="4" t="s">
        <v>16</v>
      </c>
      <c r="D213" s="4" t="s">
        <v>17</v>
      </c>
      <c r="E213" s="4" t="s">
        <v>18</v>
      </c>
      <c r="F213" s="4" t="s">
        <v>19</v>
      </c>
      <c r="G213" s="4" t="s">
        <v>20</v>
      </c>
      <c r="H213" s="4" t="s">
        <v>21</v>
      </c>
      <c r="I213" s="4" t="s">
        <v>22</v>
      </c>
      <c r="J213" s="4" t="s">
        <v>23</v>
      </c>
      <c r="K213" s="5" t="s">
        <v>206</v>
      </c>
      <c r="L213" s="7">
        <v>1.7653587962962964</v>
      </c>
      <c r="M213" s="4" t="s">
        <v>29</v>
      </c>
      <c r="N213" s="4" t="s">
        <v>30</v>
      </c>
      <c r="O213" s="4">
        <v>2019</v>
      </c>
    </row>
    <row r="214" spans="1:15" ht="15.5" x14ac:dyDescent="0.35">
      <c r="A214" s="4" t="s">
        <v>15</v>
      </c>
      <c r="B214" s="4">
        <v>135.30000000000001</v>
      </c>
      <c r="C214" s="4" t="s">
        <v>16</v>
      </c>
      <c r="D214" s="4" t="s">
        <v>17</v>
      </c>
      <c r="E214" s="4" t="s">
        <v>18</v>
      </c>
      <c r="F214" s="4" t="s">
        <v>19</v>
      </c>
      <c r="G214" s="4" t="s">
        <v>20</v>
      </c>
      <c r="H214" s="4" t="s">
        <v>21</v>
      </c>
      <c r="I214" s="4" t="s">
        <v>22</v>
      </c>
      <c r="J214" s="4" t="s">
        <v>23</v>
      </c>
      <c r="K214" s="5" t="s">
        <v>207</v>
      </c>
      <c r="L214" s="7">
        <v>1.7786342592592594</v>
      </c>
      <c r="M214" s="4" t="s">
        <v>25</v>
      </c>
      <c r="N214" s="4" t="s">
        <v>30</v>
      </c>
      <c r="O214" s="4">
        <v>2019</v>
      </c>
    </row>
    <row r="215" spans="1:15" ht="15.5" x14ac:dyDescent="0.35">
      <c r="A215" s="4" t="s">
        <v>15</v>
      </c>
      <c r="B215" s="4">
        <v>135.30000000000001</v>
      </c>
      <c r="C215" s="4" t="s">
        <v>16</v>
      </c>
      <c r="D215" s="4" t="s">
        <v>17</v>
      </c>
      <c r="E215" s="4" t="s">
        <v>18</v>
      </c>
      <c r="F215" s="4" t="s">
        <v>19</v>
      </c>
      <c r="G215" s="4" t="s">
        <v>20</v>
      </c>
      <c r="H215" s="4" t="s">
        <v>21</v>
      </c>
      <c r="I215" s="4" t="s">
        <v>22</v>
      </c>
      <c r="J215" s="4" t="s">
        <v>23</v>
      </c>
      <c r="K215" s="5" t="s">
        <v>208</v>
      </c>
      <c r="L215" s="7">
        <v>1.8009259259259258</v>
      </c>
      <c r="M215" s="4" t="s">
        <v>29</v>
      </c>
      <c r="N215" s="4" t="s">
        <v>35</v>
      </c>
      <c r="O215" s="4">
        <v>2019</v>
      </c>
    </row>
    <row r="216" spans="1:15" ht="15.5" x14ac:dyDescent="0.35">
      <c r="A216" s="4" t="s">
        <v>15</v>
      </c>
      <c r="B216" s="4">
        <v>135.30000000000001</v>
      </c>
      <c r="C216" s="4" t="s">
        <v>16</v>
      </c>
      <c r="D216" s="4" t="s">
        <v>17</v>
      </c>
      <c r="E216" s="4" t="s">
        <v>18</v>
      </c>
      <c r="F216" s="4" t="s">
        <v>19</v>
      </c>
      <c r="G216" s="4" t="s">
        <v>20</v>
      </c>
      <c r="H216" s="4" t="s">
        <v>21</v>
      </c>
      <c r="I216" s="4" t="s">
        <v>22</v>
      </c>
      <c r="J216" s="4" t="s">
        <v>23</v>
      </c>
      <c r="K216" s="5" t="s">
        <v>209</v>
      </c>
      <c r="L216" s="7">
        <v>1.8334027777777777</v>
      </c>
      <c r="M216" s="4" t="s">
        <v>25</v>
      </c>
      <c r="N216" s="4" t="s">
        <v>35</v>
      </c>
      <c r="O216" s="4">
        <v>2019</v>
      </c>
    </row>
    <row r="217" spans="1:15" ht="15.5" x14ac:dyDescent="0.35">
      <c r="A217" s="4" t="s">
        <v>15</v>
      </c>
      <c r="B217" s="4">
        <v>135.30000000000001</v>
      </c>
      <c r="C217" s="4" t="s">
        <v>16</v>
      </c>
      <c r="D217" s="4" t="s">
        <v>17</v>
      </c>
      <c r="E217" s="4" t="s">
        <v>18</v>
      </c>
      <c r="F217" s="4" t="s">
        <v>19</v>
      </c>
      <c r="G217" s="4" t="s">
        <v>20</v>
      </c>
      <c r="H217" s="4" t="s">
        <v>21</v>
      </c>
      <c r="I217" s="4" t="s">
        <v>22</v>
      </c>
      <c r="J217" s="4" t="s">
        <v>23</v>
      </c>
      <c r="K217" s="5" t="s">
        <v>210</v>
      </c>
      <c r="L217" s="7">
        <v>1.8421180555555556</v>
      </c>
      <c r="M217" s="4" t="s">
        <v>25</v>
      </c>
      <c r="N217" s="4" t="s">
        <v>26</v>
      </c>
      <c r="O217" s="4">
        <v>2019</v>
      </c>
    </row>
    <row r="218" spans="1:15" ht="15.5" x14ac:dyDescent="0.35">
      <c r="A218" s="4" t="s">
        <v>15</v>
      </c>
      <c r="B218" s="4">
        <v>135.30000000000001</v>
      </c>
      <c r="C218" s="4" t="s">
        <v>16</v>
      </c>
      <c r="D218" s="4" t="s">
        <v>17</v>
      </c>
      <c r="E218" s="4" t="s">
        <v>18</v>
      </c>
      <c r="F218" s="4" t="s">
        <v>19</v>
      </c>
      <c r="G218" s="4" t="s">
        <v>20</v>
      </c>
      <c r="H218" s="4" t="s">
        <v>21</v>
      </c>
      <c r="I218" s="4" t="s">
        <v>22</v>
      </c>
      <c r="J218" s="4" t="s">
        <v>23</v>
      </c>
      <c r="K218" s="5" t="s">
        <v>211</v>
      </c>
      <c r="L218" s="7">
        <v>1.8594791666666666</v>
      </c>
      <c r="M218" s="4" t="s">
        <v>25</v>
      </c>
      <c r="N218" s="4" t="s">
        <v>35</v>
      </c>
      <c r="O218" s="4">
        <v>2019</v>
      </c>
    </row>
    <row r="219" spans="1:15" ht="15.5" x14ac:dyDescent="0.35">
      <c r="A219" s="4" t="s">
        <v>15</v>
      </c>
      <c r="B219" s="4">
        <v>135.30000000000001</v>
      </c>
      <c r="C219" s="4" t="s">
        <v>16</v>
      </c>
      <c r="D219" s="4" t="s">
        <v>17</v>
      </c>
      <c r="E219" s="4" t="s">
        <v>18</v>
      </c>
      <c r="F219" s="4" t="s">
        <v>19</v>
      </c>
      <c r="G219" s="4" t="s">
        <v>20</v>
      </c>
      <c r="H219" s="4" t="s">
        <v>21</v>
      </c>
      <c r="I219" s="4" t="s">
        <v>22</v>
      </c>
      <c r="J219" s="4" t="s">
        <v>23</v>
      </c>
      <c r="K219" s="5" t="s">
        <v>212</v>
      </c>
      <c r="L219" s="7">
        <v>1.8726041666666668</v>
      </c>
      <c r="M219" s="4" t="s">
        <v>29</v>
      </c>
      <c r="N219" s="4" t="s">
        <v>30</v>
      </c>
      <c r="O219" s="4">
        <v>2019</v>
      </c>
    </row>
    <row r="220" spans="1:15" ht="15.5" x14ac:dyDescent="0.35">
      <c r="A220" s="4" t="s">
        <v>15</v>
      </c>
      <c r="B220" s="4">
        <v>135.30000000000001</v>
      </c>
      <c r="C220" s="4" t="s">
        <v>16</v>
      </c>
      <c r="D220" s="4" t="s">
        <v>17</v>
      </c>
      <c r="E220" s="4" t="s">
        <v>18</v>
      </c>
      <c r="F220" s="4" t="s">
        <v>19</v>
      </c>
      <c r="G220" s="4" t="s">
        <v>20</v>
      </c>
      <c r="H220" s="4" t="s">
        <v>21</v>
      </c>
      <c r="I220" s="4" t="s">
        <v>22</v>
      </c>
      <c r="J220" s="4" t="s">
        <v>23</v>
      </c>
      <c r="K220" s="5" t="s">
        <v>213</v>
      </c>
      <c r="L220" s="7">
        <v>1.8914699074074075</v>
      </c>
      <c r="M220" s="4" t="s">
        <v>25</v>
      </c>
      <c r="N220" s="4" t="s">
        <v>26</v>
      </c>
      <c r="O220" s="4">
        <v>2019</v>
      </c>
    </row>
    <row r="221" spans="1:15" ht="15.5" x14ac:dyDescent="0.35">
      <c r="A221" s="4" t="s">
        <v>15</v>
      </c>
      <c r="B221" s="4">
        <v>135.30000000000001</v>
      </c>
      <c r="C221" s="4" t="s">
        <v>16</v>
      </c>
      <c r="D221" s="4" t="s">
        <v>17</v>
      </c>
      <c r="E221" s="4" t="s">
        <v>18</v>
      </c>
      <c r="F221" s="4" t="s">
        <v>19</v>
      </c>
      <c r="G221" s="4" t="s">
        <v>20</v>
      </c>
      <c r="H221" s="4" t="s">
        <v>21</v>
      </c>
      <c r="I221" s="4" t="s">
        <v>22</v>
      </c>
      <c r="J221" s="4" t="s">
        <v>23</v>
      </c>
      <c r="K221" s="5" t="s">
        <v>214</v>
      </c>
      <c r="L221" s="7">
        <v>1.8983564814814813</v>
      </c>
      <c r="M221" s="4" t="s">
        <v>25</v>
      </c>
      <c r="N221" s="4" t="s">
        <v>35</v>
      </c>
      <c r="O221" s="4">
        <v>2019</v>
      </c>
    </row>
    <row r="222" spans="1:15" ht="15.5" x14ac:dyDescent="0.35">
      <c r="A222" s="4" t="s">
        <v>15</v>
      </c>
      <c r="B222" s="4">
        <v>135.30000000000001</v>
      </c>
      <c r="C222" s="4" t="s">
        <v>16</v>
      </c>
      <c r="D222" s="4" t="s">
        <v>17</v>
      </c>
      <c r="E222" s="4" t="s">
        <v>18</v>
      </c>
      <c r="F222" s="4" t="s">
        <v>19</v>
      </c>
      <c r="G222" s="4" t="s">
        <v>20</v>
      </c>
      <c r="H222" s="4" t="s">
        <v>21</v>
      </c>
      <c r="I222" s="4" t="s">
        <v>22</v>
      </c>
      <c r="J222" s="4" t="s">
        <v>23</v>
      </c>
      <c r="K222" s="5" t="s">
        <v>215</v>
      </c>
      <c r="L222" s="7">
        <v>1.9194675925925926</v>
      </c>
      <c r="M222" s="4" t="s">
        <v>29</v>
      </c>
      <c r="N222" s="4" t="s">
        <v>35</v>
      </c>
      <c r="O222" s="4">
        <v>2019</v>
      </c>
    </row>
    <row r="223" spans="1:15" ht="15.5" x14ac:dyDescent="0.35">
      <c r="A223" s="4" t="s">
        <v>15</v>
      </c>
      <c r="B223" s="4">
        <v>135.30000000000001</v>
      </c>
      <c r="C223" s="4" t="s">
        <v>16</v>
      </c>
      <c r="D223" s="4" t="s">
        <v>17</v>
      </c>
      <c r="E223" s="4" t="s">
        <v>18</v>
      </c>
      <c r="F223" s="4" t="s">
        <v>19</v>
      </c>
      <c r="G223" s="4" t="s">
        <v>20</v>
      </c>
      <c r="H223" s="4" t="s">
        <v>21</v>
      </c>
      <c r="I223" s="4" t="s">
        <v>22</v>
      </c>
      <c r="J223" s="4" t="s">
        <v>23</v>
      </c>
      <c r="K223" s="5" t="s">
        <v>216</v>
      </c>
      <c r="L223" s="7">
        <v>1.9294791666666666</v>
      </c>
      <c r="M223" s="4" t="s">
        <v>29</v>
      </c>
      <c r="N223" s="4" t="s">
        <v>35</v>
      </c>
      <c r="O223" s="4">
        <v>2019</v>
      </c>
    </row>
    <row r="224" spans="1:15" ht="15.5" x14ac:dyDescent="0.35">
      <c r="A224" s="4" t="s">
        <v>15</v>
      </c>
      <c r="B224" s="4">
        <v>135.30000000000001</v>
      </c>
      <c r="C224" s="4" t="s">
        <v>16</v>
      </c>
      <c r="D224" s="4" t="s">
        <v>17</v>
      </c>
      <c r="E224" s="4" t="s">
        <v>18</v>
      </c>
      <c r="F224" s="4" t="s">
        <v>19</v>
      </c>
      <c r="G224" s="4" t="s">
        <v>20</v>
      </c>
      <c r="H224" s="4" t="s">
        <v>21</v>
      </c>
      <c r="I224" s="4" t="s">
        <v>22</v>
      </c>
      <c r="J224" s="4" t="s">
        <v>23</v>
      </c>
      <c r="K224" s="5" t="s">
        <v>217</v>
      </c>
      <c r="L224" s="7">
        <v>1.9456481481481482</v>
      </c>
      <c r="M224" s="4" t="s">
        <v>25</v>
      </c>
      <c r="N224" s="4" t="s">
        <v>58</v>
      </c>
      <c r="O224" s="4">
        <v>2019</v>
      </c>
    </row>
    <row r="225" spans="1:15" ht="15.5" x14ac:dyDescent="0.35">
      <c r="A225" s="4" t="s">
        <v>15</v>
      </c>
      <c r="B225" s="4">
        <v>135.30000000000001</v>
      </c>
      <c r="C225" s="4" t="s">
        <v>16</v>
      </c>
      <c r="D225" s="4" t="s">
        <v>17</v>
      </c>
      <c r="E225" s="4" t="s">
        <v>18</v>
      </c>
      <c r="F225" s="4" t="s">
        <v>19</v>
      </c>
      <c r="G225" s="4" t="s">
        <v>20</v>
      </c>
      <c r="H225" s="4" t="s">
        <v>21</v>
      </c>
      <c r="I225" s="4" t="s">
        <v>22</v>
      </c>
      <c r="J225" s="4" t="s">
        <v>23</v>
      </c>
      <c r="K225" s="5" t="s">
        <v>218</v>
      </c>
      <c r="L225" s="7">
        <v>1.948599537037037</v>
      </c>
      <c r="M225" s="4" t="s">
        <v>29</v>
      </c>
      <c r="N225" s="4" t="s">
        <v>30</v>
      </c>
      <c r="O225" s="4">
        <v>2019</v>
      </c>
    </row>
    <row r="226" spans="1:15" ht="15.5" x14ac:dyDescent="0.35">
      <c r="A226" s="4" t="s">
        <v>15</v>
      </c>
      <c r="B226" s="4">
        <v>135.30000000000001</v>
      </c>
      <c r="C226" s="4" t="s">
        <v>16</v>
      </c>
      <c r="D226" s="4" t="s">
        <v>17</v>
      </c>
      <c r="E226" s="4" t="s">
        <v>18</v>
      </c>
      <c r="F226" s="4" t="s">
        <v>19</v>
      </c>
      <c r="G226" s="4" t="s">
        <v>20</v>
      </c>
      <c r="H226" s="4" t="s">
        <v>21</v>
      </c>
      <c r="I226" s="4" t="s">
        <v>22</v>
      </c>
      <c r="J226" s="4" t="s">
        <v>23</v>
      </c>
      <c r="K226" s="5" t="s">
        <v>156</v>
      </c>
      <c r="L226" s="7">
        <v>1.9822800925925925</v>
      </c>
      <c r="M226" s="4" t="s">
        <v>29</v>
      </c>
      <c r="N226" s="4" t="s">
        <v>35</v>
      </c>
      <c r="O226" s="4">
        <v>2019</v>
      </c>
    </row>
  </sheetData>
  <hyperlinks>
    <hyperlink ref="K2" r:id="rId1" display="https://ultrarunning.com/calendar/runner/show?first_name=Yoshihiko&amp;last_name=Ishikawa&amp;runner_id=39244" xr:uid="{B585413C-703F-8641-A804-929FC8406E8B}"/>
    <hyperlink ref="K3" r:id="rId2" display="https://ultrarunning.com/calendar/runner/show?first_name=Iv%C3%A1n&amp;last_name=Penalba%20Lopez&amp;runner_id=407629" xr:uid="{5437A9AB-0CC9-A34E-A23E-DB888C895EEA}"/>
    <hyperlink ref="K4" r:id="rId3" display="https://ultrarunning.com/calendar/runner/show?first_name=Ashley&amp;last_name=Paulson&amp;runner_id=62126" xr:uid="{EFEF0ACC-F657-1F4C-B1E4-623DCAE57168}"/>
    <hyperlink ref="K5" r:id="rId4" display="https://ultrarunning.com/calendar/runner/show?first_name=Harvey&amp;last_name=Lewis&amp;runner_id=23829" xr:uid="{5801DB0B-FE03-9543-8626-D1625EDE4C67}"/>
    <hyperlink ref="K6" r:id="rId5" display="https://ultrarunning.com/calendar/runner/show?first_name=Hans&amp;last_name=Van%20Zanten&amp;runner_id=5935" xr:uid="{08A0DF49-A4BC-8646-9151-0D385ED5341E}"/>
    <hyperlink ref="K7" r:id="rId6" display="https://ultrarunning.com/calendar/runner/show?first_name=Georgia%20Jo&amp;last_name=Manta&amp;runner_id=235401" xr:uid="{0B941974-66B6-A543-AE80-12D6D2A7A013}"/>
    <hyperlink ref="K8" r:id="rId7" display="https://ultrarunning.com/calendar/runner/show?first_name=Michael&amp;last_name=Ohler&amp;runner_id=109788" xr:uid="{D7FB96E2-1C71-A14E-8507-3D8FCCA801D9}"/>
    <hyperlink ref="K9" r:id="rId8" display="https://ultrarunning.com/calendar/runner/show?first_name=Todd&amp;last_name=Nott&amp;runner_id=22292" xr:uid="{5DDF910E-4D50-F341-8D02-1ACBE629B52A}"/>
    <hyperlink ref="K10" r:id="rId9" display="https://ultrarunning.com/calendar/runner/show?first_name=Pam&amp;last_name=Smith&amp;runner_id=307008" xr:uid="{EE484973-A92E-2C46-A452-D0AD2FFACC93}"/>
    <hyperlink ref="K11" r:id="rId10" display="https://ultrarunning.com/calendar/runner/show?first_name=Lee&amp;last_name=Whitaker&amp;runner_id=57" xr:uid="{0C47A61B-70D9-4147-9F66-75C77ACC1C05}"/>
    <hyperlink ref="K12" r:id="rId11" display="https://ultrarunning.com/calendar/runner/show?first_name=Richard%20Chas&amp;last_name=Kabanuck&amp;runner_id=39247" xr:uid="{58605741-E92D-AB49-A9A9-B8DE0B8D5A56}"/>
    <hyperlink ref="K13" r:id="rId12" display="https://ultrarunning.com/calendar/runner/show?first_name=Mitsuo&amp;last_name=Moriya&amp;runner_id=39258" xr:uid="{4657BFBD-A68B-D548-B6A1-D198375EF20E}"/>
    <hyperlink ref="K14" r:id="rId13" display="https://ultrarunning.com/calendar/runner/show?first_name=Suzi&amp;last_name=Swinehart&amp;runner_id=13018" xr:uid="{EAA1CCA6-8263-9448-9F99-D6F0187040AB}"/>
    <hyperlink ref="K15" r:id="rId14" display="https://ultrarunning.com/calendar/runner/show?first_name=Rhea&amp;last_name=Loney&amp;runner_id=31082" xr:uid="{0C710981-5BBC-2A44-8E3C-FFCC4027AB60}"/>
    <hyperlink ref="K16" r:id="rId15" display="https://ultrarunning.com/calendar/runner/show?first_name=Liza&amp;last_name=Howard&amp;runner_id=92516" xr:uid="{AB152211-CB36-A345-88E0-0A7151918FE0}"/>
    <hyperlink ref="K17" r:id="rId16" display="https://ultrarunning.com/calendar/runner/show?first_name=Chris&amp;last_name=Cavanaugh&amp;runner_id=36856" xr:uid="{61B73AEA-44F3-7B43-A2B3-24705E81BBDC}"/>
    <hyperlink ref="K18" r:id="rId17" display="https://ultrarunning.com/calendar/runner/show?first_name=Stine&amp;last_name=Rex%20Christensen&amp;runner_id=407628" xr:uid="{FC58E6F2-5AFD-B74B-9E57-E6272B1C169D}"/>
    <hyperlink ref="K19" r:id="rId18" display="https://ultrarunning.com/calendar/runner/show?first_name=Ray&amp;last_name=Sanchez&amp;runner_id=8083" xr:uid="{8115B69A-A9DB-4F4C-AAA9-B0F2519C4F09}"/>
    <hyperlink ref="K20" r:id="rId19" display="https://ultrarunning.com/calendar/runner/show?first_name=Christian&amp;last_name=Magadits&amp;runner_id=39257" xr:uid="{6DDEA178-F6D7-CC44-A9A2-210EAAB6F570}"/>
    <hyperlink ref="K21" r:id="rId20" display="https://ultrarunning.com/calendar/runner/show?first_name=Joshua&amp;last_name=Holmes&amp;runner_id=5158" xr:uid="{033CDC24-916E-1043-8C73-5DDDA001AE4E}"/>
    <hyperlink ref="K22" r:id="rId21" display="https://ultrarunning.com/calendar/runner/show?first_name=Debbie&amp;last_name=Martin-Consani&amp;runner_id=248308" xr:uid="{1A9CF500-A0AB-D149-83CE-49F9975A26DD}"/>
    <hyperlink ref="K23" r:id="rId22" display="https://ultrarunning.com/calendar/runner/show?first_name=Sally&amp;last_name=McRae&amp;runner_id=10674" xr:uid="{A48F4981-1CED-704D-872F-5BA377EBF840}"/>
    <hyperlink ref="K24" r:id="rId23" display="https://ultrarunning.com/calendar/runner/show?first_name=Jiri&amp;last_name=Halek&amp;runner_id=231199" xr:uid="{F9D96A15-1591-FD42-8971-553F695398AE}"/>
    <hyperlink ref="K25" r:id="rId24" display="https://ultrarunning.com/calendar/runner/show?first_name=Sean&amp;last_name=Lee&amp;runner_id=33399" xr:uid="{EADCB0B1-A123-E24A-8FE3-B979B6FBF6C1}"/>
    <hyperlink ref="K26" r:id="rId25" display="https://ultrarunning.com/calendar/runner/show?first_name=Michael&amp;last_name=McKnight&amp;runner_id=17456" xr:uid="{887302EF-EBA8-D842-B5CB-3970062A5586}"/>
    <hyperlink ref="K27" r:id="rId26" display="https://ultrarunning.com/calendar/runner/show?first_name=Conrado&amp;last_name=Ramirez&amp;runner_id=14026" xr:uid="{CCDB0CD5-6952-AD41-9C67-381AF04A470F}"/>
    <hyperlink ref="K28" r:id="rId27" display="https://ultrarunning.com/calendar/runner/show?first_name=Kerri&amp;last_name=Kanuga&amp;runner_id=39270" xr:uid="{86E9C054-330D-A548-B0ED-4DAE86DC7ADF}"/>
    <hyperlink ref="K29" r:id="rId28" display="https://ultrarunning.com/calendar/runner/show?first_name=Anders&amp;last_name=Noren&amp;runner_id=85549" xr:uid="{E4A5DA4E-9701-474E-B020-1BFF0F334EBB}"/>
    <hyperlink ref="K30" r:id="rId29" display="https://ultrarunning.com/calendar/runner/show?first_name=Norma&amp;last_name=Roberts&amp;runner_id=49624" xr:uid="{83D12E6A-CC45-4449-B8FA-3B2A90A6D22E}"/>
    <hyperlink ref="K31" r:id="rId30" display="https://ultrarunning.com/calendar/runner/show?first_name=Damian&amp;last_name=Kaczmarek&amp;runner_id=4768" xr:uid="{0735102C-5748-424A-9504-1AE652C7A578}"/>
    <hyperlink ref="K32" r:id="rId31" display="https://ultrarunning.com/calendar/runner/show?first_name=John&amp;last_name=Stocker&amp;runner_id=230231" xr:uid="{C2776A48-6207-4241-9537-E1006CCCEFCB}"/>
    <hyperlink ref="K33" r:id="rId32" display="https://ultrarunning.com/calendar/runner/show?first_name=Ricardo&amp;last_name=Ramirez&amp;runner_id=77746" xr:uid="{7665C945-45B0-804D-BB85-DC5757DDD2AC}"/>
    <hyperlink ref="K34" r:id="rId33" display="https://ultrarunning.com/calendar/runner/show?first_name=Jace&amp;last_name=Hinesly&amp;runner_id=40078" xr:uid="{42C973C7-782D-E44B-86EB-5BEBE2022827}"/>
    <hyperlink ref="K35" r:id="rId34" display="https://ultrarunning.com/calendar/runner/show?first_name=Caryn&amp;last_name=Lubetsky&amp;runner_id=39259" xr:uid="{370C0116-E252-A241-93D2-8ED540B32D21}"/>
    <hyperlink ref="K36" r:id="rId35" display="https://ultrarunning.com/calendar/runner/show?first_name=Bobby&amp;last_name=Seeberger&amp;runner_id=28606" xr:uid="{4315F057-2CA0-3A40-BACF-3C9484C6CE90}"/>
    <hyperlink ref="K37" r:id="rId36" display="https://ultrarunning.com/calendar/runner/show?first_name=Kevin&amp;last_name=Stark&amp;runner_id=8830" xr:uid="{6D6853D7-CD54-7947-8AA7-9B5D393E0D5A}"/>
    <hyperlink ref="K38" r:id="rId37" display="https://ultrarunning.com/calendar/runner/show?first_name=Peter&amp;last_name=Torjussen&amp;runner_id=407630" xr:uid="{7F8FE277-C098-9B49-BBF4-E414A7CF2CE0}"/>
    <hyperlink ref="K39" r:id="rId38" display="https://ultrarunning.com/calendar/runner/show?first_name=Russ&amp;last_name=Reinbolt&amp;runner_id=17474" xr:uid="{AEF5D2EF-B960-B74B-BE25-47774E2487AF}"/>
    <hyperlink ref="K40" r:id="rId39" display="https://ultrarunning.com/calendar/runner/show?first_name=Jeremy&amp;last_name=Scanlan&amp;runner_id=20055" xr:uid="{6CE1C07C-C338-B744-9B26-89805770B6A2}"/>
    <hyperlink ref="K41" r:id="rId40" display="https://ultrarunning.com/calendar/runner/show?first_name=Ashish&amp;last_name=Kasodekar&amp;runner_id=407627" xr:uid="{05A6FDEA-418C-804C-AB13-5829C89F9740}"/>
    <hyperlink ref="K42" r:id="rId41" display="https://ultrarunning.com/calendar/runner/show?first_name=Kevin&amp;last_name=Spruell&amp;runner_id=24440" xr:uid="{07FBB525-1066-1D45-A9C7-9B7AF4B9428A}"/>
    <hyperlink ref="K43" r:id="rId42" display="https://ultrarunning.com/calendar/runner/show?first_name=Maria&amp;last_name=Rivera&amp;runner_id=33356" xr:uid="{268DA968-5C50-C94A-B081-ACF928457B78}"/>
    <hyperlink ref="K44" r:id="rId43" display="https://ultrarunning.com/calendar/runner/show?first_name=Kevin&amp;last_name=Delk&amp;runner_id=83328" xr:uid="{E2DCF281-C735-5B42-AFF3-EA873C60400A}"/>
    <hyperlink ref="K45" r:id="rId44" display="https://ultrarunning.com/calendar/runner/show?first_name=Kelley&amp;last_name=Puckett&amp;runner_id=130727" xr:uid="{E3E37181-D47D-C046-80CE-DB896A70464B}"/>
    <hyperlink ref="K46" r:id="rId45" display="https://ultrarunning.com/calendar/runner/show?first_name=Karla&amp;last_name=Kent&amp;runner_id=30705" xr:uid="{E55B03FD-A8CD-4A49-B0D0-B6EFEE83F137}"/>
    <hyperlink ref="K47" r:id="rId46" display="https://ultrarunning.com/calendar/runner/show?first_name=Kleber%20Felipe&amp;last_name=Santos&amp;runner_id=407626" xr:uid="{3E391000-FB76-0547-A03F-53FCA752AF97}"/>
    <hyperlink ref="K48" r:id="rId47" display="https://ultrarunning.com/calendar/runner/show?first_name=Maria&amp;last_name=Paredes&amp;runner_id=65066" xr:uid="{DF76D1F7-00C5-464D-81C6-5679AE07CF6E}"/>
    <hyperlink ref="K49" r:id="rId48" display="https://ultrarunning.com/calendar/runner/show?first_name=Gerald&amp;last_name=Tabios&amp;runner_id=308" xr:uid="{AF17DEAB-F972-C147-81F8-F895B20DCEC0}"/>
    <hyperlink ref="K50" r:id="rId49" display="https://ultrarunning.com/calendar/runner/show?first_name=Richard&amp;last_name=Heath&amp;runner_id=85520" xr:uid="{84C72245-B2A2-954D-9994-5CBBA856C8C4}"/>
    <hyperlink ref="K51" r:id="rId50" display="https://ultrarunning.com/calendar/runner/show?first_name=Erika&amp;last_name=Lohn&amp;runner_id=12437" xr:uid="{3424D196-12AB-714A-B0F3-12D932CBE0D3}"/>
    <hyperlink ref="K52" r:id="rId51" display="https://ultrarunning.com/calendar/runner/show?first_name=Julie&amp;last_name=Fingar&amp;runner_id=105051" xr:uid="{977DCA13-BB2E-364C-A51C-D5E47C681D85}"/>
    <hyperlink ref="K53" r:id="rId52" display="https://ultrarunning.com/calendar/runner/show?first_name=Rui&amp;last_name=Pedras&amp;runner_id=145163" xr:uid="{0041E2E1-353A-F249-B106-816AF3DDCA8A}"/>
    <hyperlink ref="K54" r:id="rId53" display="https://ultrarunning.com/calendar/runner/show?first_name=Lindsay&amp;last_name=Phenix&amp;runner_id=5161" xr:uid="{BEA32B00-F18A-5248-A242-E854EDD57EE4}"/>
    <hyperlink ref="K55" r:id="rId54" display="https://ultrarunning.com/calendar/runner/show?first_name=Remo&amp;last_name=Spagnol&amp;runner_id=11145" xr:uid="{F67219F7-A248-5F4C-9682-8A4DFF7FD69A}"/>
    <hyperlink ref="K56" r:id="rId55" display="https://ultrarunning.com/calendar/runner/show?first_name=Laura&amp;last_name=Watts&amp;runner_id=401951" xr:uid="{FB3B1745-143B-2E41-B4EF-38EBFD191725}"/>
    <hyperlink ref="K57" r:id="rId56" display="https://ultrarunning.com/calendar/runner/show?first_name=Steven&amp;last_name=Smith&amp;runner_id=20521" xr:uid="{408732F2-2B4F-5142-A173-D60714135103}"/>
    <hyperlink ref="K58" r:id="rId57" display="https://ultrarunning.com/calendar/runner/show?first_name=Nate&amp;last_name=Dirvin&amp;runner_id=8237" xr:uid="{E244FE0E-9CB7-894D-A4BB-D30B5CFEBBDC}"/>
    <hyperlink ref="K59" r:id="rId58" display="https://ultrarunning.com/calendar/runner/show?first_name=Amy&amp;last_name=Costa&amp;runner_id=39276" xr:uid="{7B73B3EA-455F-A543-8B55-FF639E199298}"/>
    <hyperlink ref="K60" r:id="rId59" display="https://ultrarunning.com/calendar/runner/show?first_name=Joshua&amp;last_name=Frey&amp;runner_id=8240" xr:uid="{C29A42F3-7F9B-DC43-B62D-0C38BFD12AD7}"/>
    <hyperlink ref="K61" r:id="rId60" display="https://ultrarunning.com/calendar/runner/show?first_name=Leanne&amp;last_name=Rive&amp;runner_id=248322" xr:uid="{75A032B0-A556-3B42-8D89-B28E69783F13}"/>
    <hyperlink ref="K62" r:id="rId61" display="https://ultrarunning.com/calendar/runner/show?first_name=Marc&amp;last_name=Siques%20Llagostera&amp;runner_id=49634" xr:uid="{5BFF96C1-7395-E84D-82A8-180CF048B9B5}"/>
    <hyperlink ref="K63" r:id="rId62" display="https://ultrarunning.com/calendar/runner/show?first_name=Chris&amp;last_name=Rice&amp;runner_id=17503" xr:uid="{05BC3B6B-1FFE-8444-A4F5-AED092AF36CC}"/>
    <hyperlink ref="K64" r:id="rId63" display="https://ultrarunning.com/calendar/runner/show?first_name=Jorge&amp;last_name=Paes%20Coentro&amp;runner_id=252360" xr:uid="{0767CA01-0C11-3942-B4CB-3000B6322B1B}"/>
    <hyperlink ref="K65" r:id="rId64" display="https://ultrarunning.com/calendar/runner/show?first_name=Pamela&amp;last_name=Chapman-Markle&amp;runner_id=31621" xr:uid="{03EB9CB4-55CC-F944-AF72-7DF651B1BE9A}"/>
    <hyperlink ref="K66" r:id="rId65" display="https://ultrarunning.com/calendar/runner/show?first_name=Rich&amp;last_name=Peers&amp;runner_id=49621" xr:uid="{5723A9BC-F767-5E45-B3AA-C45D155A72F5}"/>
    <hyperlink ref="K67" r:id="rId66" display="https://ultrarunning.com/calendar/runner/show?first_name=Jeffrey&amp;last_name=Harmon&amp;runner_id=49632" xr:uid="{8B135D54-9A73-E644-8AD9-E8ACA31D2F2F}"/>
    <hyperlink ref="K68" r:id="rId67" display="https://ultrarunning.com/calendar/runner/show?first_name=Shane&amp;last_name=Tucker&amp;runner_id=5566" xr:uid="{7C1311EC-9203-4643-98E1-1F72E31E1F81}"/>
    <hyperlink ref="K69" r:id="rId68" display="https://ultrarunning.com/calendar/runner/show?first_name=Sandra&amp;last_name=Mejia&amp;runner_id=155890" xr:uid="{5235B954-CBCE-244B-984F-D7C3837A0415}"/>
    <hyperlink ref="K70" r:id="rId69" display="https://ultrarunning.com/calendar/runner/show?first_name=John&amp;last_name=Kohler&amp;runner_id=6068" xr:uid="{559ACDF1-34A0-B44F-AE23-3BF1E346B095}"/>
    <hyperlink ref="K71" r:id="rId70" display="https://ultrarunning.com/calendar/runner/show?first_name=Jeff&amp;last_name=Liu&amp;runner_id=58373" xr:uid="{F29AA597-B628-2C43-80AE-160C31CEA724}"/>
    <hyperlink ref="K72" r:id="rId71" display="https://ultrarunning.com/calendar/runner/show?first_name=Danny&amp;last_name=Westergaard&amp;runner_id=10933" xr:uid="{D5330AE4-76DD-A349-8F9E-19B55CDD8B79}"/>
    <hyperlink ref="K73" r:id="rId72" display="https://ultrarunning.com/calendar/runner/show?first_name=Michelle&amp;last_name=Bischof&amp;runner_id=69122" xr:uid="{7B5D9C76-897C-9B4A-BD43-8CD12A321627}"/>
    <hyperlink ref="K74" r:id="rId73" display="https://ultrarunning.com/calendar/runner/show?first_name=Alexis&amp;last_name=Garcia&amp;runner_id=22009" xr:uid="{644D3A0A-9EDC-7047-A192-90853B74B558}"/>
    <hyperlink ref="K75" r:id="rId74" display="https://ultrarunning.com/calendar/runner/show?first_name=Kelly&amp;last_name=Odell&amp;runner_id=23832" xr:uid="{ECDDE9FA-5311-EE40-9847-5475C42A5E1E}"/>
    <hyperlink ref="K76" r:id="rId75" display="https://ultrarunning.com/calendar/runner/show?first_name=Maria&amp;last_name=Poso&amp;runner_id=33395" xr:uid="{900267DE-9125-E849-9B42-3353FC62EDCE}"/>
    <hyperlink ref="K77" r:id="rId76" display="https://ultrarunning.com/calendar/runner/show?first_name=Gurinder&amp;last_name=Singh&amp;runner_id=6217" xr:uid="{D786BCD9-1BE8-DA44-B786-C504D7D17184}"/>
    <hyperlink ref="K78" r:id="rId77" display="https://ultrarunning.com/calendar/runner/show?first_name=Tapani&amp;last_name=Tarnanen&amp;runner_id=49653" xr:uid="{AD12CFA0-D29C-E441-8FD1-8A4D9FF28F73}"/>
    <hyperlink ref="K79" r:id="rId78" display="https://ultrarunning.com/calendar/runner/show?first_name=Robert&amp;last_name=Becker&amp;runner_id=71755" xr:uid="{34EA11F7-1DA0-BB4A-8E31-86112D6C5C88}"/>
    <hyperlink ref="K80" r:id="rId79" display="https://ultrarunning.com/calendar/runner/show?first_name=Harvey&amp;last_name=Lewis&amp;runner_id=23829" xr:uid="{C6CC2591-939E-854B-AEF3-E73A097DFBCE}"/>
    <hyperlink ref="K81" r:id="rId80" display="https://ultrarunning.com/calendar/runner/show?first_name=Igor&amp;last_name=Gotsuliak&amp;runner_id=49600" xr:uid="{D7B0BD7C-70DE-9C4E-A842-62913A6804A6}"/>
    <hyperlink ref="K82" r:id="rId81" display="https://ultrarunning.com/calendar/runner/show?first_name=Sergey&amp;last_name=lonov&amp;runner_id=340643" xr:uid="{4BC808F6-CE42-754B-8A04-8E6CF98B6FC2}"/>
    <hyperlink ref="K83" r:id="rId82" display="https://ultrarunning.com/calendar/runner/show?first_name=Kenneth&amp;last_name=Ringled&amp;runner_id=1233" xr:uid="{9B5BACBE-3BD0-7A4E-BDDB-21AFB670311E}"/>
    <hyperlink ref="K84" r:id="rId83" display="https://ultrarunning.com/calendar/runner/show?first_name=Mark&amp;last_name=Wooten&amp;runner_id=65460" xr:uid="{592C0C2A-1B32-E04A-8779-3A286A585391}"/>
    <hyperlink ref="K85" r:id="rId84" display="https://ultrarunning.com/calendar/runner/show?first_name=Dion&amp;last_name=Leonard&amp;runner_id=28578" xr:uid="{06987CDB-D36C-284D-A95C-D099930A62A5}"/>
    <hyperlink ref="K86" r:id="rId85" display="https://ultrarunning.com/calendar/runner/show?first_name=Sally&amp;last_name=McRae&amp;runner_id=10674" xr:uid="{26631356-7090-1944-9581-0BD0486B90A1}"/>
    <hyperlink ref="K87" r:id="rId86" display="https://ultrarunning.com/calendar/runner/show?first_name=Eric&amp;last_name=Tadt&amp;runner_id=39271" xr:uid="{631EBEE0-3BD9-FC42-9937-E802B29CED2A}"/>
    <hyperlink ref="K88" r:id="rId87" display="https://ultrarunning.com/calendar/runner/show?first_name=Jonathan&amp;last_name=Gunderson&amp;runner_id=39268" xr:uid="{78251200-FED7-7246-8D29-B31101AAA0C1}"/>
    <hyperlink ref="K89" r:id="rId88" display="https://ultrarunning.com/calendar/runner/show?first_name=Oswaldo&amp;last_name=Lopez&amp;runner_id=33352" xr:uid="{98F37CE8-C390-7E4E-A6F6-8A19A8151415}"/>
    <hyperlink ref="K90" r:id="rId89" display="https://ultrarunning.com/calendar/runner/show?first_name=Timothy&amp;last_name=Deer&amp;runner_id=39265" xr:uid="{DF61DEA4-67A2-954E-BC95-CB518DE005A5}"/>
    <hyperlink ref="K91" r:id="rId90" display="https://ultrarunning.com/calendar/runner/show?first_name=Adam&amp;last_name=Monke&amp;runner_id=32195" xr:uid="{0C7381D9-E974-C546-85BE-2BAED45FC172}"/>
    <hyperlink ref="K92" r:id="rId91" display="https://ultrarunning.com/calendar/runner/show?first_name=Joao&amp;last_name=Andrade&amp;runner_id=233655" xr:uid="{116B5A74-FBA6-2D4F-8262-940FF14BD7A9}"/>
    <hyperlink ref="K93" r:id="rId92" display="https://ultrarunning.com/calendar/runner/show?first_name=Todd&amp;last_name=Nott&amp;runner_id=22292" xr:uid="{51F933AC-CB84-3444-914F-D319DB103969}"/>
    <hyperlink ref="K94" r:id="rId93" display="https://ultrarunning.com/calendar/runner/show?first_name=Dan&amp;last_name=McHugh&amp;runner_id=5148" xr:uid="{9DD90C31-78A3-7444-85F7-3440C275FAB5}"/>
    <hyperlink ref="K95" r:id="rId94" display="https://ultrarunning.com/calendar/runner/show?first_name=Sean&amp;last_name=Nakamura&amp;runner_id=1368" xr:uid="{79400684-AF26-7B44-A648-1AC3205D9A74}"/>
    <hyperlink ref="K96" r:id="rId95" display="https://ultrarunning.com/calendar/runner/show?first_name=Norma&amp;last_name=Roberts&amp;runner_id=49624" xr:uid="{2EFA8F6B-A8FF-C542-A1C4-61DD4A9EAAD0}"/>
    <hyperlink ref="K97" r:id="rId96" display="https://ultrarunning.com/calendar/runner/show?first_name=Daniel&amp;last_name=Kroeger&amp;runner_id=305495" xr:uid="{634A38DE-4047-4643-AED0-38603F53043F}"/>
    <hyperlink ref="K98" r:id="rId97" display="https://ultrarunning.com/calendar/runner/show?first_name=Lee&amp;last_name=Whitaker&amp;runner_id=57" xr:uid="{A956E1FC-F964-9048-B610-E461BD5792C8}"/>
    <hyperlink ref="K99" r:id="rId98" display="https://ultrarunning.com/calendar/runner/show?first_name=Suzi&amp;last_name=Swinehart&amp;runner_id=13018" xr:uid="{586AE85D-3E58-8B4F-B035-7CAC6FE93BD4}"/>
    <hyperlink ref="K100" r:id="rId99" display="https://ultrarunning.com/calendar/runner/show?first_name=Caryn&amp;last_name=Lubetsky&amp;runner_id=39259" xr:uid="{062EF582-4202-9042-AE66-26A0C7F50A9D}"/>
    <hyperlink ref="K101" r:id="rId100" display="https://ultrarunning.com/calendar/runner/show?first_name=Jessica&amp;last_name=Hardy&amp;runner_id=138" xr:uid="{709830DB-DDA3-394D-8863-17C34E0C18D0}"/>
    <hyperlink ref="K102" r:id="rId101" display="https://ultrarunning.com/calendar/runner/show?first_name=Nicola&amp;last_name=Placucci&amp;runner_id=240380" xr:uid="{53F519B1-B4A8-5043-8E91-CB8A844FC8C8}"/>
    <hyperlink ref="K103" r:id="rId102" display="https://ultrarunning.com/calendar/runner/show?first_name=Andy&amp;last_name=Nazworth&amp;runner_id=16456" xr:uid="{1DA91055-EB34-8240-AB10-7506BCD6BBD4}"/>
    <hyperlink ref="K104" r:id="rId103" display="https://ultrarunning.com/calendar/runner/show?first_name=Kevin&amp;last_name=Delk&amp;runner_id=83328" xr:uid="{5FD8A3F4-4D32-0442-B542-0854DC18C234}"/>
    <hyperlink ref="K105" r:id="rId104" display="https://ultrarunning.com/calendar/runner/show?first_name=Ray&amp;last_name=Sanchez&amp;runner_id=8083" xr:uid="{AEC26718-A6C3-794B-BFDB-955AAB709DD0}"/>
    <hyperlink ref="K106" r:id="rId105" display="https://ultrarunning.com/calendar/runner/show?first_name=Kelaine&amp;last_name=Conochan&amp;runner_id=16751" xr:uid="{33B067FF-DC6E-1842-94AB-9D675332FD8E}"/>
    <hyperlink ref="K107" r:id="rId106" display="https://ultrarunning.com/calendar/runner/show?first_name=Ryan&amp;last_name=Fecteau&amp;runner_id=17465" xr:uid="{C0FCF7B3-8A39-3546-A81F-44CA737C76FE}"/>
    <hyperlink ref="K108" r:id="rId107" display="https://ultrarunning.com/calendar/runner/show?first_name=Aneta&amp;last_name=Zeppettella&amp;runner_id=9467" xr:uid="{80DF6173-9EF2-774E-B2DC-EDC1483DAD08}"/>
    <hyperlink ref="K109" r:id="rId108" display="https://ultrarunning.com/calendar/runner/show?first_name=Nancy&amp;last_name=Levene&amp;runner_id=49601" xr:uid="{586AAA8A-3699-694D-B0BA-212A421812AB}"/>
    <hyperlink ref="K110" r:id="rId109" display="https://ultrarunning.com/calendar/runner/show?first_name=Joshua&amp;last_name=Kline&amp;runner_id=8764" xr:uid="{5867BFED-0C5C-D24A-B168-45C3A53456F0}"/>
    <hyperlink ref="K111" r:id="rId110" display="https://ultrarunning.com/calendar/runner/show?first_name=Olov&amp;last_name=Berg&amp;runner_id=83326" xr:uid="{C18B9AF5-0D1E-7744-80AD-6032EA92C0F1}"/>
    <hyperlink ref="K112" r:id="rId111" display="https://ultrarunning.com/calendar/runner/show?first_name=Bob&amp;last_name=Brashear&amp;runner_id=5246" xr:uid="{A2DC1CF0-1F9F-464F-B8B1-EDE90840879A}"/>
    <hyperlink ref="K113" r:id="rId112" display="https://ultrarunning.com/calendar/runner/show?first_name=Oscar&amp;last_name=Hernandez&amp;runner_id=14028" xr:uid="{9EF925AC-BF7B-4248-B34E-9FAF76A00E6A}"/>
    <hyperlink ref="K114" r:id="rId113" display="https://ultrarunning.com/calendar/runner/show?first_name=Michelle&amp;last_name=West&amp;runner_id=10914" xr:uid="{491EBD39-1928-254D-AE2F-1A1D6519C4B2}"/>
    <hyperlink ref="K115" r:id="rId114" display="https://ultrarunning.com/calendar/runner/show?first_name=Brian&amp;last_name=Hamilton&amp;runner_id=3489" xr:uid="{75D55B19-452B-7D47-BA70-D31A1EDE1594}"/>
    <hyperlink ref="K116" r:id="rId115" display="https://ultrarunning.com/calendar/runner/show?first_name=Ed&amp;last_name=Ettinghausen&amp;runner_id=9071" xr:uid="{DEB7F93F-D7C4-564F-9755-BD1A536B2473}"/>
    <hyperlink ref="K117" r:id="rId116" display="https://ultrarunning.com/calendar/runner/show?first_name=Gabe&amp;last_name=Peterson&amp;runner_id=17483" xr:uid="{4F1C72CC-8E56-3340-B1A8-DA73FFB7D80D}"/>
    <hyperlink ref="K118" r:id="rId117" display="https://ultrarunning.com/calendar/runner/show?first_name=Joshua&amp;last_name=Holmes&amp;runner_id=5158" xr:uid="{43FDAA7A-68E3-3E48-BA8F-01BCDEAE8170}"/>
    <hyperlink ref="K119" r:id="rId118" display="https://ultrarunning.com/calendar/runner/show?first_name=Danny&amp;last_name=Westergaard&amp;runner_id=10933" xr:uid="{B4752F0A-5286-AB44-A6A9-2A42D87B54B1}"/>
    <hyperlink ref="K120" r:id="rId119" display="https://ultrarunning.com/calendar/runner/show?first_name=Scott&amp;last_name=Waldrop&amp;runner_id=8757" xr:uid="{520FFE26-9A3E-A94C-9A84-6BB23315F780}"/>
    <hyperlink ref="K121" r:id="rId120" display="https://ultrarunning.com/calendar/runner/show?first_name=Nate&amp;last_name=Dirvin&amp;runner_id=8237" xr:uid="{925B0E8D-8C88-CD4B-BD2B-0E7423F194A2}"/>
    <hyperlink ref="K122" r:id="rId121" display="https://ultrarunning.com/calendar/runner/show?first_name=David&amp;last_name=Jones&amp;runner_id=5167" xr:uid="{437765C5-E1D8-3D4B-BA14-B2B9BAC071EF}"/>
    <hyperlink ref="K123" r:id="rId122" display="https://ultrarunning.com/calendar/runner/show?first_name=Richard&amp;last_name=Yelverton&amp;runner_id=57039" xr:uid="{ECDB5DEB-C26F-4D44-8C19-1559BB30D4B8}"/>
    <hyperlink ref="K124" r:id="rId123" display="https://ultrarunning.com/calendar/runner/show?first_name=Peggy&amp;last_name=Ward&amp;runner_id=141856" xr:uid="{E2466467-CA3C-7349-BED8-A5263D996A5B}"/>
    <hyperlink ref="K125" r:id="rId124" display="https://ultrarunning.com/calendar/runner/show?first_name=Brian&amp;last_name=Medley&amp;runner_id=11096" xr:uid="{103E940D-2F41-7340-A6A5-6F861ED7EA8B}"/>
    <hyperlink ref="K126" r:id="rId125" display="https://ultrarunning.com/calendar/runner/show?first_name=Gerald&amp;last_name=Tabios&amp;runner_id=308" xr:uid="{D2E9567F-9815-C341-BF9D-E1F37DF42D8D}"/>
    <hyperlink ref="K127" r:id="rId126" display="https://ultrarunning.com/calendar/runner/show?first_name=Meili&amp;last_name=Mathuren&amp;runner_id=10801" xr:uid="{9F09DC7A-E39E-9C45-9832-D8C778337FE3}"/>
    <hyperlink ref="K128" r:id="rId127" display="https://ultrarunning.com/calendar/runner/show?first_name=Lisa&amp;last_name=Devona&amp;runner_id=22003" xr:uid="{273C725F-9879-BF41-8303-9DD38EC3781B}"/>
    <hyperlink ref="K129" r:id="rId128" display="https://ultrarunning.com/calendar/runner/show?first_name=Amy&amp;last_name=Costa&amp;runner_id=39276" xr:uid="{A3733225-9A04-EB4A-979D-31C4AEA18C72}"/>
    <hyperlink ref="K130" r:id="rId129" display="https://ultrarunning.com/calendar/runner/show?first_name=Emilio&amp;last_name=Martinez&amp;runner_id=28898" xr:uid="{10C63D30-0250-2F4C-BD67-936E991F0895}"/>
    <hyperlink ref="K131" r:id="rId130" display="https://ultrarunning.com/calendar/runner/show?first_name=Karla&amp;last_name=Kent&amp;runner_id=30705" xr:uid="{8F29A0F6-D154-7344-A236-F27B3F8949E0}"/>
    <hyperlink ref="K132" r:id="rId131" display="https://ultrarunning.com/calendar/runner/show?first_name=Leslie&amp;last_name=Carboni&amp;runner_id=34044" xr:uid="{8F949AB7-78F8-2A4C-BBDF-C753982C916E}"/>
    <hyperlink ref="K133" r:id="rId132" display="https://ultrarunning.com/calendar/runner/show?first_name=Scott&amp;last_name=Jenkins&amp;runner_id=158683" xr:uid="{6AB54268-F2FD-0B44-8677-0A0B201FC462}"/>
    <hyperlink ref="K134" r:id="rId133" display="https://ultrarunning.com/calendar/runner/show?first_name=John&amp;last_name=Corey&amp;runner_id=5281" xr:uid="{B82B063E-96EC-9D4A-99AB-56CF45CC9978}"/>
    <hyperlink ref="K135" r:id="rId134" display="https://ultrarunning.com/calendar/runner/show?first_name=Sandy&amp;last_name=Geisel&amp;runner_id=36116" xr:uid="{C413E14D-25ED-AB49-8D7D-D6CC642EF190}"/>
    <hyperlink ref="K136" r:id="rId135" display="https://ultrarunning.com/calendar/runner/show?first_name=Todd&amp;last_name=Baum&amp;runner_id=36855" xr:uid="{BAC845E3-5A3B-074E-96F8-003BE458E772}"/>
    <hyperlink ref="K137" r:id="rId136" display="https://ultrarunning.com/calendar/runner/show?first_name=Trevin&amp;last_name=Fugere&amp;runner_id=19551" xr:uid="{027A1FFF-3746-504D-B73D-9DE3921C0787}"/>
    <hyperlink ref="K138" r:id="rId137" display="https://ultrarunning.com/calendar/runner/show?first_name=Mollie&amp;last_name=Melton%20Yonker&amp;runner_id=340642" xr:uid="{787E0101-72A7-A54E-A5E8-75A647C89AAD}"/>
    <hyperlink ref="K139" r:id="rId138" display="https://ultrarunning.com/calendar/runner/show?first_name=Telma%20Ghazarian&amp;last_name=Altoon&amp;runner_id=60247" xr:uid="{6726102F-6861-E04D-8A84-C1C75D8C9BD5}"/>
    <hyperlink ref="K140" r:id="rId139" display="https://ultrarunning.com/calendar/runner/show?first_name=Kimberlie&amp;last_name=Budzik&amp;runner_id=39292" xr:uid="{76E8CCB5-6452-AD44-AFBE-538880C29B59}"/>
    <hyperlink ref="K141" r:id="rId140" display="https://ultrarunning.com/calendar/runner/show?first_name=Lori&amp;last_name=Mitchener&amp;runner_id=8858" xr:uid="{04833E4E-987F-AE46-9408-61EC51412925}"/>
    <hyperlink ref="K142" r:id="rId141" display="https://ultrarunning.com/calendar/runner/show?first_name=Will&amp;last_name=Litwin&amp;runner_id=49607" xr:uid="{7F8403BC-64B8-844E-A9C7-C64F6CC28F09}"/>
    <hyperlink ref="K143" r:id="rId142" display="https://ultrarunning.com/calendar/runner/show?first_name=Peter&amp;last_name=Matus&amp;runner_id=22008" xr:uid="{9C3B3BD0-6E84-D149-A883-C52F3C95C374}"/>
    <hyperlink ref="K144" r:id="rId143" display="https://ultrarunning.com/calendar/runner/show?first_name=Bethany&amp;last_name=Cazenave&amp;runner_id=11003" xr:uid="{1C5714CC-5837-9341-A176-0041FD631FAB}"/>
    <hyperlink ref="K145" r:id="rId144" display="https://ultrarunning.com/calendar/runner/show?first_name=Jackie&amp;last_name=Brown&amp;runner_id=65688" xr:uid="{99A48639-9B3E-7345-B4AE-DC6FA58EAFC8}"/>
    <hyperlink ref="K146" r:id="rId145" display="https://ultrarunning.com/calendar/runner/show?first_name=Hans&amp;last_name=Siemelink&amp;runner_id=17511" xr:uid="{DDFBFEC0-3E9A-A44D-8569-99B0FF446807}"/>
    <hyperlink ref="K147" r:id="rId146" display="https://ultrarunning.com/calendar/runner/show?first_name=Jonathan&amp;last_name=Reid&amp;runner_id=11074" xr:uid="{EBFAAA1A-D5A5-264C-A436-35F5EF0E3853}"/>
    <hyperlink ref="K148" r:id="rId147" display="https://ultrarunning.com/calendar/runner/show?first_name=Yoshihiko&amp;last_name=Ishikawa&amp;runner_id=39244" xr:uid="{22996477-C669-C345-98F4-58CBA523C670}"/>
    <hyperlink ref="K149" r:id="rId148" display="https://ultrarunning.com/calendar/runner/show?first_name=Patrycja&amp;last_name=Bereznowska&amp;runner_id=39245" xr:uid="{5B42ED33-DCDE-8B47-AD2D-9FC3E09B3B27}"/>
    <hyperlink ref="K150" r:id="rId149" display="https://ultrarunning.com/calendar/runner/show?first_name=Harvey&amp;last_name=Lewis&amp;runner_id=23829" xr:uid="{E483CF15-C02D-F843-857C-B51D147B0E48}"/>
    <hyperlink ref="K151" r:id="rId150" display="https://ultrarunning.com/calendar/runner/show?first_name=Tetsuo&amp;last_name=Kiso&amp;runner_id=39246" xr:uid="{768C7A67-676F-1643-BA32-210B8AA17227}"/>
    <hyperlink ref="K152" r:id="rId151" display="https://ultrarunning.com/calendar/runner/show?first_name=Lee&amp;last_name=Whitaker&amp;runner_id=57" xr:uid="{015263A8-F907-BF49-A947-3F5BDF7C0BC2}"/>
    <hyperlink ref="K153" r:id="rId152" display="https://ultrarunning.com/calendar/runner/show?first_name=Richard%20Chas&amp;last_name=Kabanuck&amp;runner_id=39247" xr:uid="{8DD8C58B-A392-3A4A-B055-2B995649F2D5}"/>
    <hyperlink ref="K154" r:id="rId153" display="https://ultrarunning.com/calendar/runner/show?first_name=Grant&amp;last_name=Maughan&amp;runner_id=13242" xr:uid="{D66BFFD1-CA02-A146-8DE1-0D3016478253}"/>
    <hyperlink ref="K155" r:id="rId154" display="https://ultrarunning.com/calendar/runner/show?first_name=Steve&amp;last_name=Slaby&amp;runner_id=39248" xr:uid="{840C1221-F874-974A-8E2E-6FDC45BDC12A}"/>
    <hyperlink ref="K156" r:id="rId155" display="https://ultrarunning.com/calendar/runner/show?first_name=Gina&amp;last_name=Slaby&amp;runner_id=39249" xr:uid="{DB915FE4-077F-8545-9892-98230C49024C}"/>
    <hyperlink ref="K157" r:id="rId156" display="https://ultrarunning.com/calendar/runner/show?first_name=Joshua&amp;last_name=Holmes&amp;runner_id=5158" xr:uid="{4EA9458A-B13E-F144-8E85-3B72CB43F353}"/>
    <hyperlink ref="K158" r:id="rId157" display="https://ultrarunning.com/calendar/runner/show?first_name=Flavio&amp;last_name=Fernandes%20Vieira&amp;runner_id=39250" xr:uid="{82480A72-56DE-AB4F-8545-3BBCB5EA20BF}"/>
    <hyperlink ref="K159" r:id="rId158" display="https://ultrarunning.com/calendar/runner/show?first_name=Eric&amp;last_name=Hunziker&amp;runner_id=39251" xr:uid="{6B7B3ED5-A2A1-6144-A03C-B45B5E95F504}"/>
    <hyperlink ref="K160" r:id="rId159" display="https://ultrarunning.com/calendar/runner/show?first_name=Zach&amp;last_name=Gingerich&amp;runner_id=39252" xr:uid="{B7C80208-98E2-E84C-BD3F-D9A62B0F1444}"/>
    <hyperlink ref="K161" r:id="rId160" display="https://ultrarunning.com/calendar/runner/show?first_name=Matthew&amp;last_name=Collins&amp;runner_id=39253" xr:uid="{4A614F3B-EC5B-E844-A9EB-4E1BBF85A098}"/>
    <hyperlink ref="K162" r:id="rId161" display="https://ultrarunning.com/calendar/runner/show?first_name=Mark&amp;last_name=Matyazic&amp;runner_id=39255" xr:uid="{B144D41D-CB08-D147-8A3E-FC1F6BC22D12}"/>
    <hyperlink ref="K163" r:id="rId162" display="https://ultrarunning.com/calendar/runner/show?first_name=Mosi&amp;last_name=Smith&amp;runner_id=39256" xr:uid="{12183440-64CA-5A41-946C-C2A8D1C9EF8A}"/>
    <hyperlink ref="K164" r:id="rId163" display="https://ultrarunning.com/calendar/runner/show?first_name=Joshua&amp;last_name=Stevens&amp;runner_id=32237" xr:uid="{5F13F0A4-A797-2442-8A75-2772CFBE6B3A}"/>
    <hyperlink ref="K165" r:id="rId164" display="https://ultrarunning.com/calendar/runner/show?first_name=Christian&amp;last_name=Magadits&amp;runner_id=39257" xr:uid="{1DABAF06-C902-F74C-8782-547AB2D0C925}"/>
    <hyperlink ref="K166" r:id="rId165" display="https://ultrarunning.com/calendar/runner/show?first_name=Lisa&amp;last_name=Devona&amp;runner_id=22003" xr:uid="{8143DB5F-5B5B-FC43-BFC3-7FD7575DA180}"/>
    <hyperlink ref="K167" r:id="rId166" display="https://ultrarunning.com/calendar/runner/show?first_name=Steven&amp;last_name=Kent&amp;runner_id=4956" xr:uid="{85A1CC11-15B2-E64C-BE9B-0E193E413709}"/>
    <hyperlink ref="K168" r:id="rId167" display="https://ultrarunning.com/calendar/runner/show?first_name=Mitsuo&amp;last_name=Moriya&amp;runner_id=39258" xr:uid="{780352E5-125F-934B-8244-4C80796CD386}"/>
    <hyperlink ref="K169" r:id="rId168" display="https://ultrarunning.com/calendar/runner/show?first_name=Caryn&amp;last_name=Lubetsky&amp;runner_id=39259" xr:uid="{0D634540-3951-AF41-B905-FB7115E58E37}"/>
    <hyperlink ref="K170" r:id="rId169" display="https://ultrarunning.com/calendar/runner/show?first_name=Krystian&amp;last_name=Ogly&amp;runner_id=39260" xr:uid="{77A4E0D8-11CE-2648-9F42-3F5F169E62E8}"/>
    <hyperlink ref="K172" r:id="rId170" display="https://ultrarunning.com/calendar/runner/show?first_name=Walker&amp;last_name=Higgins&amp;runner_id=39261" xr:uid="{03E94E85-5409-2240-921B-93126564F13F}"/>
    <hyperlink ref="K173" r:id="rId171" display="https://ultrarunning.com/calendar/runner/show?first_name=Suzi&amp;last_name=Swinehart&amp;runner_id=13018" xr:uid="{3DDA1289-C422-5A46-88A6-968BCBD98574}"/>
    <hyperlink ref="K174" r:id="rId172" display="https://ultrarunning.com/calendar/runner/show?first_name=Hector&amp;last_name=Bengolea&amp;runner_id=39262" xr:uid="{63B83A91-1D5F-934C-89A9-4ABAF8F44F5E}"/>
    <hyperlink ref="K175" r:id="rId173" display="https://ultrarunning.com/calendar/runner/show?first_name=Ray&amp;last_name=Sanchez&amp;runner_id=8083" xr:uid="{050F9869-23A3-A241-B98F-C4F2B4B08F22}"/>
    <hyperlink ref="K176" r:id="rId174" display="https://ultrarunning.com/calendar/runner/show?first_name=Jared&amp;last_name=Struck&amp;runner_id=8754" xr:uid="{143C739C-6E3F-A54A-8946-E2D572585299}"/>
    <hyperlink ref="K177" r:id="rId175" display="https://ultrarunning.com/calendar/runner/show?first_name=Luca&amp;last_name=Morstabilini&amp;runner_id=39263" xr:uid="{A4C3D922-52B8-8E48-881B-20F3E140BE90}"/>
    <hyperlink ref="K178" r:id="rId176" display="https://ultrarunning.com/calendar/runner/show?first_name=Annie&amp;last_name=Weiss&amp;runner_id=39264" xr:uid="{BB7401BC-E304-4541-BD44-7BD2E618A58B}"/>
    <hyperlink ref="K179" r:id="rId177" display="https://ultrarunning.com/calendar/runner/show?first_name=Pete&amp;last_name=Kostelnick&amp;runner_id=5147" xr:uid="{2A538A77-16BB-F94F-BC12-6AEEA7DC4ED1}"/>
    <hyperlink ref="K180" r:id="rId178" display="https://ultrarunning.com/calendar/runner/show?first_name=Timothy&amp;last_name=Deer&amp;runner_id=39265" xr:uid="{415CB80C-215E-3E4F-964D-3E6F4369AB30}"/>
    <hyperlink ref="K181" r:id="rId179" display="https://ultrarunning.com/calendar/runner/show?first_name=Vitor%20Bruno&amp;last_name=Fernandes%20Rodrigues&amp;runner_id=39266" xr:uid="{02CEA97E-94EC-F048-A7F7-DD3476634522}"/>
    <hyperlink ref="K182" r:id="rId180" display="https://ultrarunning.com/calendar/runner/show?first_name=Silvia&amp;last_name=Amodio&amp;runner_id=39267" xr:uid="{B4C824A3-526E-B24E-9D72-2BC13B1F3AA9}"/>
    <hyperlink ref="K183" r:id="rId181" display="https://ultrarunning.com/calendar/runner/show?first_name=Jonathan&amp;last_name=Gunderson&amp;runner_id=39268" xr:uid="{BB525976-2B74-6547-BEC1-45D3662D362D}"/>
    <hyperlink ref="K184" r:id="rId182" display="https://ultrarunning.com/calendar/runner/show?first_name=Michal&amp;last_name=Cinciala&amp;runner_id=39269" xr:uid="{6CBC67EC-F8B7-2A4B-8FCA-61C2898A42A1}"/>
    <hyperlink ref="K185" r:id="rId183" display="https://ultrarunning.com/calendar/runner/show?first_name=Jean&amp;last_name=Aponte&amp;runner_id=3058" xr:uid="{192612AE-4E3C-2347-933D-50D1C3315371}"/>
    <hyperlink ref="K186" r:id="rId184" display="https://ultrarunning.com/calendar/runner/show?first_name=Martin&amp;last_name=Gruebele&amp;runner_id=31648" xr:uid="{7E20784F-5E81-C54D-84A1-585328D3619A}"/>
    <hyperlink ref="K187" r:id="rId185" display="https://ultrarunning.com/calendar/runner/show?first_name=Brian&amp;last_name=Hill&amp;runner_id=9692" xr:uid="{EFD667E6-DF58-3843-A7FF-6CC5A9AA662F}"/>
    <hyperlink ref="K188" r:id="rId186" display="https://ultrarunning.com/calendar/runner/show?first_name=Ed&amp;last_name=Ettinghausen&amp;runner_id=9071" xr:uid="{29E1CBBC-9624-7C4D-B61C-5D8123BA078B}"/>
    <hyperlink ref="K189" r:id="rId187" display="https://ultrarunning.com/calendar/runner/show?first_name=Danny&amp;last_name=Westergaard&amp;runner_id=10933" xr:uid="{81EED220-6DD7-9846-BB56-EA4AA1448173}"/>
    <hyperlink ref="K190" r:id="rId188" display="https://ultrarunning.com/calendar/runner/show?first_name=Kerri&amp;last_name=Kanuga&amp;runner_id=39270" xr:uid="{F2349D7F-D57A-6B44-87F9-BF4C39629328}"/>
    <hyperlink ref="K191" r:id="rId189" display="https://ultrarunning.com/calendar/runner/show?first_name=Garth&amp;last_name=Reader&amp;runner_id=38005" xr:uid="{C66B72F3-745D-AD46-AF58-D27AFE89A9DD}"/>
    <hyperlink ref="K192" r:id="rId190" display="https://ultrarunning.com/calendar/runner/show?first_name=Eric&amp;last_name=Tadt&amp;runner_id=39271" xr:uid="{15C5BD86-6E5B-EF48-BEF7-93D4082BF68E}"/>
    <hyperlink ref="K193" r:id="rId191" display="https://ultrarunning.com/calendar/runner/show?first_name=Chris&amp;last_name=Calimano&amp;runner_id=20215" xr:uid="{8A89EF9E-C003-8F46-9013-338CD0104A42}"/>
    <hyperlink ref="K194" r:id="rId192" display="https://ultrarunning.com/calendar/runner/show?first_name=Hiroyuki&amp;last_name=Nishimura&amp;runner_id=39272" xr:uid="{DE3F59C8-7E11-AD49-B8FF-521E63BC565D}"/>
    <hyperlink ref="K195" r:id="rId193" display="https://ultrarunning.com/calendar/runner/show?first_name=Ben&amp;last_name=Blessing&amp;runner_id=25677" xr:uid="{A4645F01-4AFC-1549-97D1-DC703905CDBD}"/>
    <hyperlink ref="K196" r:id="rId194" display="https://ultrarunning.com/calendar/runner/show?first_name=Estela&amp;last_name=Vaz%20Rodrigues&amp;runner_id=39273" xr:uid="{D0428DEB-FC6D-294F-A344-488225E602B6}"/>
    <hyperlink ref="K197" r:id="rId195" display="https://ultrarunning.com/calendar/runner/show?first_name=John&amp;last_name=Kohler&amp;runner_id=6068" xr:uid="{20F6BEB5-D60E-DF40-8F73-3314F5A85082}"/>
    <hyperlink ref="K198" r:id="rId196" display="https://ultrarunning.com/calendar/runner/show?first_name=Chris&amp;last_name=Jones&amp;runner_id=307649" xr:uid="{7075AFC5-8FAC-1349-AA42-C409DA13FCA4}"/>
    <hyperlink ref="K199" r:id="rId197" display="https://ultrarunning.com/calendar/runner/show?first_name=Angel&amp;last_name=Vega&amp;runner_id=39274" xr:uid="{6D1CF25B-4484-0E48-A7C1-33AD46E2829A}"/>
    <hyperlink ref="K200" r:id="rId198" display="https://ultrarunning.com/calendar/runner/show?first_name=Glenn&amp;last_name=Sutton&amp;runner_id=39275" xr:uid="{FFC269C2-A9FE-4F4B-A229-7159FDE45764}"/>
    <hyperlink ref="K201" r:id="rId199" display="https://ultrarunning.com/calendar/runner/show?first_name=Jessica&amp;last_name=Hardy&amp;runner_id=138" xr:uid="{8ADE73AB-E912-834B-A29E-AD1D18E2FEA5}"/>
    <hyperlink ref="K202" r:id="rId200" display="https://ultrarunning.com/calendar/runner/show?first_name=Karla&amp;last_name=Kent&amp;runner_id=30705" xr:uid="{A0894A3C-7838-504B-B572-9F4A2E4BB1E3}"/>
    <hyperlink ref="K203" r:id="rId201" display="https://ultrarunning.com/calendar/runner/show?first_name=Amy&amp;last_name=Costa&amp;runner_id=39276" xr:uid="{853859F6-7754-CA4F-9BB0-5786386A8AE1}"/>
    <hyperlink ref="K204" r:id="rId202" display="https://ultrarunning.com/calendar/runner/show?first_name=Rhys&amp;last_name=Jenkins&amp;runner_id=39277" xr:uid="{DF2B41E5-F12B-4047-B081-5EAB9D9C8850}"/>
    <hyperlink ref="K205" r:id="rId203" display="https://ultrarunning.com/calendar/runner/show?first_name=Corrado&amp;last_name=Buzzolan&amp;runner_id=39278" xr:uid="{C2FFA587-7B1B-8140-8238-7A450FDF255E}"/>
    <hyperlink ref="K206" r:id="rId204" display="https://ultrarunning.com/calendar/runner/show?first_name=Duke&amp;last_name=Moseley&amp;runner_id=7403" xr:uid="{3691C54F-F749-084A-A31E-6142519190FC}"/>
    <hyperlink ref="K207" r:id="rId205" display="https://ultrarunning.com/calendar/runner/show?first_name=Bonnie&amp;last_name=Busch&amp;runner_id=10197" xr:uid="{E8F3D1DE-9F7C-9045-9DCE-FA4C21966D30}"/>
    <hyperlink ref="K208" r:id="rId206" display="https://ultrarunning.com/calendar/runner/show?first_name=Nick&amp;last_name=LaBoffe&amp;runner_id=39279" xr:uid="{791482BB-269E-314E-A25B-35975679B2F9}"/>
    <hyperlink ref="K209" r:id="rId207" display="https://ultrarunning.com/calendar/runner/show?first_name=Michael&amp;last_name=Coutu&amp;runner_id=39280" xr:uid="{A4E7A44F-8BFB-604A-A17F-BFF240C9F958}"/>
    <hyperlink ref="K210" r:id="rId208" display="https://ultrarunning.com/calendar/runner/show?first_name=Timothy&amp;last_name=Henderson&amp;runner_id=39281" xr:uid="{F29C2EAA-73F4-2842-B58F-DDF2104C326F}"/>
    <hyperlink ref="K211" r:id="rId209" display="https://ultrarunning.com/calendar/runner/show?first_name=Chris&amp;last_name=Rice&amp;runner_id=17503" xr:uid="{CC15AEBD-F948-6140-9D36-49D96AD9B678}"/>
    <hyperlink ref="K212" r:id="rId210" display="https://ultrarunning.com/calendar/runner/show?first_name=Mike&amp;last_name=Shaddow&amp;runner_id=17502" xr:uid="{218D055C-4C36-BB4C-93FD-B2E7381DC684}"/>
    <hyperlink ref="K213" r:id="rId211" display="https://ultrarunning.com/calendar/runner/show?first_name=Emily&amp;last_name=Ryan&amp;runner_id=39283" xr:uid="{E5D9C66B-F11E-7248-8CC8-75B52496E6CD}"/>
    <hyperlink ref="K214" r:id="rId212" display="https://ultrarunning.com/calendar/runner/show?first_name=Claus&amp;last_name=Rasmussen&amp;runner_id=39286" xr:uid="{668817E0-4A13-C443-A4FC-4EC592C76906}"/>
    <hyperlink ref="K215" r:id="rId213" display="https://ultrarunning.com/calendar/runner/show?first_name=Brenda&amp;last_name=Blinn&amp;runner_id=39287" xr:uid="{352BE46E-A618-834D-B56C-E19FEFDEEBD2}"/>
    <hyperlink ref="K216" r:id="rId214" display="https://ultrarunning.com/calendar/runner/show?first_name=Geoffrey&amp;last_name=Foote&amp;runner_id=20748" xr:uid="{CEEE9A73-BF1F-BF44-9ADC-20010E91D63C}"/>
    <hyperlink ref="K217" r:id="rId215" display="https://ultrarunning.com/calendar/runner/show?first_name=Siva&amp;last_name=Balu&amp;runner_id=19594" xr:uid="{65F2F534-33EB-F34D-8651-0412869E96F9}"/>
    <hyperlink ref="K218" r:id="rId216" display="https://ultrarunning.com/calendar/runner/show?first_name=Rajesh&amp;last_name=Vadgama&amp;runner_id=39288" xr:uid="{4F46D3ED-DA55-084C-A4CB-A55E69B37D06}"/>
    <hyperlink ref="K219" r:id="rId217" display="https://ultrarunning.com/calendar/runner/show?first_name=Melanie&amp;last_name=Owen&amp;runner_id=23890" xr:uid="{47C2BE82-2670-2844-8617-BBAE6E63DA3A}"/>
    <hyperlink ref="K220" r:id="rId218" display="https://ultrarunning.com/calendar/runner/show?first_name=Ibar&amp;last_name=Dinampo&amp;runner_id=465" xr:uid="{CA1FA1D2-6982-714A-A65F-B1BD375E6EF6}"/>
    <hyperlink ref="K221" r:id="rId219" display="https://ultrarunning.com/calendar/runner/show?first_name=Chris&amp;last_name=Moon&amp;runner_id=309947" xr:uid="{9EE344FE-1728-164E-AC1A-2AE7991D153B}"/>
    <hyperlink ref="K222" r:id="rId220" display="https://ultrarunning.com/calendar/runner/show?first_name=Catra&amp;last_name=Corbett&amp;runner_id=17487" xr:uid="{00F70F18-06D3-9743-8B34-F5AC37DFFE88}"/>
    <hyperlink ref="K223" r:id="rId221" display="https://ultrarunning.com/calendar/runner/show?first_name=Tess&amp;last_name=Leono&amp;runner_id=39290" xr:uid="{596FE610-4ADA-FA45-A5EA-BFD50AF5BBC8}"/>
    <hyperlink ref="K224" r:id="rId222" display="https://ultrarunning.com/calendar/runner/show?first_name=Ted&amp;last_name=Williamson&amp;runner_id=39291" xr:uid="{D2E99EA4-9877-674F-8873-A05EC39F5F03}"/>
    <hyperlink ref="K225" r:id="rId223" display="https://ultrarunning.com/calendar/runner/show?first_name=Wendy&amp;last_name=Murray&amp;runner_id=8579" xr:uid="{472017FD-9740-2043-AC10-DC83E8A7D196}"/>
    <hyperlink ref="K226" r:id="rId224" display="https://ultrarunning.com/calendar/runner/show?first_name=Kimberlie&amp;last_name=Budzik&amp;runner_id=39292" xr:uid="{65066F1E-AF7B-9348-BFAD-3AAAFB275E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1F729-CF7E-47DA-B200-BA95B758B17E}">
  <dimension ref="B4:BT357"/>
  <sheetViews>
    <sheetView showGridLines="0" zoomScale="64" zoomScaleNormal="64" workbookViewId="0">
      <selection activeCell="H9" sqref="H9"/>
    </sheetView>
  </sheetViews>
  <sheetFormatPr defaultColWidth="9.25" defaultRowHeight="14" x14ac:dyDescent="0.3"/>
  <cols>
    <col min="1" max="1" width="9.25" style="10"/>
    <col min="2" max="2" width="14.5" style="10" bestFit="1" customWidth="1"/>
    <col min="3" max="3" width="16.33203125" style="10" bestFit="1" customWidth="1"/>
    <col min="4" max="4" width="17.4140625" style="10" bestFit="1" customWidth="1"/>
    <col min="5" max="5" width="13.83203125" style="10" bestFit="1" customWidth="1"/>
    <col min="6" max="6" width="20.6640625" style="10" bestFit="1" customWidth="1"/>
    <col min="7" max="13" width="9.25" style="10"/>
    <col min="14" max="14" width="11.25" style="10" customWidth="1"/>
    <col min="15" max="15" width="9.25" style="10"/>
    <col min="16" max="16" width="35" style="10" bestFit="1" customWidth="1"/>
    <col min="17" max="17" width="14.5" style="10" bestFit="1" customWidth="1"/>
    <col min="18" max="18" width="4.33203125" style="10" customWidth="1"/>
    <col min="19" max="19" width="14.4140625" style="10" bestFit="1" customWidth="1"/>
    <col min="20" max="20" width="17.1640625" style="10" bestFit="1" customWidth="1"/>
    <col min="21" max="21" width="19.4140625" style="10" bestFit="1" customWidth="1"/>
    <col min="22" max="22" width="15.25" style="10" bestFit="1" customWidth="1"/>
    <col min="23" max="23" width="13.83203125" style="10" bestFit="1" customWidth="1"/>
    <col min="24" max="24" width="15.83203125" style="10" bestFit="1" customWidth="1"/>
    <col min="25" max="25" width="17" style="10" bestFit="1" customWidth="1"/>
    <col min="26" max="26" width="21.5" style="10" bestFit="1" customWidth="1"/>
    <col min="27" max="29" width="15.25" style="10" bestFit="1" customWidth="1"/>
    <col min="30" max="30" width="14.4140625" style="10" bestFit="1" customWidth="1"/>
    <col min="31" max="31" width="16.08203125" style="10" bestFit="1" customWidth="1"/>
    <col min="32" max="32" width="17.25" style="10" bestFit="1" customWidth="1"/>
    <col min="33" max="36" width="15.25" style="10" bestFit="1" customWidth="1"/>
    <col min="37" max="37" width="35" style="10" bestFit="1" customWidth="1"/>
    <col min="38" max="38" width="19.75" style="10" bestFit="1" customWidth="1"/>
    <col min="39" max="39" width="15.25" style="10" bestFit="1" customWidth="1"/>
    <col min="40" max="40" width="14.4140625" style="10" bestFit="1" customWidth="1"/>
    <col min="41" max="41" width="21.08203125" style="10" bestFit="1" customWidth="1"/>
    <col min="42" max="42" width="15.25" style="10" bestFit="1" customWidth="1"/>
    <col min="43" max="43" width="10.5" style="10" bestFit="1" customWidth="1"/>
    <col min="44" max="47" width="9.25" style="10"/>
    <col min="48" max="48" width="17.5" style="10" customWidth="1"/>
    <col min="49" max="49" width="15.83203125" style="10" bestFit="1" customWidth="1"/>
    <col min="50" max="50" width="2.6640625" style="10" customWidth="1"/>
    <col min="51" max="51" width="1.83203125" style="10" customWidth="1"/>
    <col min="52" max="52" width="6.4140625" style="10" customWidth="1"/>
    <col min="53" max="53" width="15.9140625" style="10" bestFit="1" customWidth="1"/>
    <col min="54" max="54" width="1.6640625" style="10" customWidth="1"/>
    <col min="55" max="55" width="5.58203125" style="10" customWidth="1"/>
    <col min="56" max="58" width="9.25" style="10"/>
    <col min="59" max="59" width="3" style="10" customWidth="1"/>
    <col min="60" max="60" width="2.1640625" style="10" customWidth="1"/>
    <col min="61" max="61" width="5" style="10" customWidth="1"/>
    <col min="62" max="62" width="9.25" style="10"/>
    <col min="63" max="63" width="2.25" style="10" customWidth="1"/>
    <col min="64" max="64" width="1.83203125" style="10" customWidth="1"/>
    <col min="65" max="65" width="9.1640625" style="10" customWidth="1"/>
    <col min="66" max="69" width="9.25" style="10"/>
    <col min="70" max="70" width="3" style="10" customWidth="1"/>
    <col min="71" max="71" width="4.75" style="10" customWidth="1"/>
    <col min="72" max="16384" width="9.25" style="10"/>
  </cols>
  <sheetData>
    <row r="4" spans="2:72" x14ac:dyDescent="0.3">
      <c r="X4" s="10" t="s">
        <v>374</v>
      </c>
    </row>
    <row r="5" spans="2:72" x14ac:dyDescent="0.3">
      <c r="B5" s="25" t="s">
        <v>307</v>
      </c>
      <c r="C5" s="26" t="s">
        <v>309</v>
      </c>
      <c r="D5" s="26" t="s">
        <v>333</v>
      </c>
      <c r="E5"/>
      <c r="F5"/>
      <c r="P5" s="9" t="s">
        <v>307</v>
      </c>
      <c r="Q5" t="s">
        <v>353</v>
      </c>
      <c r="S5" s="9" t="s">
        <v>307</v>
      </c>
      <c r="T5" t="s">
        <v>354</v>
      </c>
      <c r="U5"/>
      <c r="V5"/>
      <c r="W5"/>
      <c r="X5" s="9" t="s">
        <v>307</v>
      </c>
      <c r="Y5" t="s">
        <v>373</v>
      </c>
      <c r="Z5" t="s">
        <v>375</v>
      </c>
      <c r="AA5"/>
      <c r="AB5"/>
      <c r="AE5"/>
      <c r="AF5"/>
      <c r="AG5"/>
      <c r="AH5"/>
      <c r="AI5"/>
      <c r="AJ5"/>
      <c r="AK5"/>
      <c r="AL5"/>
      <c r="AM5"/>
      <c r="AN5"/>
      <c r="AO5"/>
      <c r="AP5"/>
      <c r="AQ5"/>
    </row>
    <row r="6" spans="2:72" x14ac:dyDescent="0.3">
      <c r="B6" s="27" t="s">
        <v>317</v>
      </c>
      <c r="C6" s="28">
        <v>579</v>
      </c>
      <c r="D6" s="29">
        <v>6.5907797381900973E-2</v>
      </c>
      <c r="E6"/>
      <c r="F6"/>
      <c r="N6" s="22" t="s">
        <v>340</v>
      </c>
      <c r="O6" s="21"/>
      <c r="P6" s="3" t="s">
        <v>287</v>
      </c>
      <c r="Q6" s="24">
        <v>1</v>
      </c>
      <c r="S6" s="3" t="s">
        <v>317</v>
      </c>
      <c r="T6" s="24">
        <v>2</v>
      </c>
      <c r="U6"/>
      <c r="V6" s="2" t="s">
        <v>355</v>
      </c>
      <c r="W6"/>
      <c r="X6" s="3">
        <v>0</v>
      </c>
      <c r="Y6">
        <v>280</v>
      </c>
      <c r="Z6">
        <v>280</v>
      </c>
      <c r="AA6"/>
      <c r="AB6"/>
      <c r="AE6"/>
      <c r="AF6"/>
      <c r="AG6"/>
      <c r="AH6"/>
      <c r="AI6"/>
      <c r="AJ6"/>
      <c r="AK6"/>
      <c r="AL6"/>
      <c r="AM6"/>
      <c r="AN6"/>
      <c r="AO6"/>
      <c r="AP6"/>
      <c r="AR6" s="22" t="s">
        <v>386</v>
      </c>
      <c r="AS6" s="22" t="s">
        <v>387</v>
      </c>
    </row>
    <row r="7" spans="2:72" x14ac:dyDescent="0.3">
      <c r="B7" s="27" t="s">
        <v>312</v>
      </c>
      <c r="C7" s="28">
        <v>1901</v>
      </c>
      <c r="D7" s="29">
        <v>0.2163915765509391</v>
      </c>
      <c r="E7"/>
      <c r="F7"/>
      <c r="G7" s="11" t="s">
        <v>334</v>
      </c>
      <c r="H7" s="11" t="s">
        <v>335</v>
      </c>
      <c r="I7" s="10" t="s">
        <v>336</v>
      </c>
      <c r="J7" s="10" t="s">
        <v>337</v>
      </c>
      <c r="K7" s="10" t="s">
        <v>338</v>
      </c>
      <c r="L7" s="10" t="s">
        <v>339</v>
      </c>
      <c r="N7" s="13">
        <f>SUM(C6:C22)</f>
        <v>8696</v>
      </c>
      <c r="P7" s="3" t="s">
        <v>238</v>
      </c>
      <c r="Q7" s="24">
        <v>2</v>
      </c>
      <c r="S7" s="3" t="s">
        <v>312</v>
      </c>
      <c r="T7" s="24">
        <v>6</v>
      </c>
      <c r="U7"/>
      <c r="V7" s="10">
        <f>COUNT(T6:T29)</f>
        <v>19</v>
      </c>
      <c r="X7" s="3">
        <v>17.5</v>
      </c>
      <c r="Y7">
        <v>170</v>
      </c>
      <c r="Z7">
        <v>170</v>
      </c>
      <c r="AD7" s="9" t="s">
        <v>307</v>
      </c>
      <c r="AE7" t="s">
        <v>309</v>
      </c>
      <c r="AF7" t="s">
        <v>333</v>
      </c>
      <c r="AH7"/>
      <c r="AK7" s="9" t="s">
        <v>307</v>
      </c>
      <c r="AL7" t="s">
        <v>378</v>
      </c>
      <c r="AN7"/>
      <c r="AO7"/>
      <c r="AP7"/>
      <c r="AR7" s="10">
        <f>V7</f>
        <v>19</v>
      </c>
      <c r="AS7" s="10">
        <v>50</v>
      </c>
      <c r="AV7"/>
      <c r="AW7"/>
      <c r="AX7"/>
    </row>
    <row r="8" spans="2:72" x14ac:dyDescent="0.3">
      <c r="B8" s="27" t="s">
        <v>19</v>
      </c>
      <c r="C8" s="28">
        <v>1893</v>
      </c>
      <c r="D8" s="29">
        <v>0.21548093340922025</v>
      </c>
      <c r="E8"/>
      <c r="F8" t="str">
        <f>INDEX($B$6:$B$21,MATCH(LARGE($C$6:$C$21,1),$C$6:$C$22,0))</f>
        <v>Arizona</v>
      </c>
      <c r="G8" s="10">
        <v>1.25</v>
      </c>
      <c r="H8" s="10">
        <v>3</v>
      </c>
      <c r="I8" s="10">
        <f>LARGE($C$6:$C$21,1)</f>
        <v>1901</v>
      </c>
      <c r="J8" s="12">
        <f>LARGE($D$6:$D$21,1)</f>
        <v>0.2163915765509391</v>
      </c>
      <c r="K8" s="10">
        <f>IF(I8=MAX($I$8:$I$13),I8,"")</f>
        <v>1901</v>
      </c>
      <c r="L8" s="10" t="str">
        <f>IF(I8=MAX($I$8:$I$13),"",I8)</f>
        <v/>
      </c>
      <c r="P8" s="3" t="s">
        <v>276</v>
      </c>
      <c r="Q8" s="24">
        <v>1</v>
      </c>
      <c r="S8" s="3" t="s">
        <v>329</v>
      </c>
      <c r="T8" s="24">
        <v>2</v>
      </c>
      <c r="U8"/>
      <c r="X8" s="3">
        <v>42.2</v>
      </c>
      <c r="Y8">
        <v>0</v>
      </c>
      <c r="Z8">
        <v>0</v>
      </c>
      <c r="AD8" s="3" t="s">
        <v>342</v>
      </c>
      <c r="AE8" s="24">
        <v>2898</v>
      </c>
      <c r="AF8" s="24">
        <v>2898</v>
      </c>
      <c r="AH8" s="2" t="s">
        <v>379</v>
      </c>
      <c r="AI8" s="21"/>
      <c r="AK8" s="3" t="s">
        <v>287</v>
      </c>
      <c r="AL8" s="24">
        <v>104</v>
      </c>
      <c r="AN8" s="9" t="s">
        <v>307</v>
      </c>
      <c r="AO8" t="s">
        <v>382</v>
      </c>
      <c r="AP8"/>
      <c r="AV8"/>
      <c r="AW8"/>
      <c r="AX8"/>
      <c r="AZ8"/>
      <c r="BA8"/>
      <c r="BB8"/>
    </row>
    <row r="9" spans="2:72" x14ac:dyDescent="0.3">
      <c r="B9" s="27" t="s">
        <v>320</v>
      </c>
      <c r="C9" s="28">
        <v>89</v>
      </c>
      <c r="D9" s="29">
        <v>1.0130904951622083E-2</v>
      </c>
      <c r="E9"/>
      <c r="F9" t="str">
        <f>INDEX($B$6:$B$21,MATCH(LARGE($C$6:$C$21,2),$C$6:$C$21,0))</f>
        <v>California</v>
      </c>
      <c r="G9" s="10">
        <v>6.5</v>
      </c>
      <c r="H9" s="10">
        <v>2</v>
      </c>
      <c r="I9" s="10">
        <f>LARGE($C$6:$C$21,2)</f>
        <v>1893</v>
      </c>
      <c r="J9" s="12">
        <f>LARGE($D$6:$D$21,2)</f>
        <v>0.21548093340922025</v>
      </c>
      <c r="K9" s="10" t="str">
        <f t="shared" ref="K9:K13" si="0">IF(I9=MAX($I$8:$I$13),I9,"")</f>
        <v/>
      </c>
      <c r="L9" s="10">
        <f t="shared" ref="L9:L13" si="1">IF(I9=MAX($I$8:$I$13),"",I9)</f>
        <v>1893</v>
      </c>
      <c r="N9" s="22" t="s">
        <v>341</v>
      </c>
      <c r="O9" s="21"/>
      <c r="P9" s="3" t="s">
        <v>245</v>
      </c>
      <c r="Q9" s="24">
        <v>2</v>
      </c>
      <c r="S9" s="3" t="s">
        <v>19</v>
      </c>
      <c r="T9" s="24">
        <v>10</v>
      </c>
      <c r="U9"/>
      <c r="V9" s="10" t="s">
        <v>385</v>
      </c>
      <c r="X9" s="3">
        <v>58.7</v>
      </c>
      <c r="Y9">
        <v>4956</v>
      </c>
      <c r="Z9">
        <v>4956</v>
      </c>
      <c r="AB9" s="22" t="s">
        <v>377</v>
      </c>
      <c r="AC9" s="21"/>
      <c r="AD9" s="3" t="s">
        <v>343</v>
      </c>
      <c r="AE9" s="24">
        <v>3343</v>
      </c>
      <c r="AF9" s="24">
        <v>3343</v>
      </c>
      <c r="AH9" s="16">
        <f>GETPIVOTDATA("Finishers",$AK$7)</f>
        <v>175.7</v>
      </c>
      <c r="AK9" s="3" t="s">
        <v>238</v>
      </c>
      <c r="AL9" s="24">
        <v>322</v>
      </c>
      <c r="AN9" s="3" t="s">
        <v>278</v>
      </c>
      <c r="AO9" s="24">
        <v>1</v>
      </c>
      <c r="AP9"/>
      <c r="AV9"/>
      <c r="AW9"/>
      <c r="AX9"/>
      <c r="AZ9"/>
      <c r="BA9"/>
      <c r="BB9"/>
    </row>
    <row r="10" spans="2:72" x14ac:dyDescent="0.3">
      <c r="B10" s="27" t="s">
        <v>311</v>
      </c>
      <c r="C10" s="28">
        <v>658</v>
      </c>
      <c r="D10" s="29">
        <v>7.4900398406374497E-2</v>
      </c>
      <c r="E10"/>
      <c r="F10" t="str">
        <f>INDEX($B$6:$B$21,MATCH(LARGE($C$6:$C$21,3),$C$6:$C$21,0))</f>
        <v>Texas</v>
      </c>
      <c r="G10" s="10">
        <v>4</v>
      </c>
      <c r="H10" s="10">
        <v>1.5</v>
      </c>
      <c r="I10" s="10">
        <f>LARGE($C$6:$C$21,3)</f>
        <v>1414</v>
      </c>
      <c r="J10" s="12">
        <f>LARGE($D$6:$D$21,3)</f>
        <v>0.16095617529880479</v>
      </c>
      <c r="K10" s="10" t="str">
        <f t="shared" si="0"/>
        <v/>
      </c>
      <c r="L10" s="10">
        <f t="shared" si="1"/>
        <v>1414</v>
      </c>
      <c r="N10" s="10">
        <f>COUNTIFS(Q6:Q62,"&gt;=1",Q6:Q62,"&lt;=5")</f>
        <v>42</v>
      </c>
      <c r="P10" s="3" t="s">
        <v>247</v>
      </c>
      <c r="Q10" s="24">
        <v>2</v>
      </c>
      <c r="S10" s="3" t="s">
        <v>328</v>
      </c>
      <c r="T10" s="24">
        <v>3</v>
      </c>
      <c r="U10"/>
      <c r="V10" s="10">
        <v>50</v>
      </c>
      <c r="X10" s="3">
        <v>72.7</v>
      </c>
      <c r="Y10">
        <v>2000</v>
      </c>
      <c r="Z10">
        <v>2000</v>
      </c>
      <c r="AB10" s="13">
        <f>AVERAGE(AE8:AE19)</f>
        <v>2928.3333333333335</v>
      </c>
      <c r="AD10" s="3" t="s">
        <v>344</v>
      </c>
      <c r="AE10" s="24">
        <v>2544</v>
      </c>
      <c r="AF10" s="24">
        <v>2544</v>
      </c>
      <c r="AH10"/>
      <c r="AK10" s="3" t="s">
        <v>276</v>
      </c>
      <c r="AL10" s="24">
        <v>187</v>
      </c>
      <c r="AN10" s="3" t="s">
        <v>297</v>
      </c>
      <c r="AO10" s="24">
        <v>1</v>
      </c>
      <c r="AP10"/>
      <c r="AV10"/>
      <c r="AW10"/>
      <c r="AX10"/>
      <c r="AZ10"/>
      <c r="BA10"/>
      <c r="BB10"/>
      <c r="BC10"/>
    </row>
    <row r="11" spans="2:72" x14ac:dyDescent="0.3">
      <c r="B11" s="27" t="s">
        <v>322</v>
      </c>
      <c r="C11" s="28">
        <v>92</v>
      </c>
      <c r="D11" s="29">
        <v>1.0472396129766647E-2</v>
      </c>
      <c r="E11"/>
      <c r="F11" t="str">
        <f>INDEX($B$6:$B$21,MATCH(LARGE($C$6:$C$21,4),$C$6:$C$21,0))</f>
        <v>Maryland</v>
      </c>
      <c r="G11" s="10">
        <v>2</v>
      </c>
      <c r="H11" s="10">
        <v>8</v>
      </c>
      <c r="I11" s="10">
        <f>LARGE($C$6:$C$21,4)</f>
        <v>658</v>
      </c>
      <c r="J11" s="12">
        <f>LARGE($D$6:$D$21,4)</f>
        <v>7.4900398406374497E-2</v>
      </c>
      <c r="K11" s="10" t="str">
        <f t="shared" si="0"/>
        <v/>
      </c>
      <c r="L11" s="10">
        <f t="shared" si="1"/>
        <v>658</v>
      </c>
      <c r="P11" s="3" t="s">
        <v>226</v>
      </c>
      <c r="Q11" s="24">
        <v>2</v>
      </c>
      <c r="S11" s="3" t="s">
        <v>326</v>
      </c>
      <c r="T11" s="24">
        <v>1</v>
      </c>
      <c r="U11"/>
      <c r="X11" s="3">
        <v>80.650000000000006</v>
      </c>
      <c r="Y11">
        <v>4000</v>
      </c>
      <c r="Z11">
        <v>4000</v>
      </c>
      <c r="AD11" s="3" t="s">
        <v>345</v>
      </c>
      <c r="AE11" s="24"/>
      <c r="AF11" s="24"/>
      <c r="AH11"/>
      <c r="AK11" s="3" t="s">
        <v>245</v>
      </c>
      <c r="AL11" s="24">
        <v>308.5</v>
      </c>
      <c r="AN11" s="3" t="s">
        <v>308</v>
      </c>
      <c r="AO11" s="24">
        <v>2</v>
      </c>
      <c r="AP11"/>
      <c r="AV11"/>
      <c r="AW11">
        <v>1</v>
      </c>
      <c r="AX11"/>
      <c r="AZ11"/>
      <c r="BA11">
        <v>2</v>
      </c>
      <c r="BB11"/>
      <c r="BC11"/>
      <c r="BD11" s="10">
        <v>3</v>
      </c>
      <c r="BJ11" s="10">
        <v>4</v>
      </c>
      <c r="BP11" s="10">
        <v>5</v>
      </c>
      <c r="BT11" s="10">
        <v>6</v>
      </c>
    </row>
    <row r="12" spans="2:72" x14ac:dyDescent="0.3">
      <c r="B12" s="27" t="s">
        <v>313</v>
      </c>
      <c r="C12" s="28">
        <v>83</v>
      </c>
      <c r="D12" s="29">
        <v>9.447922595332954E-3</v>
      </c>
      <c r="E12"/>
      <c r="F12" t="str">
        <f>INDEX($B$6:$B$21,MATCH(LARGE($C$6:$C$21,5),$C$6:$C$21,0))</f>
        <v>Washington</v>
      </c>
      <c r="G12" s="10">
        <v>6</v>
      </c>
      <c r="H12" s="10">
        <v>6</v>
      </c>
      <c r="I12" s="10">
        <f>LARGE($C$6:$C$21,5)</f>
        <v>585</v>
      </c>
      <c r="J12" s="12">
        <f>LARGE($D$6:$D$21,5)</f>
        <v>6.6590779738190095E-2</v>
      </c>
      <c r="K12" s="10" t="str">
        <f t="shared" si="0"/>
        <v/>
      </c>
      <c r="L12" s="10">
        <f t="shared" si="1"/>
        <v>585</v>
      </c>
      <c r="P12" s="3" t="s">
        <v>280</v>
      </c>
      <c r="Q12" s="24">
        <v>1</v>
      </c>
      <c r="S12" s="3" t="s">
        <v>320</v>
      </c>
      <c r="T12" s="24">
        <v>1</v>
      </c>
      <c r="U12"/>
      <c r="X12" s="3">
        <v>90.6</v>
      </c>
      <c r="Y12">
        <v>5050</v>
      </c>
      <c r="Z12">
        <v>5050</v>
      </c>
      <c r="AD12" s="3" t="s">
        <v>346</v>
      </c>
      <c r="AE12" s="24"/>
      <c r="AF12" s="24"/>
      <c r="AK12" s="3" t="s">
        <v>247</v>
      </c>
      <c r="AL12" s="24">
        <v>224</v>
      </c>
      <c r="AN12"/>
      <c r="AP12"/>
      <c r="AV12"/>
      <c r="AW12" t="str">
        <f>F8</f>
        <v>Arizona</v>
      </c>
      <c r="AX12"/>
      <c r="AZ12"/>
      <c r="BA12" t="str">
        <f>F9</f>
        <v>California</v>
      </c>
      <c r="BB12"/>
      <c r="BC12"/>
      <c r="BD12" t="str">
        <f>F10</f>
        <v>Texas</v>
      </c>
      <c r="BI12"/>
      <c r="BJ12" t="str">
        <f>F11</f>
        <v>Maryland</v>
      </c>
      <c r="BO12"/>
      <c r="BP12" t="str">
        <f>F12</f>
        <v>Washington</v>
      </c>
      <c r="BS12"/>
      <c r="BT12" t="str">
        <f>F13</f>
        <v>Alabama</v>
      </c>
    </row>
    <row r="13" spans="2:72" x14ac:dyDescent="0.3">
      <c r="B13" s="27" t="s">
        <v>321</v>
      </c>
      <c r="C13" s="28">
        <v>1414</v>
      </c>
      <c r="D13" s="29">
        <v>0.16095617529880479</v>
      </c>
      <c r="E13"/>
      <c r="F13" t="str">
        <f>INDEX($B$6:$B$21,MATCH(LARGE($C$6:$C$21,6),$C$6:$C$21,0))</f>
        <v>Alabama</v>
      </c>
      <c r="G13" s="10">
        <v>5</v>
      </c>
      <c r="H13" s="10">
        <v>9</v>
      </c>
      <c r="I13" s="10">
        <f>LARGE($C$6:$C$21,6)</f>
        <v>579</v>
      </c>
      <c r="J13" s="12">
        <f>LARGE($D$6:$D$21,6)</f>
        <v>6.5907797381900973E-2</v>
      </c>
      <c r="K13" s="10" t="str">
        <f t="shared" si="0"/>
        <v/>
      </c>
      <c r="L13" s="10">
        <f t="shared" si="1"/>
        <v>579</v>
      </c>
      <c r="P13" s="3" t="s">
        <v>230</v>
      </c>
      <c r="Q13" s="24">
        <v>1</v>
      </c>
      <c r="S13" s="3" t="s">
        <v>311</v>
      </c>
      <c r="T13" s="24">
        <v>6</v>
      </c>
      <c r="U13"/>
      <c r="X13" s="3">
        <v>108.1</v>
      </c>
      <c r="Y13">
        <v>3610</v>
      </c>
      <c r="Z13">
        <v>3610</v>
      </c>
      <c r="AD13" s="3" t="s">
        <v>347</v>
      </c>
      <c r="AE13" s="24"/>
      <c r="AF13" s="24"/>
      <c r="AK13" s="3" t="s">
        <v>226</v>
      </c>
      <c r="AL13" s="24">
        <v>521</v>
      </c>
      <c r="AN13"/>
      <c r="AO13"/>
      <c r="AP13"/>
      <c r="AV13"/>
      <c r="AW13"/>
      <c r="AX13"/>
      <c r="AZ13"/>
      <c r="BA13"/>
      <c r="BB13"/>
      <c r="BC13"/>
      <c r="BD13"/>
      <c r="BI13"/>
      <c r="BJ13"/>
      <c r="BO13"/>
      <c r="BP13"/>
      <c r="BS13"/>
      <c r="BT13"/>
    </row>
    <row r="14" spans="2:72" x14ac:dyDescent="0.3">
      <c r="B14" s="27" t="s">
        <v>316</v>
      </c>
      <c r="C14" s="28">
        <v>187</v>
      </c>
      <c r="D14" s="29">
        <v>2.1286283437677859E-2</v>
      </c>
      <c r="E14"/>
      <c r="F14"/>
      <c r="P14" s="3" t="s">
        <v>303</v>
      </c>
      <c r="Q14" s="24">
        <v>1</v>
      </c>
      <c r="S14" s="3" t="s">
        <v>322</v>
      </c>
      <c r="T14" s="24">
        <v>1</v>
      </c>
      <c r="U14"/>
      <c r="X14" s="3">
        <v>122.7</v>
      </c>
      <c r="Y14">
        <v>3610</v>
      </c>
      <c r="Z14">
        <v>3610</v>
      </c>
      <c r="AD14" s="3" t="s">
        <v>348</v>
      </c>
      <c r="AE14" s="24"/>
      <c r="AF14" s="24"/>
      <c r="AK14" s="3" t="s">
        <v>280</v>
      </c>
      <c r="AL14" s="24">
        <v>144</v>
      </c>
      <c r="AN14" s="9" t="s">
        <v>307</v>
      </c>
      <c r="AO14" t="s">
        <v>382</v>
      </c>
      <c r="AP14"/>
      <c r="AV14" s="10" cm="1">
        <f t="array" ref="AV14:AW24">_xlfn._xlws.FILTER(Ultramarathons!$A$2:$B$101,Ultramarathons!$E$2:$E$101=AW12)</f>
        <v>516</v>
      </c>
      <c r="AW14" s="10" t="str">
        <v>Black Canyon Ultras</v>
      </c>
      <c r="AZ14" cm="1">
        <f t="array" ref="AZ14:BA34">_xlfn._xlws.FILTER(Ultramarathons!$A$2:$B$101,Ultramarathons!$E$2:$E$101=BA12)</f>
        <v>541</v>
      </c>
      <c r="BA14" t="str">
        <v>Way Too Cool</v>
      </c>
      <c r="BB14"/>
      <c r="BC14" cm="1">
        <f t="array" ref="BC14:BD22">_xlfn._xlws.FILTER(Ultramarathons!$A$2:$B$101,Ultramarathons!$E$2:$E$101=BD12)</f>
        <v>311</v>
      </c>
      <c r="BD14" t="str">
        <v>Bandera</v>
      </c>
      <c r="BI14" cm="1">
        <f t="array" ref="BI14:BJ22">_xlfn._xlws.FILTER(Ultramarathons!$A$2:$B$101,Ultramarathons!$E$2:$E$101=BJ12)</f>
        <v>966</v>
      </c>
      <c r="BJ14" t="str">
        <v>JFK</v>
      </c>
      <c r="BO14" cm="1">
        <f t="array" ref="BO14:BP16">_xlfn._xlws.FILTER(Ultramarathons!$A$2:$B$101,Ultramarathons!$E$2:$E$101=BP12)</f>
        <v>421</v>
      </c>
      <c r="BP14" t="str">
        <v>Chuckanut 50k</v>
      </c>
      <c r="BS14" cm="1">
        <f t="array" ref="BS14:BT16">_xlfn._xlws.FILTER(Ultramarathons!$A$2:$B$101,Ultramarathons!$E$2:$E$101=BT12)</f>
        <v>391</v>
      </c>
      <c r="BT14" t="str">
        <v>Mountain Mist</v>
      </c>
    </row>
    <row r="15" spans="2:72" x14ac:dyDescent="0.3">
      <c r="B15" s="27" t="s">
        <v>310</v>
      </c>
      <c r="C15" s="28">
        <v>230</v>
      </c>
      <c r="D15" s="29">
        <v>2.618099032441662E-2</v>
      </c>
      <c r="E15"/>
      <c r="F15"/>
      <c r="P15" s="3" t="s">
        <v>282</v>
      </c>
      <c r="Q15" s="24">
        <v>1</v>
      </c>
      <c r="S15" s="3" t="s">
        <v>332</v>
      </c>
      <c r="T15" s="24">
        <v>1</v>
      </c>
      <c r="U15"/>
      <c r="X15" s="3">
        <v>131.1</v>
      </c>
      <c r="Y15">
        <v>890</v>
      </c>
      <c r="Z15">
        <v>890</v>
      </c>
      <c r="AD15" s="3" t="s">
        <v>349</v>
      </c>
      <c r="AE15" s="24"/>
      <c r="AF15" s="24"/>
      <c r="AK15" s="3" t="s">
        <v>230</v>
      </c>
      <c r="AL15" s="24">
        <v>446</v>
      </c>
      <c r="AN15" s="3">
        <v>45.061632000000003</v>
      </c>
      <c r="AO15" s="24">
        <v>1</v>
      </c>
      <c r="AP15"/>
      <c r="AV15" s="10">
        <v>399</v>
      </c>
      <c r="AW15" s="10" t="str">
        <v>Javelina Jundred</v>
      </c>
      <c r="AZ15">
        <v>442</v>
      </c>
      <c r="BA15" t="str">
        <v>Broken Arrow Skyrace</v>
      </c>
      <c r="BB15"/>
      <c r="BC15">
        <v>320</v>
      </c>
      <c r="BD15" t="str">
        <v>Bandera</v>
      </c>
      <c r="BI15">
        <v>243</v>
      </c>
      <c r="BJ15" t="str">
        <v>HAT Trail Run</v>
      </c>
      <c r="BO15">
        <v>446</v>
      </c>
      <c r="BP15" t="str">
        <v>Chuckanut 50k</v>
      </c>
      <c r="BS15">
        <v>411</v>
      </c>
      <c r="BT15" t="str">
        <v>Mountain Mist</v>
      </c>
    </row>
    <row r="16" spans="2:72" x14ac:dyDescent="0.3">
      <c r="B16" s="27" t="s">
        <v>315</v>
      </c>
      <c r="C16" s="28">
        <v>585</v>
      </c>
      <c r="D16" s="29">
        <v>6.6590779738190095E-2</v>
      </c>
      <c r="E16"/>
      <c r="F16"/>
      <c r="P16" s="3" t="s">
        <v>272</v>
      </c>
      <c r="Q16" s="24">
        <v>1</v>
      </c>
      <c r="S16" s="3" t="s">
        <v>313</v>
      </c>
      <c r="T16" s="24">
        <v>1</v>
      </c>
      <c r="U16"/>
      <c r="X16" s="3">
        <v>135</v>
      </c>
      <c r="Y16">
        <v>8360</v>
      </c>
      <c r="Z16">
        <v>8360</v>
      </c>
      <c r="AD16" s="3" t="s">
        <v>350</v>
      </c>
      <c r="AE16" s="24"/>
      <c r="AF16" s="24"/>
      <c r="AK16" s="3" t="s">
        <v>303</v>
      </c>
      <c r="AL16" s="24">
        <v>84</v>
      </c>
      <c r="AN16" s="3">
        <v>50</v>
      </c>
      <c r="AO16" s="24">
        <v>33</v>
      </c>
      <c r="AP16"/>
      <c r="AV16" s="10">
        <v>357</v>
      </c>
      <c r="AW16" s="10" t="str">
        <v>Antelope Canyon Ultras</v>
      </c>
      <c r="AZ16">
        <v>421</v>
      </c>
      <c r="BA16" t="str">
        <v>Canyons Endurance Runs</v>
      </c>
      <c r="BB16"/>
      <c r="BC16">
        <v>248</v>
      </c>
      <c r="BD16" t="str">
        <v>Rocky Raccoon</v>
      </c>
      <c r="BI16">
        <v>221</v>
      </c>
      <c r="BJ16" t="str">
        <v>Patapsco Valley 50K</v>
      </c>
      <c r="BO16">
        <v>139</v>
      </c>
      <c r="BP16" t="str">
        <v>Orcas Island 50k</v>
      </c>
      <c r="BS16">
        <v>168</v>
      </c>
      <c r="BT16" t="str">
        <v>Mt Cheaha</v>
      </c>
    </row>
    <row r="17" spans="2:72" x14ac:dyDescent="0.3">
      <c r="B17" s="27" t="s">
        <v>326</v>
      </c>
      <c r="C17" s="28">
        <v>181</v>
      </c>
      <c r="D17" s="29">
        <v>2.060330108138873E-2</v>
      </c>
      <c r="E17"/>
      <c r="F17"/>
      <c r="P17" s="3" t="s">
        <v>306</v>
      </c>
      <c r="Q17" s="24">
        <v>1</v>
      </c>
      <c r="S17" s="3" t="s">
        <v>331</v>
      </c>
      <c r="T17" s="24">
        <v>1</v>
      </c>
      <c r="U17"/>
      <c r="X17" s="3" t="s">
        <v>308</v>
      </c>
      <c r="Y17">
        <v>32926</v>
      </c>
      <c r="Z17">
        <v>32926</v>
      </c>
      <c r="AD17" s="3" t="s">
        <v>351</v>
      </c>
      <c r="AE17" s="24"/>
      <c r="AF17" s="24"/>
      <c r="AK17" s="3" t="s">
        <v>282</v>
      </c>
      <c r="AL17" s="24">
        <v>131</v>
      </c>
      <c r="AN17" s="3">
        <v>52</v>
      </c>
      <c r="AO17" s="24">
        <v>1</v>
      </c>
      <c r="AP17"/>
      <c r="AV17" s="10">
        <v>294</v>
      </c>
      <c r="AW17" s="10" t="str">
        <v>Black Canyon Ultras</v>
      </c>
      <c r="AZ17">
        <v>316</v>
      </c>
      <c r="BA17" t="str">
        <v>Avalon Benefit 50</v>
      </c>
      <c r="BB17"/>
      <c r="BC17">
        <v>197</v>
      </c>
      <c r="BD17" t="str">
        <v>Cowtown Ultra</v>
      </c>
      <c r="BI17">
        <v>195</v>
      </c>
      <c r="BJ17" t="str">
        <v>The Algonquin 50K</v>
      </c>
      <c r="BO17"/>
      <c r="BP17"/>
      <c r="BS17"/>
      <c r="BT17"/>
    </row>
    <row r="18" spans="2:72" x14ac:dyDescent="0.3">
      <c r="B18" s="27" t="s">
        <v>327</v>
      </c>
      <c r="C18" s="28">
        <v>144</v>
      </c>
      <c r="D18" s="29">
        <v>1.6391576550939101E-2</v>
      </c>
      <c r="E18"/>
      <c r="F18"/>
      <c r="P18" s="3" t="s">
        <v>277</v>
      </c>
      <c r="Q18" s="24">
        <v>1</v>
      </c>
      <c r="S18" s="3" t="s">
        <v>330</v>
      </c>
      <c r="T18" s="24">
        <v>1</v>
      </c>
      <c r="U18"/>
      <c r="X18"/>
      <c r="Y18"/>
      <c r="Z18"/>
      <c r="AD18" s="3" t="s">
        <v>352</v>
      </c>
      <c r="AE18" s="24"/>
      <c r="AF18" s="24"/>
      <c r="AK18" s="3" t="s">
        <v>272</v>
      </c>
      <c r="AL18" s="24">
        <v>197</v>
      </c>
      <c r="AN18" s="3">
        <v>53.591155199999996</v>
      </c>
      <c r="AO18" s="24">
        <v>1</v>
      </c>
      <c r="AP18"/>
      <c r="AV18" s="10">
        <v>251</v>
      </c>
      <c r="AW18" s="10" t="str">
        <v>Antelope Canyon Ultras</v>
      </c>
      <c r="AZ18">
        <v>305</v>
      </c>
      <c r="BA18" t="str">
        <v>Western States 100</v>
      </c>
      <c r="BB18"/>
      <c r="BC18">
        <v>194</v>
      </c>
      <c r="BD18" t="str">
        <v>Rocky 50</v>
      </c>
      <c r="BI18">
        <v>117</v>
      </c>
      <c r="BJ18" t="str">
        <v>Seneca Greenway Trail Marathon &amp; 50K</v>
      </c>
    </row>
    <row r="19" spans="2:72" x14ac:dyDescent="0.3">
      <c r="B19" s="27" t="s">
        <v>328</v>
      </c>
      <c r="C19" s="28">
        <v>276</v>
      </c>
      <c r="D19" s="29">
        <v>3.1417188389299945E-2</v>
      </c>
      <c r="E19"/>
      <c r="F19"/>
      <c r="P19" s="3" t="s">
        <v>301</v>
      </c>
      <c r="Q19" s="24">
        <v>1</v>
      </c>
      <c r="S19" s="3" t="s">
        <v>321</v>
      </c>
      <c r="T19" s="24">
        <v>8</v>
      </c>
      <c r="U19"/>
      <c r="X19"/>
      <c r="Y19"/>
      <c r="Z19"/>
      <c r="AD19" s="3" t="s">
        <v>376</v>
      </c>
      <c r="AE19" s="24"/>
      <c r="AF19" s="24"/>
      <c r="AK19" s="3" t="s">
        <v>306</v>
      </c>
      <c r="AL19" s="24">
        <v>81</v>
      </c>
      <c r="AN19" s="3">
        <v>55</v>
      </c>
      <c r="AO19" s="24">
        <v>1</v>
      </c>
      <c r="AP19"/>
      <c r="AV19" s="10">
        <v>704</v>
      </c>
      <c r="AW19" s="10" t="str">
        <v>Black Canyon Ultras</v>
      </c>
      <c r="AZ19">
        <v>287</v>
      </c>
      <c r="BA19" t="str">
        <v>Quad Dipsea</v>
      </c>
      <c r="BB19"/>
      <c r="BC19">
        <v>128</v>
      </c>
      <c r="BD19" t="str">
        <v>Bandera</v>
      </c>
      <c r="BI19">
        <v>95</v>
      </c>
      <c r="BJ19" t="str">
        <v>Hashawha Hills</v>
      </c>
    </row>
    <row r="20" spans="2:72" x14ac:dyDescent="0.3">
      <c r="B20" s="27" t="s">
        <v>329</v>
      </c>
      <c r="C20" s="28">
        <v>198</v>
      </c>
      <c r="D20" s="29">
        <v>2.2538417757541264E-2</v>
      </c>
      <c r="E20"/>
      <c r="F20"/>
      <c r="P20" s="3" t="s">
        <v>271</v>
      </c>
      <c r="Q20" s="24">
        <v>1</v>
      </c>
      <c r="S20" s="3" t="s">
        <v>316</v>
      </c>
      <c r="T20" s="24">
        <v>1</v>
      </c>
      <c r="U20"/>
      <c r="X20"/>
      <c r="Y20"/>
      <c r="Z20"/>
      <c r="AD20" s="3" t="s">
        <v>308</v>
      </c>
      <c r="AE20" s="24">
        <v>8785</v>
      </c>
      <c r="AF20" s="24">
        <v>8785</v>
      </c>
      <c r="AK20" s="3" t="s">
        <v>277</v>
      </c>
      <c r="AL20" s="24">
        <v>181</v>
      </c>
      <c r="AN20" s="3">
        <v>60</v>
      </c>
      <c r="AO20" s="24">
        <v>1</v>
      </c>
      <c r="AP20"/>
      <c r="AV20" s="10">
        <v>365</v>
      </c>
      <c r="AW20" s="10" t="str">
        <v>Antelope Canyon Ultras</v>
      </c>
      <c r="AZ20">
        <v>259</v>
      </c>
      <c r="BA20" t="str">
        <v>Miwok</v>
      </c>
      <c r="BB20"/>
      <c r="BC20">
        <v>117</v>
      </c>
      <c r="BD20" t="str">
        <v>Rocky 50</v>
      </c>
      <c r="BI20">
        <v>87</v>
      </c>
      <c r="BJ20" t="str">
        <v>Mid-Maryland Ultra</v>
      </c>
    </row>
    <row r="21" spans="2:72" x14ac:dyDescent="0.3">
      <c r="B21" s="27" t="s">
        <v>330</v>
      </c>
      <c r="C21" s="28">
        <v>94</v>
      </c>
      <c r="D21" s="29">
        <v>1.0700056915196357E-2</v>
      </c>
      <c r="E21"/>
      <c r="F21"/>
      <c r="P21" s="3" t="s">
        <v>298</v>
      </c>
      <c r="Q21" s="24">
        <v>1</v>
      </c>
      <c r="S21" s="3" t="s">
        <v>310</v>
      </c>
      <c r="T21" s="24">
        <v>2</v>
      </c>
      <c r="U21"/>
      <c r="Z21"/>
      <c r="AD21"/>
      <c r="AE21"/>
      <c r="AF21"/>
      <c r="AK21" s="3" t="s">
        <v>301</v>
      </c>
      <c r="AL21" s="24">
        <v>86</v>
      </c>
      <c r="AN21" s="3">
        <v>64.373760000000004</v>
      </c>
      <c r="AO21" s="24">
        <v>1</v>
      </c>
      <c r="AV21" s="10">
        <v>338</v>
      </c>
      <c r="AW21" s="10" t="str">
        <v>Black Canyon Ultras</v>
      </c>
      <c r="AZ21">
        <v>252</v>
      </c>
      <c r="BA21" t="str">
        <v>Lake Sonoma 50</v>
      </c>
      <c r="BB21"/>
      <c r="BC21">
        <v>111</v>
      </c>
      <c r="BD21" s="10" t="str">
        <v>Rocky Raccoon</v>
      </c>
      <c r="BI21">
        <v>84</v>
      </c>
      <c r="BJ21" t="str">
        <v>Phunt 50KM Trail Race</v>
      </c>
    </row>
    <row r="22" spans="2:72" x14ac:dyDescent="0.3">
      <c r="B22" s="27" t="s">
        <v>331</v>
      </c>
      <c r="C22" s="28">
        <v>92</v>
      </c>
      <c r="D22" s="29">
        <v>1.0472396129766647E-2</v>
      </c>
      <c r="E22"/>
      <c r="F22"/>
      <c r="P22" s="3" t="s">
        <v>299</v>
      </c>
      <c r="Q22" s="24">
        <v>1</v>
      </c>
      <c r="S22" s="3" t="s">
        <v>315</v>
      </c>
      <c r="T22" s="24">
        <v>2</v>
      </c>
      <c r="U22"/>
      <c r="Z22"/>
      <c r="AK22" s="3" t="s">
        <v>271</v>
      </c>
      <c r="AL22" s="24">
        <v>209</v>
      </c>
      <c r="AN22" s="3">
        <v>80.467200000000005</v>
      </c>
      <c r="AO22" s="24">
        <v>3</v>
      </c>
      <c r="AV22" s="10">
        <v>279</v>
      </c>
      <c r="AW22" s="10" t="str">
        <v>Antelope Canyon Ultras</v>
      </c>
      <c r="AZ22">
        <v>243</v>
      </c>
      <c r="BA22" t="str">
        <v>Noble Canyon</v>
      </c>
      <c r="BB22"/>
      <c r="BC22" s="10">
        <v>99</v>
      </c>
      <c r="BD22" s="10" t="str">
        <v>Prickly Pear</v>
      </c>
      <c r="BI22">
        <v>80</v>
      </c>
      <c r="BJ22" t="str">
        <v>Seneca Greenway Trail Marathon &amp; 50K</v>
      </c>
    </row>
    <row r="23" spans="2:72" x14ac:dyDescent="0.3">
      <c r="B23" s="27" t="s">
        <v>332</v>
      </c>
      <c r="C23" s="28">
        <v>89</v>
      </c>
      <c r="D23" s="29">
        <v>1.0130904951622083E-2</v>
      </c>
      <c r="E23"/>
      <c r="F23"/>
      <c r="P23" s="3" t="s">
        <v>291</v>
      </c>
      <c r="Q23" s="24">
        <v>1</v>
      </c>
      <c r="S23" s="3" t="s">
        <v>327</v>
      </c>
      <c r="T23" s="24">
        <v>1</v>
      </c>
      <c r="U23"/>
      <c r="Z23"/>
      <c r="AK23" s="3" t="s">
        <v>298</v>
      </c>
      <c r="AL23" s="24">
        <v>89</v>
      </c>
      <c r="AN23" s="3">
        <v>100</v>
      </c>
      <c r="AO23" s="24">
        <v>4</v>
      </c>
      <c r="AV23" s="10">
        <v>131</v>
      </c>
      <c r="AW23" s="10" t="str">
        <v>Copper Corridor</v>
      </c>
      <c r="AZ23">
        <v>237</v>
      </c>
      <c r="BA23" t="str">
        <v>Marin Ultra Challenge</v>
      </c>
      <c r="BB23"/>
    </row>
    <row r="24" spans="2:72" x14ac:dyDescent="0.3">
      <c r="B24" s="27" t="s">
        <v>308</v>
      </c>
      <c r="C24" s="28">
        <v>8785</v>
      </c>
      <c r="D24" s="29">
        <v>1</v>
      </c>
      <c r="E24"/>
      <c r="F24"/>
      <c r="P24" s="3" t="s">
        <v>283</v>
      </c>
      <c r="Q24" s="24">
        <v>1</v>
      </c>
      <c r="S24" s="3" t="s">
        <v>308</v>
      </c>
      <c r="T24" s="24">
        <v>50</v>
      </c>
      <c r="U24"/>
      <c r="Z24"/>
      <c r="AK24" s="3" t="s">
        <v>299</v>
      </c>
      <c r="AL24" s="24">
        <v>89</v>
      </c>
      <c r="AN24" s="3">
        <v>160.93440000000001</v>
      </c>
      <c r="AO24" s="24">
        <v>2</v>
      </c>
      <c r="AV24" s="10">
        <v>84</v>
      </c>
      <c r="AW24" s="10" t="str">
        <v>Coldwater Rumble</v>
      </c>
      <c r="AZ24">
        <v>234</v>
      </c>
      <c r="BA24" t="str">
        <v>Mammoth Trail Fest</v>
      </c>
      <c r="BB24"/>
    </row>
    <row r="25" spans="2:72" x14ac:dyDescent="0.3">
      <c r="B25"/>
      <c r="C25"/>
      <c r="D25"/>
      <c r="E25"/>
      <c r="F25"/>
      <c r="P25" s="3" t="s">
        <v>286</v>
      </c>
      <c r="Q25" s="24">
        <v>1</v>
      </c>
      <c r="S25"/>
      <c r="T25"/>
      <c r="U25"/>
      <c r="Z25"/>
      <c r="AK25" s="3" t="s">
        <v>291</v>
      </c>
      <c r="AL25" s="24">
        <v>95</v>
      </c>
      <c r="AN25" s="3" t="s">
        <v>308</v>
      </c>
      <c r="AO25" s="24">
        <v>48</v>
      </c>
      <c r="AZ25">
        <v>412</v>
      </c>
      <c r="BA25" t="str">
        <v>Way Too Cool</v>
      </c>
      <c r="BB25"/>
    </row>
    <row r="26" spans="2:72" x14ac:dyDescent="0.3">
      <c r="P26" s="3" t="s">
        <v>302</v>
      </c>
      <c r="Q26" s="24">
        <v>1</v>
      </c>
      <c r="S26"/>
      <c r="T26"/>
      <c r="U26"/>
      <c r="Z26"/>
      <c r="AK26" s="3" t="s">
        <v>283</v>
      </c>
      <c r="AL26" s="24">
        <v>120</v>
      </c>
      <c r="AN26"/>
      <c r="AO26"/>
      <c r="AZ26" s="10">
        <v>384</v>
      </c>
      <c r="BA26" s="10" t="str">
        <v>Avalon Benefit 50</v>
      </c>
    </row>
    <row r="27" spans="2:72" x14ac:dyDescent="0.3">
      <c r="P27" s="3" t="s">
        <v>300</v>
      </c>
      <c r="Q27" s="24">
        <v>1</v>
      </c>
      <c r="S27"/>
      <c r="T27"/>
      <c r="U27"/>
      <c r="Z27"/>
      <c r="AK27" s="3" t="s">
        <v>286</v>
      </c>
      <c r="AL27" s="24">
        <v>110</v>
      </c>
      <c r="AZ27" s="10">
        <v>233</v>
      </c>
      <c r="BA27" s="10" t="str">
        <v>Avalon Benefit 50</v>
      </c>
    </row>
    <row r="28" spans="2:72" x14ac:dyDescent="0.3">
      <c r="P28" s="3" t="s">
        <v>234</v>
      </c>
      <c r="Q28" s="24">
        <v>1</v>
      </c>
      <c r="S28"/>
      <c r="T28"/>
      <c r="U28"/>
      <c r="Z28"/>
      <c r="AK28" s="3" t="s">
        <v>302</v>
      </c>
      <c r="AL28" s="24">
        <v>85</v>
      </c>
      <c r="AZ28" s="10">
        <v>209</v>
      </c>
      <c r="BA28" s="10" t="str">
        <v>FOURmidable</v>
      </c>
    </row>
    <row r="29" spans="2:72" x14ac:dyDescent="0.3">
      <c r="P29" s="3" t="s">
        <v>279</v>
      </c>
      <c r="Q29" s="24">
        <v>1</v>
      </c>
      <c r="S29"/>
      <c r="T29"/>
      <c r="U29"/>
      <c r="Z29"/>
      <c r="AK29" s="3" t="s">
        <v>300</v>
      </c>
      <c r="AL29" s="24">
        <v>87</v>
      </c>
      <c r="AN29"/>
      <c r="AO29"/>
      <c r="AZ29" s="10">
        <v>191</v>
      </c>
      <c r="BA29" s="10" t="str">
        <v>Salmon Falls 50K</v>
      </c>
    </row>
    <row r="30" spans="2:72" x14ac:dyDescent="0.3">
      <c r="P30" s="3" t="s">
        <v>305</v>
      </c>
      <c r="Q30" s="24">
        <v>1</v>
      </c>
      <c r="S30"/>
      <c r="T30"/>
      <c r="U30"/>
      <c r="Z30"/>
      <c r="AK30" s="3" t="s">
        <v>234</v>
      </c>
      <c r="AL30" s="24">
        <v>411</v>
      </c>
      <c r="AN30" s="2" t="s">
        <v>383</v>
      </c>
      <c r="AO30" s="2" t="s">
        <v>384</v>
      </c>
      <c r="AZ30" s="10">
        <v>99</v>
      </c>
      <c r="BA30" s="10" t="str">
        <v>Sean O'Brien 50k</v>
      </c>
    </row>
    <row r="31" spans="2:72" x14ac:dyDescent="0.3">
      <c r="P31" s="3" t="s">
        <v>296</v>
      </c>
      <c r="Q31" s="24">
        <v>1</v>
      </c>
      <c r="T31"/>
      <c r="U31"/>
      <c r="Z31"/>
      <c r="AK31" s="3" t="s">
        <v>279</v>
      </c>
      <c r="AL31" s="24">
        <v>168</v>
      </c>
      <c r="AN31">
        <f>GETPIVOTDATA("Distance_km",$AN$8)</f>
        <v>2</v>
      </c>
      <c r="AO31">
        <f>GETPIVOTDATA("Distance_km",$AN$14)</f>
        <v>48</v>
      </c>
      <c r="AZ31" s="10">
        <v>99</v>
      </c>
      <c r="BA31" s="10" t="str">
        <v>Sean O'Brien 100k - 50M</v>
      </c>
    </row>
    <row r="32" spans="2:72" x14ac:dyDescent="0.3">
      <c r="P32" s="3" t="s">
        <v>281</v>
      </c>
      <c r="Q32" s="24">
        <v>1</v>
      </c>
      <c r="T32"/>
      <c r="U32"/>
      <c r="Z32"/>
      <c r="AK32" s="3" t="s">
        <v>305</v>
      </c>
      <c r="AL32" s="24">
        <v>83</v>
      </c>
      <c r="AN32" s="19">
        <f>AN31/SUM($AO$31+$AN$31)</f>
        <v>0.04</v>
      </c>
      <c r="AO32" s="19">
        <f>AO31/SUM($AO$31+$AN$31)</f>
        <v>0.96</v>
      </c>
      <c r="AZ32" s="10">
        <v>91</v>
      </c>
      <c r="BA32" s="10" t="str">
        <v>Sean O'Brien 100k - 50M</v>
      </c>
    </row>
    <row r="33" spans="2:53" x14ac:dyDescent="0.3">
      <c r="P33" s="3" t="s">
        <v>295</v>
      </c>
      <c r="Q33" s="24">
        <v>1</v>
      </c>
      <c r="T33"/>
      <c r="U33"/>
      <c r="Z33"/>
      <c r="AK33" s="3" t="s">
        <v>296</v>
      </c>
      <c r="AL33" s="24">
        <v>89</v>
      </c>
      <c r="AN33" s="20">
        <f>AN32</f>
        <v>0.04</v>
      </c>
      <c r="AO33" s="20">
        <f>AO32</f>
        <v>0.96</v>
      </c>
      <c r="AZ33" s="10">
        <v>89</v>
      </c>
      <c r="BA33" s="10" t="str">
        <v>Griffith Park Trail</v>
      </c>
    </row>
    <row r="34" spans="2:53" x14ac:dyDescent="0.3">
      <c r="P34" s="3" t="s">
        <v>304</v>
      </c>
      <c r="Q34" s="24">
        <v>1</v>
      </c>
      <c r="T34"/>
      <c r="U34"/>
      <c r="Z34"/>
      <c r="AK34" s="3" t="s">
        <v>281</v>
      </c>
      <c r="AL34" s="24">
        <v>139</v>
      </c>
      <c r="AZ34" s="10">
        <v>86</v>
      </c>
      <c r="BA34" s="10" t="str">
        <v>Fort Ord Trail Run</v>
      </c>
    </row>
    <row r="35" spans="2:53" x14ac:dyDescent="0.3">
      <c r="P35" s="3" t="s">
        <v>290</v>
      </c>
      <c r="Q35" s="24">
        <v>1</v>
      </c>
      <c r="T35"/>
      <c r="U35"/>
      <c r="Z35"/>
      <c r="AK35" s="3" t="s">
        <v>295</v>
      </c>
      <c r="AL35" s="24">
        <v>92</v>
      </c>
      <c r="AV35"/>
      <c r="AW35"/>
    </row>
    <row r="36" spans="2:53" x14ac:dyDescent="0.3">
      <c r="P36" s="3" t="s">
        <v>274</v>
      </c>
      <c r="Q36" s="24">
        <v>2</v>
      </c>
      <c r="T36"/>
      <c r="U36"/>
      <c r="Z36"/>
      <c r="AK36" s="3" t="s">
        <v>304</v>
      </c>
      <c r="AL36" s="24">
        <v>84</v>
      </c>
      <c r="AV36"/>
      <c r="AW36"/>
    </row>
    <row r="37" spans="2:53" x14ac:dyDescent="0.3">
      <c r="G37" s="18"/>
      <c r="P37" s="3" t="s">
        <v>270</v>
      </c>
      <c r="Q37" s="24">
        <v>2</v>
      </c>
      <c r="T37"/>
      <c r="U37"/>
      <c r="Z37"/>
      <c r="AK37" s="3" t="s">
        <v>290</v>
      </c>
      <c r="AL37" s="24">
        <v>99</v>
      </c>
    </row>
    <row r="38" spans="2:53" x14ac:dyDescent="0.3">
      <c r="P38" s="3" t="s">
        <v>294</v>
      </c>
      <c r="Q38" s="24">
        <v>1</v>
      </c>
      <c r="T38"/>
      <c r="U38"/>
      <c r="W38"/>
      <c r="X38"/>
      <c r="Y38"/>
      <c r="Z38"/>
      <c r="AK38" s="3" t="s">
        <v>274</v>
      </c>
      <c r="AL38" s="24">
        <v>155.5</v>
      </c>
    </row>
    <row r="39" spans="2:53" x14ac:dyDescent="0.3">
      <c r="P39" s="3" t="s">
        <v>275</v>
      </c>
      <c r="Q39" s="24">
        <v>1</v>
      </c>
      <c r="T39"/>
      <c r="U39"/>
      <c r="W39"/>
      <c r="X39"/>
      <c r="Y39"/>
      <c r="AK39" s="3" t="s">
        <v>270</v>
      </c>
      <c r="AL39" s="24">
        <v>179.5</v>
      </c>
      <c r="AW39" s="22" t="s">
        <v>388</v>
      </c>
      <c r="AX39" s="22"/>
      <c r="AY39" s="22"/>
      <c r="AZ39" s="22"/>
      <c r="BA39" s="22"/>
    </row>
    <row r="40" spans="2:53" x14ac:dyDescent="0.3">
      <c r="B40"/>
      <c r="C40"/>
      <c r="D40"/>
      <c r="E40"/>
      <c r="F40"/>
      <c r="P40" s="3" t="s">
        <v>289</v>
      </c>
      <c r="Q40" s="24">
        <v>2</v>
      </c>
      <c r="T40"/>
      <c r="U40"/>
      <c r="W40"/>
      <c r="X40"/>
      <c r="Y40"/>
      <c r="AK40" s="3" t="s">
        <v>294</v>
      </c>
      <c r="AL40" s="24">
        <v>92</v>
      </c>
      <c r="AV40" s="10">
        <f>SUM(AV14:AV36)</f>
        <v>3718</v>
      </c>
      <c r="AW40" s="10" t="str">
        <f>AW12</f>
        <v>Arizona</v>
      </c>
    </row>
    <row r="41" spans="2:53" x14ac:dyDescent="0.3">
      <c r="B41"/>
      <c r="E41"/>
      <c r="F41"/>
      <c r="P41" s="3" t="s">
        <v>288</v>
      </c>
      <c r="Q41" s="24">
        <v>1</v>
      </c>
      <c r="T41"/>
      <c r="U41"/>
      <c r="W41"/>
      <c r="AK41" s="3" t="s">
        <v>275</v>
      </c>
      <c r="AL41" s="24">
        <v>191</v>
      </c>
      <c r="AV41" s="10">
        <f>$AV$14</f>
        <v>516</v>
      </c>
      <c r="AW41" s="23">
        <f>AV41/$AV$40</f>
        <v>0.13878429263044648</v>
      </c>
      <c r="AX41" s="10" t="str">
        <f>AW14</f>
        <v>Black Canyon Ultras</v>
      </c>
    </row>
    <row r="42" spans="2:53" x14ac:dyDescent="0.3">
      <c r="B42"/>
      <c r="E42"/>
      <c r="F42"/>
      <c r="P42" s="3" t="s">
        <v>284</v>
      </c>
      <c r="Q42" s="24">
        <v>2</v>
      </c>
      <c r="T42"/>
      <c r="U42"/>
      <c r="W42"/>
      <c r="AK42" s="3" t="s">
        <v>289</v>
      </c>
      <c r="AL42" s="24">
        <v>95</v>
      </c>
      <c r="AV42" s="10">
        <f>$AV$15</f>
        <v>399</v>
      </c>
      <c r="AW42" s="23">
        <f t="shared" ref="AW42:AW43" si="2">AV42/$AV$40</f>
        <v>0.107315761161915</v>
      </c>
      <c r="AX42" s="10" t="str">
        <f>AW15</f>
        <v>Javelina Jundred</v>
      </c>
    </row>
    <row r="43" spans="2:53" x14ac:dyDescent="0.3">
      <c r="B43"/>
      <c r="E43"/>
      <c r="F43"/>
      <c r="P43" s="3" t="s">
        <v>293</v>
      </c>
      <c r="Q43" s="24">
        <v>1</v>
      </c>
      <c r="T43"/>
      <c r="U43"/>
      <c r="W43"/>
      <c r="AK43" s="3" t="s">
        <v>288</v>
      </c>
      <c r="AL43" s="24">
        <v>99</v>
      </c>
      <c r="AV43" s="10">
        <f>$AV$16</f>
        <v>357</v>
      </c>
      <c r="AW43" s="23">
        <f t="shared" si="2"/>
        <v>9.6019365250134478E-2</v>
      </c>
      <c r="AX43" s="10" t="str">
        <f>AW16</f>
        <v>Antelope Canyon Ultras</v>
      </c>
    </row>
    <row r="44" spans="2:53" x14ac:dyDescent="0.3">
      <c r="B44"/>
      <c r="E44"/>
      <c r="F44"/>
      <c r="P44" s="3" t="s">
        <v>285</v>
      </c>
      <c r="Q44" s="24">
        <v>1</v>
      </c>
      <c r="T44"/>
      <c r="U44"/>
      <c r="W44"/>
      <c r="AK44" s="3" t="s">
        <v>284</v>
      </c>
      <c r="AL44" s="24">
        <v>98.5</v>
      </c>
      <c r="AV44" s="10">
        <f>SUM(AZ14:AZ34)</f>
        <v>5430</v>
      </c>
      <c r="AW44" s="10" t="str">
        <f>BA12</f>
        <v>California</v>
      </c>
    </row>
    <row r="45" spans="2:53" x14ac:dyDescent="0.3">
      <c r="B45"/>
      <c r="E45"/>
      <c r="F45"/>
      <c r="P45" s="3" t="s">
        <v>273</v>
      </c>
      <c r="Q45" s="24">
        <v>1</v>
      </c>
      <c r="V45"/>
      <c r="W45"/>
      <c r="AK45" s="3" t="s">
        <v>293</v>
      </c>
      <c r="AL45" s="24">
        <v>94</v>
      </c>
      <c r="AV45" s="10">
        <f>$AZ$14</f>
        <v>541</v>
      </c>
      <c r="AW45" s="23">
        <f t="shared" ref="AW45:AW47" si="3">AV45/$AV$40</f>
        <v>0.14550833781603012</v>
      </c>
      <c r="AX45" s="10" t="str">
        <f>BA14</f>
        <v>Way Too Cool</v>
      </c>
    </row>
    <row r="46" spans="2:53" x14ac:dyDescent="0.3">
      <c r="B46"/>
      <c r="C46"/>
      <c r="D46"/>
      <c r="E46"/>
      <c r="F46"/>
      <c r="P46" s="3" t="s">
        <v>292</v>
      </c>
      <c r="Q46" s="24">
        <v>1</v>
      </c>
      <c r="V46"/>
      <c r="AK46" s="3" t="s">
        <v>285</v>
      </c>
      <c r="AL46" s="24">
        <v>110</v>
      </c>
      <c r="AV46" s="10">
        <f>$AZ$15</f>
        <v>442</v>
      </c>
      <c r="AW46" s="23">
        <f t="shared" si="3"/>
        <v>0.11888111888111888</v>
      </c>
      <c r="AX46" s="10" t="str">
        <f>BA15</f>
        <v>Broken Arrow Skyrace</v>
      </c>
    </row>
    <row r="47" spans="2:53" x14ac:dyDescent="0.3">
      <c r="B47"/>
      <c r="C47"/>
      <c r="D47"/>
      <c r="F47"/>
      <c r="P47" s="3" t="s">
        <v>225</v>
      </c>
      <c r="Q47" s="24">
        <v>1</v>
      </c>
      <c r="V47"/>
      <c r="AK47" s="3" t="s">
        <v>273</v>
      </c>
      <c r="AL47" s="24">
        <v>195</v>
      </c>
      <c r="AV47" s="10">
        <f>$AZ$16</f>
        <v>421</v>
      </c>
      <c r="AW47" s="23">
        <f t="shared" si="3"/>
        <v>0.11323292092522862</v>
      </c>
      <c r="AX47" s="10" t="str">
        <f>BA16</f>
        <v>Canyons Endurance Runs</v>
      </c>
    </row>
    <row r="48" spans="2:53" x14ac:dyDescent="0.3">
      <c r="B48"/>
      <c r="C48"/>
      <c r="D48"/>
      <c r="F48"/>
      <c r="P48" s="3" t="s">
        <v>308</v>
      </c>
      <c r="Q48" s="24">
        <v>50</v>
      </c>
      <c r="V48"/>
      <c r="AK48" s="3" t="s">
        <v>292</v>
      </c>
      <c r="AL48" s="24">
        <v>94</v>
      </c>
      <c r="AV48" s="10">
        <f>SUM(BC14:BC32)</f>
        <v>1725</v>
      </c>
      <c r="AW48" s="10" t="str">
        <f>BD12</f>
        <v>Texas</v>
      </c>
    </row>
    <row r="49" spans="2:50" x14ac:dyDescent="0.3">
      <c r="B49"/>
      <c r="C49"/>
      <c r="D49"/>
      <c r="F49"/>
      <c r="P49"/>
      <c r="Q49"/>
      <c r="V49"/>
      <c r="AK49" s="3" t="s">
        <v>225</v>
      </c>
      <c r="AL49" s="24">
        <v>412</v>
      </c>
      <c r="AV49" s="10">
        <f>$BC$14</f>
        <v>311</v>
      </c>
      <c r="AW49" s="23">
        <f t="shared" ref="AW49:AW51" si="4">AV49/$AV$40</f>
        <v>8.3647122108660571E-2</v>
      </c>
      <c r="AX49" s="10" t="str">
        <f>BD14</f>
        <v>Bandera</v>
      </c>
    </row>
    <row r="50" spans="2:50" x14ac:dyDescent="0.3">
      <c r="B50"/>
      <c r="C50"/>
      <c r="D50"/>
      <c r="F50"/>
      <c r="P50"/>
      <c r="Q50"/>
      <c r="V50"/>
      <c r="AK50" s="3" t="s">
        <v>308</v>
      </c>
      <c r="AL50" s="24">
        <v>175.7</v>
      </c>
      <c r="AV50" s="10">
        <f>$BC$15</f>
        <v>320</v>
      </c>
      <c r="AW50" s="23">
        <f t="shared" si="4"/>
        <v>8.606777837547068E-2</v>
      </c>
      <c r="AX50" s="10" t="str">
        <f>BD15</f>
        <v>Bandera</v>
      </c>
    </row>
    <row r="51" spans="2:50" x14ac:dyDescent="0.3">
      <c r="B51"/>
      <c r="C51"/>
      <c r="D51"/>
      <c r="F51"/>
      <c r="P51"/>
      <c r="Q51"/>
      <c r="V51"/>
      <c r="AK51"/>
      <c r="AL51"/>
      <c r="AV51" s="10">
        <f>$BC$16</f>
        <v>248</v>
      </c>
      <c r="AW51" s="23">
        <f t="shared" si="4"/>
        <v>6.6702528240989781E-2</v>
      </c>
      <c r="AX51" s="10" t="str">
        <f>BD16</f>
        <v>Rocky Raccoon</v>
      </c>
    </row>
    <row r="52" spans="2:50" x14ac:dyDescent="0.3">
      <c r="B52"/>
      <c r="C52"/>
      <c r="D52"/>
      <c r="F52"/>
      <c r="P52"/>
      <c r="Q52"/>
      <c r="V52"/>
      <c r="AK52"/>
      <c r="AL52"/>
      <c r="AV52" s="10">
        <f>SUM(BI14:BI28)</f>
        <v>2088</v>
      </c>
      <c r="AW52" s="10" t="str">
        <f>BJ12</f>
        <v>Maryland</v>
      </c>
    </row>
    <row r="53" spans="2:50" x14ac:dyDescent="0.3">
      <c r="B53"/>
      <c r="C53"/>
      <c r="D53"/>
      <c r="F53"/>
      <c r="P53"/>
      <c r="Q53"/>
      <c r="V53"/>
      <c r="AK53"/>
      <c r="AL53"/>
      <c r="AV53" s="10">
        <f>$BI$14</f>
        <v>966</v>
      </c>
      <c r="AW53" s="23">
        <f t="shared" ref="AW53:AW55" si="5">AV53/$AV$40</f>
        <v>0.25981710597095214</v>
      </c>
      <c r="AX53" s="10" t="str">
        <f>BJ14</f>
        <v>JFK</v>
      </c>
    </row>
    <row r="54" spans="2:50" x14ac:dyDescent="0.3">
      <c r="B54"/>
      <c r="C54"/>
      <c r="D54"/>
      <c r="F54"/>
      <c r="P54"/>
      <c r="Q54"/>
      <c r="V54"/>
      <c r="AK54"/>
      <c r="AL54"/>
      <c r="AV54" s="10">
        <f>$BI$15</f>
        <v>243</v>
      </c>
      <c r="AW54" s="23">
        <f t="shared" si="5"/>
        <v>6.5357719203873052E-2</v>
      </c>
      <c r="AX54" s="10" t="str">
        <f>BJ15</f>
        <v>HAT Trail Run</v>
      </c>
    </row>
    <row r="55" spans="2:50" x14ac:dyDescent="0.3">
      <c r="B55"/>
      <c r="C55"/>
      <c r="D55"/>
      <c r="F55"/>
      <c r="P55"/>
      <c r="Q55"/>
      <c r="R55"/>
      <c r="S55"/>
      <c r="V55"/>
      <c r="AV55" s="10">
        <f>$BI$16</f>
        <v>221</v>
      </c>
      <c r="AW55" s="23">
        <f t="shared" si="5"/>
        <v>5.944055944055944E-2</v>
      </c>
      <c r="AX55" s="10" t="str">
        <f>BJ16</f>
        <v>Patapsco Valley 50K</v>
      </c>
    </row>
    <row r="56" spans="2:50" x14ac:dyDescent="0.3">
      <c r="B56"/>
      <c r="C56"/>
      <c r="D56"/>
      <c r="F56"/>
      <c r="P56"/>
      <c r="Q56"/>
      <c r="R56"/>
      <c r="S56"/>
      <c r="V56"/>
      <c r="AV56" s="10">
        <f>SUM(BO14:BO34)</f>
        <v>1006</v>
      </c>
      <c r="AW56" s="10" t="str">
        <f>BP12</f>
        <v>Washington</v>
      </c>
    </row>
    <row r="57" spans="2:50" x14ac:dyDescent="0.3">
      <c r="B57"/>
      <c r="C57"/>
      <c r="D57"/>
      <c r="F57"/>
      <c r="P57"/>
      <c r="Q57"/>
      <c r="R57"/>
      <c r="S57"/>
      <c r="V57"/>
      <c r="AV57" s="10">
        <f>$BO$14</f>
        <v>421</v>
      </c>
      <c r="AW57" s="23">
        <f t="shared" ref="AW57:AW59" si="6">AV57/$AV$40</f>
        <v>0.11323292092522862</v>
      </c>
      <c r="AX57" s="10" t="str">
        <f>BP14</f>
        <v>Chuckanut 50k</v>
      </c>
    </row>
    <row r="58" spans="2:50" x14ac:dyDescent="0.3">
      <c r="B58"/>
      <c r="C58"/>
      <c r="D58"/>
      <c r="F58"/>
      <c r="P58"/>
      <c r="Q58"/>
      <c r="R58"/>
      <c r="S58"/>
      <c r="V58"/>
      <c r="AV58" s="10">
        <f>$BO$15</f>
        <v>446</v>
      </c>
      <c r="AW58" s="23">
        <f t="shared" si="6"/>
        <v>0.11995696611081226</v>
      </c>
      <c r="AX58" s="10" t="str">
        <f>BP15</f>
        <v>Chuckanut 50k</v>
      </c>
    </row>
    <row r="59" spans="2:50" x14ac:dyDescent="0.3">
      <c r="B59"/>
      <c r="C59"/>
      <c r="D59"/>
      <c r="F59"/>
      <c r="P59"/>
      <c r="Q59"/>
      <c r="R59"/>
      <c r="S59"/>
      <c r="V59"/>
      <c r="AV59" s="10">
        <f>$BO$16</f>
        <v>139</v>
      </c>
      <c r="AW59" s="23">
        <f t="shared" si="6"/>
        <v>3.7385691231845077E-2</v>
      </c>
      <c r="AX59" s="10" t="str">
        <f>BP16</f>
        <v>Orcas Island 50k</v>
      </c>
    </row>
    <row r="60" spans="2:50" x14ac:dyDescent="0.3">
      <c r="B60"/>
      <c r="C60"/>
      <c r="D60"/>
      <c r="F60"/>
      <c r="P60"/>
      <c r="Q60"/>
      <c r="R60"/>
      <c r="S60"/>
      <c r="V60"/>
      <c r="AV60">
        <f>SUM(BS14:BS31)</f>
        <v>970</v>
      </c>
      <c r="AW60" t="str">
        <f>BT12</f>
        <v>Alabama</v>
      </c>
    </row>
    <row r="61" spans="2:50" x14ac:dyDescent="0.3">
      <c r="B61"/>
      <c r="C61"/>
      <c r="D61"/>
      <c r="F61"/>
      <c r="P61"/>
      <c r="Q61"/>
      <c r="R61"/>
      <c r="S61"/>
      <c r="V61"/>
      <c r="AK61" t="str">
        <f t="shared" ref="AK61:AK75" si="7">(INDEX($AK$8:$AK$53,MATCH(LARGE($AL$8:$AL$53,AM61),$AL$8:$AL$53,0)))</f>
        <v>Black Canyon Ultras</v>
      </c>
      <c r="AM61" s="10">
        <v>1</v>
      </c>
      <c r="AV61" s="10">
        <f>$BS$14</f>
        <v>391</v>
      </c>
      <c r="AW61" s="23">
        <f t="shared" ref="AW61:AW63" si="8">AV61/$AV$40</f>
        <v>0.10516406670252824</v>
      </c>
      <c r="AX61" s="10" t="str">
        <f>BT14</f>
        <v>Mountain Mist</v>
      </c>
    </row>
    <row r="62" spans="2:50" x14ac:dyDescent="0.3">
      <c r="B62"/>
      <c r="C62"/>
      <c r="D62"/>
      <c r="F62"/>
      <c r="P62"/>
      <c r="Q62"/>
      <c r="R62"/>
      <c r="S62"/>
      <c r="V62"/>
      <c r="W62"/>
      <c r="AK62" t="str">
        <f t="shared" si="7"/>
        <v>Chuckanut 50k</v>
      </c>
      <c r="AM62" s="10">
        <v>2</v>
      </c>
      <c r="AV62" s="10">
        <f>$BS$15</f>
        <v>411</v>
      </c>
      <c r="AW62" s="23">
        <f t="shared" si="8"/>
        <v>0.11054330285099516</v>
      </c>
      <c r="AX62" s="10" t="str">
        <f>BT15</f>
        <v>Mountain Mist</v>
      </c>
    </row>
    <row r="63" spans="2:50" x14ac:dyDescent="0.3">
      <c r="B63"/>
      <c r="C63"/>
      <c r="D63"/>
      <c r="F63"/>
      <c r="P63"/>
      <c r="Q63"/>
      <c r="R63"/>
      <c r="S63"/>
      <c r="W63"/>
      <c r="AK63" t="str">
        <f t="shared" si="7"/>
        <v>Way Too Cool</v>
      </c>
      <c r="AM63" s="10">
        <v>3</v>
      </c>
      <c r="AV63" s="10">
        <f>$BS$16</f>
        <v>168</v>
      </c>
      <c r="AW63" s="23">
        <f t="shared" si="8"/>
        <v>4.5185583647122107E-2</v>
      </c>
      <c r="AX63" s="10" t="str">
        <f>BT16</f>
        <v>Mt Cheaha</v>
      </c>
    </row>
    <row r="64" spans="2:50" x14ac:dyDescent="0.3">
      <c r="B64"/>
      <c r="C64"/>
      <c r="D64"/>
      <c r="F64"/>
      <c r="P64"/>
      <c r="Q64"/>
      <c r="R64"/>
      <c r="S64"/>
      <c r="W64"/>
      <c r="AK64" t="str">
        <f t="shared" si="7"/>
        <v>Mountain Mist</v>
      </c>
      <c r="AM64" s="10">
        <v>4</v>
      </c>
    </row>
    <row r="65" spans="2:49" x14ac:dyDescent="0.3">
      <c r="B65"/>
      <c r="C65"/>
      <c r="D65"/>
      <c r="F65"/>
      <c r="P65"/>
      <c r="Q65"/>
      <c r="R65"/>
      <c r="S65"/>
      <c r="W65"/>
      <c r="AK65" t="str">
        <f t="shared" si="7"/>
        <v>Antelope Canyon Ultras</v>
      </c>
      <c r="AM65" s="10">
        <v>5</v>
      </c>
    </row>
    <row r="66" spans="2:49" x14ac:dyDescent="0.3">
      <c r="B66"/>
      <c r="C66"/>
      <c r="D66"/>
      <c r="F66"/>
      <c r="P66"/>
      <c r="Q66"/>
      <c r="R66"/>
      <c r="S66"/>
      <c r="W66"/>
      <c r="AK66" t="str">
        <f t="shared" si="7"/>
        <v>Avalon Benefit 50</v>
      </c>
      <c r="AM66" s="10">
        <v>6</v>
      </c>
    </row>
    <row r="67" spans="2:49" x14ac:dyDescent="0.3">
      <c r="B67"/>
      <c r="C67"/>
      <c r="D67"/>
      <c r="F67"/>
      <c r="P67"/>
      <c r="Q67"/>
      <c r="R67"/>
      <c r="S67"/>
      <c r="W67"/>
      <c r="AK67" t="str">
        <f t="shared" si="7"/>
        <v>Bandera</v>
      </c>
      <c r="AM67" s="10">
        <v>7</v>
      </c>
    </row>
    <row r="68" spans="2:49" x14ac:dyDescent="0.3">
      <c r="B68"/>
      <c r="C68"/>
      <c r="D68"/>
      <c r="F68"/>
      <c r="P68"/>
      <c r="Q68"/>
      <c r="R68"/>
      <c r="S68"/>
      <c r="W68"/>
      <c r="AK68" t="str">
        <f t="shared" si="7"/>
        <v>FOURmidable</v>
      </c>
      <c r="AM68" s="10">
        <v>8</v>
      </c>
    </row>
    <row r="69" spans="2:49" x14ac:dyDescent="0.3">
      <c r="B69"/>
      <c r="C69"/>
      <c r="D69"/>
      <c r="F69"/>
      <c r="P69"/>
      <c r="Q69"/>
      <c r="R69"/>
      <c r="S69"/>
      <c r="W69"/>
      <c r="AK69" t="str">
        <f t="shared" si="7"/>
        <v>Cowtown Ultra</v>
      </c>
      <c r="AM69" s="10">
        <v>9</v>
      </c>
    </row>
    <row r="70" spans="2:49" x14ac:dyDescent="0.3">
      <c r="B70"/>
      <c r="C70"/>
      <c r="D70"/>
      <c r="P70"/>
      <c r="Q70"/>
      <c r="R70"/>
      <c r="S70"/>
      <c r="W70"/>
      <c r="AK70" t="str">
        <f t="shared" si="7"/>
        <v>The Algonquin 50K</v>
      </c>
      <c r="AM70" s="10">
        <v>10</v>
      </c>
    </row>
    <row r="71" spans="2:49" x14ac:dyDescent="0.3">
      <c r="B71"/>
      <c r="C71"/>
      <c r="D71"/>
      <c r="P71"/>
      <c r="Q71"/>
      <c r="R71"/>
      <c r="S71"/>
      <c r="W71"/>
      <c r="AK71" t="str">
        <f t="shared" si="7"/>
        <v>Salmon Falls 50K</v>
      </c>
      <c r="AM71" s="10">
        <v>11</v>
      </c>
    </row>
    <row r="72" spans="2:49" x14ac:dyDescent="0.3">
      <c r="B72"/>
      <c r="C72"/>
      <c r="D72"/>
      <c r="P72"/>
      <c r="Q72"/>
      <c r="R72"/>
      <c r="S72"/>
      <c r="W72"/>
      <c r="AK72" t="str">
        <f t="shared" si="7"/>
        <v>Arches Ultra</v>
      </c>
      <c r="AM72" s="10">
        <v>12</v>
      </c>
      <c r="AV72"/>
      <c r="AW72"/>
    </row>
    <row r="73" spans="2:49" x14ac:dyDescent="0.3">
      <c r="B73"/>
      <c r="C73"/>
      <c r="D73"/>
      <c r="P73"/>
      <c r="Q73"/>
      <c r="R73"/>
      <c r="S73"/>
      <c r="W73"/>
      <c r="AK73" t="str">
        <f t="shared" si="7"/>
        <v>DARK ANCHOR</v>
      </c>
      <c r="AM73" s="10">
        <v>13</v>
      </c>
    </row>
    <row r="74" spans="2:49" x14ac:dyDescent="0.3">
      <c r="B74"/>
      <c r="C74"/>
      <c r="D74"/>
      <c r="P74"/>
      <c r="Q74"/>
      <c r="R74"/>
      <c r="S74"/>
      <c r="W74"/>
      <c r="AK74" t="str">
        <f t="shared" si="7"/>
        <v>Rocky Raccoon</v>
      </c>
      <c r="AM74" s="10">
        <v>14</v>
      </c>
    </row>
    <row r="75" spans="2:49" x14ac:dyDescent="0.3">
      <c r="B75"/>
      <c r="C75"/>
      <c r="D75"/>
      <c r="P75"/>
      <c r="Q75"/>
      <c r="R75"/>
      <c r="S75"/>
      <c r="W75"/>
      <c r="AK75" t="str">
        <f t="shared" si="7"/>
        <v>Grand Total</v>
      </c>
      <c r="AM75" s="10">
        <v>15</v>
      </c>
    </row>
    <row r="76" spans="2:49" x14ac:dyDescent="0.3">
      <c r="B76"/>
      <c r="C76"/>
      <c r="D76"/>
      <c r="P76"/>
      <c r="Q76"/>
      <c r="R76"/>
      <c r="S76"/>
      <c r="W76"/>
      <c r="AK76"/>
    </row>
    <row r="77" spans="2:49" x14ac:dyDescent="0.3">
      <c r="C77"/>
      <c r="D77"/>
      <c r="P77"/>
      <c r="Q77"/>
      <c r="R77"/>
      <c r="S77"/>
      <c r="W77"/>
    </row>
    <row r="78" spans="2:49" x14ac:dyDescent="0.3">
      <c r="C78"/>
      <c r="D78"/>
      <c r="P78"/>
      <c r="Q78"/>
      <c r="R78"/>
      <c r="S78"/>
      <c r="W78"/>
    </row>
    <row r="79" spans="2:49" x14ac:dyDescent="0.3">
      <c r="B79"/>
      <c r="C79"/>
      <c r="D79"/>
      <c r="P79"/>
      <c r="Q79"/>
      <c r="R79"/>
      <c r="S79"/>
      <c r="W79"/>
      <c r="AV79"/>
      <c r="AW79"/>
    </row>
    <row r="80" spans="2:49" x14ac:dyDescent="0.3">
      <c r="B80"/>
      <c r="C80"/>
      <c r="D80"/>
      <c r="P80"/>
      <c r="Q80"/>
      <c r="R80"/>
      <c r="S80"/>
      <c r="W80"/>
      <c r="AK80" s="10" t="s">
        <v>380</v>
      </c>
      <c r="AV80"/>
      <c r="AW80"/>
    </row>
    <row r="81" spans="2:49" x14ac:dyDescent="0.3">
      <c r="B81"/>
      <c r="C81"/>
      <c r="D81"/>
      <c r="P81"/>
      <c r="Q81"/>
      <c r="R81"/>
      <c r="S81"/>
      <c r="W81"/>
    </row>
    <row r="82" spans="2:49" x14ac:dyDescent="0.3">
      <c r="B82"/>
      <c r="C82"/>
      <c r="D82"/>
      <c r="P82"/>
      <c r="Q82"/>
      <c r="R82"/>
      <c r="S82"/>
      <c r="W82"/>
      <c r="AK82" s="10" t="str" cm="1">
        <f t="array" ref="AK82:AK96">_xlfn.UNIQUE(AK61:AK75)</f>
        <v>Black Canyon Ultras</v>
      </c>
      <c r="AL82" s="10">
        <f t="shared" ref="AL82:AL95" si="9">VLOOKUP(AK82,$AK$8:$AL$53,2,FALSE)</f>
        <v>521</v>
      </c>
    </row>
    <row r="83" spans="2:49" x14ac:dyDescent="0.3">
      <c r="B83"/>
      <c r="C83"/>
      <c r="D83"/>
      <c r="P83"/>
      <c r="Q83"/>
      <c r="R83"/>
      <c r="S83"/>
      <c r="W83"/>
      <c r="AK83" s="10" t="str">
        <v>Chuckanut 50k</v>
      </c>
      <c r="AL83" s="10">
        <f t="shared" si="9"/>
        <v>446</v>
      </c>
    </row>
    <row r="84" spans="2:49" x14ac:dyDescent="0.3">
      <c r="B84"/>
      <c r="C84"/>
      <c r="D84"/>
      <c r="P84"/>
      <c r="Q84"/>
      <c r="R84"/>
      <c r="S84"/>
      <c r="W84"/>
      <c r="AK84" s="10" t="str">
        <v>Way Too Cool</v>
      </c>
      <c r="AL84" s="10">
        <f t="shared" si="9"/>
        <v>412</v>
      </c>
    </row>
    <row r="85" spans="2:49" x14ac:dyDescent="0.3">
      <c r="B85"/>
      <c r="C85"/>
      <c r="D85"/>
      <c r="P85"/>
      <c r="Q85"/>
      <c r="R85"/>
      <c r="S85"/>
      <c r="W85"/>
      <c r="AK85" s="10" t="str">
        <v>Mountain Mist</v>
      </c>
      <c r="AL85" s="10">
        <f t="shared" si="9"/>
        <v>411</v>
      </c>
    </row>
    <row r="86" spans="2:49" x14ac:dyDescent="0.3">
      <c r="B86"/>
      <c r="C86"/>
      <c r="D86"/>
      <c r="P86"/>
      <c r="Q86"/>
      <c r="R86"/>
      <c r="S86"/>
      <c r="W86"/>
      <c r="AK86" s="10" t="str">
        <v>Antelope Canyon Ultras</v>
      </c>
      <c r="AL86" s="10">
        <f t="shared" si="9"/>
        <v>322</v>
      </c>
    </row>
    <row r="87" spans="2:49" x14ac:dyDescent="0.3">
      <c r="B87"/>
      <c r="C87"/>
      <c r="D87"/>
      <c r="P87"/>
      <c r="Q87"/>
      <c r="R87"/>
      <c r="S87"/>
      <c r="AK87" s="10" t="str">
        <v>Avalon Benefit 50</v>
      </c>
      <c r="AL87" s="10">
        <f t="shared" si="9"/>
        <v>308.5</v>
      </c>
      <c r="AV87"/>
      <c r="AW87"/>
    </row>
    <row r="88" spans="2:49" x14ac:dyDescent="0.3">
      <c r="B88"/>
      <c r="C88"/>
      <c r="D88"/>
      <c r="P88"/>
      <c r="Q88"/>
      <c r="R88"/>
      <c r="S88"/>
      <c r="AK88" s="10" t="str">
        <v>Bandera</v>
      </c>
      <c r="AL88" s="10">
        <f t="shared" si="9"/>
        <v>224</v>
      </c>
      <c r="AV88"/>
      <c r="AW88"/>
    </row>
    <row r="89" spans="2:49" x14ac:dyDescent="0.3">
      <c r="B89"/>
      <c r="C89"/>
      <c r="D89"/>
      <c r="P89"/>
      <c r="Q89"/>
      <c r="R89"/>
      <c r="S89"/>
      <c r="AK89" s="10" t="str">
        <v>FOURmidable</v>
      </c>
      <c r="AL89" s="10">
        <f t="shared" si="9"/>
        <v>209</v>
      </c>
      <c r="AV89"/>
      <c r="AW89"/>
    </row>
    <row r="90" spans="2:49" x14ac:dyDescent="0.3">
      <c r="B90"/>
      <c r="C90"/>
      <c r="D90"/>
      <c r="P90"/>
      <c r="Q90"/>
      <c r="R90"/>
      <c r="S90"/>
      <c r="AK90" s="10" t="str">
        <v>Cowtown Ultra</v>
      </c>
      <c r="AL90" s="10">
        <f t="shared" si="9"/>
        <v>197</v>
      </c>
      <c r="AV90"/>
      <c r="AW90"/>
    </row>
    <row r="91" spans="2:49" x14ac:dyDescent="0.3">
      <c r="B91"/>
      <c r="C91"/>
      <c r="D91"/>
      <c r="P91"/>
      <c r="Q91"/>
      <c r="R91"/>
      <c r="S91"/>
      <c r="AK91" s="10" t="str">
        <v>The Algonquin 50K</v>
      </c>
      <c r="AL91" s="10">
        <f t="shared" si="9"/>
        <v>195</v>
      </c>
      <c r="AV91"/>
      <c r="AW91"/>
    </row>
    <row r="92" spans="2:49" x14ac:dyDescent="0.3">
      <c r="B92"/>
      <c r="C92"/>
      <c r="D92"/>
      <c r="P92"/>
      <c r="Q92"/>
      <c r="R92"/>
      <c r="S92"/>
      <c r="W92"/>
      <c r="AK92" s="10" t="str">
        <v>Salmon Falls 50K</v>
      </c>
      <c r="AL92" s="10">
        <f t="shared" si="9"/>
        <v>191</v>
      </c>
      <c r="AV92"/>
      <c r="AW92"/>
    </row>
    <row r="93" spans="2:49" x14ac:dyDescent="0.3">
      <c r="B93"/>
      <c r="C93"/>
      <c r="D93"/>
      <c r="P93"/>
      <c r="Q93"/>
      <c r="R93"/>
      <c r="T93"/>
      <c r="U93"/>
      <c r="W93"/>
      <c r="AK93" s="10" t="str">
        <v>Arches Ultra</v>
      </c>
      <c r="AL93" s="10">
        <f t="shared" si="9"/>
        <v>187</v>
      </c>
      <c r="AV93"/>
      <c r="AW93"/>
    </row>
    <row r="94" spans="2:49" x14ac:dyDescent="0.3">
      <c r="B94"/>
      <c r="C94"/>
      <c r="D94"/>
      <c r="P94"/>
      <c r="Q94"/>
      <c r="R94"/>
      <c r="T94"/>
      <c r="U94"/>
      <c r="W94"/>
      <c r="AK94" s="10" t="str">
        <v>DARK ANCHOR</v>
      </c>
      <c r="AL94" s="10">
        <f t="shared" si="9"/>
        <v>181</v>
      </c>
      <c r="AV94"/>
      <c r="AW94"/>
    </row>
    <row r="95" spans="2:49" x14ac:dyDescent="0.3">
      <c r="B95"/>
      <c r="C95"/>
      <c r="D95"/>
      <c r="P95"/>
      <c r="Q95"/>
      <c r="R95"/>
      <c r="T95"/>
      <c r="U95"/>
      <c r="W95"/>
      <c r="AK95" s="10" t="str">
        <v>Rocky Raccoon</v>
      </c>
      <c r="AL95" s="10">
        <f t="shared" si="9"/>
        <v>179.5</v>
      </c>
      <c r="AV95"/>
      <c r="AW95"/>
    </row>
    <row r="96" spans="2:49" x14ac:dyDescent="0.3">
      <c r="B96"/>
      <c r="C96"/>
      <c r="D96"/>
      <c r="P96"/>
      <c r="Q96"/>
      <c r="R96"/>
      <c r="T96"/>
      <c r="U96"/>
      <c r="W96"/>
      <c r="AK96" s="10" t="str">
        <v>Grand Total</v>
      </c>
      <c r="AV96"/>
      <c r="AW96"/>
    </row>
    <row r="97" spans="2:49" x14ac:dyDescent="0.3">
      <c r="B97"/>
      <c r="C97"/>
      <c r="D97"/>
      <c r="P97"/>
      <c r="Q97"/>
      <c r="R97"/>
      <c r="T97"/>
      <c r="U97"/>
      <c r="W97"/>
      <c r="AV97"/>
      <c r="AW97"/>
    </row>
    <row r="98" spans="2:49" x14ac:dyDescent="0.3">
      <c r="B98"/>
      <c r="C98"/>
      <c r="D98"/>
      <c r="P98"/>
      <c r="Q98"/>
      <c r="R98"/>
      <c r="T98"/>
      <c r="U98"/>
      <c r="W98"/>
      <c r="AV98"/>
      <c r="AW98"/>
    </row>
    <row r="99" spans="2:49" x14ac:dyDescent="0.3">
      <c r="B99"/>
      <c r="C99"/>
      <c r="D99"/>
      <c r="P99"/>
      <c r="Q99"/>
      <c r="R99"/>
      <c r="T99"/>
      <c r="U99"/>
      <c r="W99"/>
      <c r="AV99"/>
      <c r="AW99"/>
    </row>
    <row r="100" spans="2:49" x14ac:dyDescent="0.3">
      <c r="B100"/>
      <c r="C100"/>
      <c r="D100"/>
      <c r="P100"/>
      <c r="Q100"/>
      <c r="R100"/>
      <c r="T100"/>
      <c r="U100"/>
      <c r="W100"/>
      <c r="AK100" s="10" t="str">
        <f>AK91</f>
        <v>The Algonquin 50K</v>
      </c>
      <c r="AL100" s="10">
        <f>AL91</f>
        <v>195</v>
      </c>
      <c r="AV100"/>
      <c r="AW100"/>
    </row>
    <row r="101" spans="2:49" x14ac:dyDescent="0.3">
      <c r="B101"/>
      <c r="C101"/>
      <c r="D101"/>
      <c r="P101"/>
      <c r="Q101"/>
      <c r="R101"/>
      <c r="T101"/>
      <c r="U101"/>
      <c r="W101"/>
      <c r="AK101" s="10" t="str">
        <f>AK90</f>
        <v>Cowtown Ultra</v>
      </c>
      <c r="AL101" s="10">
        <f>AL90</f>
        <v>197</v>
      </c>
      <c r="AV101"/>
      <c r="AW101"/>
    </row>
    <row r="102" spans="2:49" x14ac:dyDescent="0.3">
      <c r="B102"/>
      <c r="C102"/>
      <c r="D102"/>
      <c r="P102"/>
      <c r="Q102"/>
      <c r="R102"/>
      <c r="T102"/>
      <c r="U102"/>
      <c r="W102"/>
      <c r="AK102" s="10" t="str">
        <f>AK89</f>
        <v>FOURmidable</v>
      </c>
      <c r="AL102" s="10">
        <f>AL89</f>
        <v>209</v>
      </c>
      <c r="AV102"/>
      <c r="AW102"/>
    </row>
    <row r="103" spans="2:49" x14ac:dyDescent="0.3">
      <c r="B103"/>
      <c r="C103"/>
      <c r="D103"/>
      <c r="P103"/>
      <c r="Q103"/>
      <c r="R103"/>
      <c r="T103"/>
      <c r="U103"/>
      <c r="W103"/>
      <c r="AK103" s="10" t="str">
        <f>AK88</f>
        <v>Bandera</v>
      </c>
      <c r="AL103" s="10">
        <f>AL88</f>
        <v>224</v>
      </c>
      <c r="AV103"/>
      <c r="AW103"/>
    </row>
    <row r="104" spans="2:49" x14ac:dyDescent="0.3">
      <c r="B104"/>
      <c r="C104"/>
      <c r="D104"/>
      <c r="P104"/>
      <c r="Q104"/>
      <c r="R104"/>
      <c r="T104"/>
      <c r="U104"/>
      <c r="W104"/>
      <c r="AK104" s="10" t="str">
        <f>AK87</f>
        <v>Avalon Benefit 50</v>
      </c>
      <c r="AL104" s="10">
        <f>AL87</f>
        <v>308.5</v>
      </c>
      <c r="AV104"/>
      <c r="AW104"/>
    </row>
    <row r="105" spans="2:49" x14ac:dyDescent="0.3">
      <c r="B105"/>
      <c r="C105"/>
      <c r="D105"/>
      <c r="P105"/>
      <c r="Q105"/>
      <c r="R105"/>
      <c r="T105"/>
      <c r="U105"/>
      <c r="W105"/>
      <c r="AK105" s="10" t="str">
        <f>AK86</f>
        <v>Antelope Canyon Ultras</v>
      </c>
      <c r="AL105" s="10">
        <f>AL86</f>
        <v>322</v>
      </c>
      <c r="AV105"/>
      <c r="AW105"/>
    </row>
    <row r="106" spans="2:49" x14ac:dyDescent="0.3">
      <c r="B106"/>
      <c r="C106"/>
      <c r="D106"/>
      <c r="P106"/>
      <c r="Q106"/>
      <c r="R106"/>
      <c r="T106"/>
      <c r="U106"/>
      <c r="W106"/>
      <c r="AK106" s="10" t="str">
        <f>AK85</f>
        <v>Mountain Mist</v>
      </c>
      <c r="AL106" s="10">
        <f>AL85</f>
        <v>411</v>
      </c>
      <c r="AV106"/>
      <c r="AW106"/>
    </row>
    <row r="107" spans="2:49" x14ac:dyDescent="0.3">
      <c r="B107"/>
      <c r="C107"/>
      <c r="D107"/>
      <c r="P107"/>
      <c r="Q107"/>
      <c r="R107"/>
      <c r="T107"/>
      <c r="U107"/>
      <c r="W107"/>
      <c r="AK107" s="10" t="str">
        <f>AK84</f>
        <v>Way Too Cool</v>
      </c>
      <c r="AL107" s="10">
        <f>AL84</f>
        <v>412</v>
      </c>
      <c r="AV107"/>
      <c r="AW107"/>
    </row>
    <row r="108" spans="2:49" x14ac:dyDescent="0.3">
      <c r="B108"/>
      <c r="C108"/>
      <c r="D108"/>
      <c r="P108"/>
      <c r="Q108"/>
      <c r="R108"/>
      <c r="T108"/>
      <c r="U108"/>
      <c r="W108"/>
      <c r="AK108" s="10" t="str">
        <f>AK83</f>
        <v>Chuckanut 50k</v>
      </c>
      <c r="AL108" s="10">
        <f>AL83</f>
        <v>446</v>
      </c>
      <c r="AV108"/>
      <c r="AW108"/>
    </row>
    <row r="109" spans="2:49" x14ac:dyDescent="0.3">
      <c r="B109"/>
      <c r="C109"/>
      <c r="D109"/>
      <c r="P109"/>
      <c r="Q109"/>
      <c r="R109"/>
      <c r="T109"/>
      <c r="U109"/>
      <c r="W109"/>
      <c r="AK109" s="10" t="str">
        <f>AK82</f>
        <v>Black Canyon Ultras</v>
      </c>
      <c r="AL109" s="10">
        <f>AL82</f>
        <v>521</v>
      </c>
      <c r="AV109"/>
      <c r="AW109"/>
    </row>
    <row r="110" spans="2:49" x14ac:dyDescent="0.3">
      <c r="B110"/>
      <c r="C110"/>
      <c r="D110"/>
      <c r="P110"/>
      <c r="Q110"/>
      <c r="R110"/>
      <c r="T110"/>
      <c r="U110"/>
      <c r="W110"/>
      <c r="AV110"/>
      <c r="AW110"/>
    </row>
    <row r="111" spans="2:49" x14ac:dyDescent="0.3">
      <c r="B111"/>
      <c r="C111"/>
      <c r="D111"/>
      <c r="P111"/>
      <c r="Q111"/>
      <c r="R111"/>
      <c r="T111"/>
      <c r="U111"/>
      <c r="W111"/>
      <c r="AV111"/>
      <c r="AW111"/>
    </row>
    <row r="112" spans="2:49" x14ac:dyDescent="0.3">
      <c r="B112"/>
      <c r="C112"/>
      <c r="D112"/>
      <c r="P112"/>
      <c r="Q112"/>
      <c r="R112"/>
      <c r="T112"/>
      <c r="U112"/>
      <c r="W112"/>
      <c r="AV112"/>
      <c r="AW112"/>
    </row>
    <row r="113" spans="2:49" x14ac:dyDescent="0.3">
      <c r="B113"/>
      <c r="C113"/>
      <c r="D113"/>
      <c r="P113"/>
      <c r="Q113"/>
      <c r="R113"/>
      <c r="T113"/>
      <c r="U113"/>
      <c r="W113"/>
      <c r="AV113"/>
      <c r="AW113"/>
    </row>
    <row r="114" spans="2:49" x14ac:dyDescent="0.3">
      <c r="B114"/>
      <c r="C114"/>
      <c r="D114"/>
      <c r="P114"/>
      <c r="Q114"/>
      <c r="R114"/>
      <c r="T114"/>
      <c r="U114"/>
      <c r="W114"/>
      <c r="AV114"/>
      <c r="AW114"/>
    </row>
    <row r="115" spans="2:49" x14ac:dyDescent="0.3">
      <c r="B115"/>
      <c r="C115"/>
      <c r="D115"/>
      <c r="P115"/>
      <c r="Q115"/>
      <c r="R115"/>
      <c r="T115"/>
      <c r="U115"/>
      <c r="W115"/>
      <c r="AV115"/>
      <c r="AW115"/>
    </row>
    <row r="116" spans="2:49" x14ac:dyDescent="0.3">
      <c r="B116"/>
      <c r="C116"/>
      <c r="D116"/>
      <c r="P116"/>
      <c r="Q116"/>
      <c r="R116"/>
      <c r="T116"/>
      <c r="U116"/>
      <c r="W116"/>
      <c r="AV116"/>
      <c r="AW116"/>
    </row>
    <row r="117" spans="2:49" x14ac:dyDescent="0.3">
      <c r="B117"/>
      <c r="C117"/>
      <c r="D117"/>
      <c r="P117"/>
      <c r="Q117"/>
      <c r="R117"/>
      <c r="T117"/>
      <c r="U117"/>
      <c r="W117"/>
      <c r="AV117"/>
      <c r="AW117"/>
    </row>
    <row r="118" spans="2:49" x14ac:dyDescent="0.3">
      <c r="B118"/>
      <c r="C118"/>
      <c r="D118"/>
      <c r="P118"/>
      <c r="Q118"/>
      <c r="R118"/>
      <c r="T118"/>
      <c r="U118"/>
      <c r="W118"/>
      <c r="AV118"/>
      <c r="AW118"/>
    </row>
    <row r="119" spans="2:49" x14ac:dyDescent="0.3">
      <c r="B119"/>
      <c r="C119"/>
      <c r="D119"/>
      <c r="P119"/>
      <c r="Q119"/>
      <c r="R119"/>
      <c r="T119"/>
      <c r="U119"/>
      <c r="W119"/>
      <c r="AV119"/>
      <c r="AW119"/>
    </row>
    <row r="120" spans="2:49" x14ac:dyDescent="0.3">
      <c r="B120"/>
      <c r="C120"/>
      <c r="D120"/>
      <c r="P120"/>
      <c r="Q120"/>
      <c r="R120"/>
      <c r="T120"/>
      <c r="U120"/>
      <c r="W120"/>
      <c r="AV120"/>
      <c r="AW120"/>
    </row>
    <row r="121" spans="2:49" x14ac:dyDescent="0.3">
      <c r="B121"/>
      <c r="C121"/>
      <c r="D121"/>
      <c r="P121"/>
      <c r="Q121"/>
      <c r="R121"/>
      <c r="T121"/>
      <c r="U121"/>
      <c r="W121"/>
      <c r="AV121"/>
      <c r="AW121"/>
    </row>
    <row r="122" spans="2:49" x14ac:dyDescent="0.3">
      <c r="B122"/>
      <c r="C122"/>
      <c r="D122"/>
      <c r="P122"/>
      <c r="Q122"/>
      <c r="R122"/>
      <c r="T122"/>
      <c r="U122"/>
      <c r="W122"/>
      <c r="AV122"/>
      <c r="AW122"/>
    </row>
    <row r="123" spans="2:49" x14ac:dyDescent="0.3">
      <c r="B123"/>
      <c r="C123"/>
      <c r="D123"/>
      <c r="P123"/>
      <c r="Q123"/>
      <c r="R123"/>
      <c r="T123"/>
      <c r="U123"/>
      <c r="W123"/>
      <c r="AV123"/>
      <c r="AW123"/>
    </row>
    <row r="124" spans="2:49" x14ac:dyDescent="0.3">
      <c r="B124"/>
      <c r="C124"/>
      <c r="D124"/>
      <c r="P124"/>
      <c r="Q124"/>
      <c r="R124"/>
      <c r="T124"/>
      <c r="U124"/>
      <c r="W124"/>
      <c r="AV124"/>
      <c r="AW124"/>
    </row>
    <row r="125" spans="2:49" x14ac:dyDescent="0.3">
      <c r="B125"/>
      <c r="C125"/>
      <c r="D125"/>
      <c r="P125"/>
      <c r="Q125"/>
      <c r="R125"/>
      <c r="T125"/>
      <c r="U125"/>
      <c r="W125"/>
      <c r="AV125"/>
      <c r="AW125"/>
    </row>
    <row r="126" spans="2:49" x14ac:dyDescent="0.3">
      <c r="B126"/>
      <c r="C126"/>
      <c r="D126"/>
      <c r="P126"/>
      <c r="Q126"/>
      <c r="R126"/>
      <c r="T126"/>
      <c r="U126"/>
      <c r="W126"/>
      <c r="AV126"/>
      <c r="AW126"/>
    </row>
    <row r="127" spans="2:49" x14ac:dyDescent="0.3">
      <c r="B127"/>
      <c r="C127"/>
      <c r="D127"/>
      <c r="P127"/>
      <c r="Q127"/>
      <c r="R127"/>
      <c r="T127"/>
      <c r="U127"/>
      <c r="W127"/>
      <c r="AV127"/>
      <c r="AW127"/>
    </row>
    <row r="128" spans="2:49" x14ac:dyDescent="0.3">
      <c r="B128"/>
      <c r="C128"/>
      <c r="D128"/>
      <c r="P128"/>
      <c r="Q128"/>
      <c r="R128"/>
      <c r="T128"/>
      <c r="W128"/>
      <c r="AV128"/>
      <c r="AW128"/>
    </row>
    <row r="129" spans="2:49" x14ac:dyDescent="0.3">
      <c r="B129"/>
      <c r="C129"/>
      <c r="D129"/>
      <c r="P129"/>
      <c r="Q129"/>
      <c r="R129"/>
      <c r="T129"/>
      <c r="W129"/>
      <c r="AV129"/>
      <c r="AW129"/>
    </row>
    <row r="130" spans="2:49" x14ac:dyDescent="0.3">
      <c r="B130"/>
      <c r="C130"/>
      <c r="D130"/>
      <c r="P130"/>
      <c r="Q130"/>
      <c r="R130"/>
      <c r="T130"/>
      <c r="W130"/>
      <c r="AV130"/>
      <c r="AW130"/>
    </row>
    <row r="131" spans="2:49" x14ac:dyDescent="0.3">
      <c r="B131"/>
      <c r="C131"/>
      <c r="D131"/>
      <c r="P131"/>
      <c r="Q131"/>
      <c r="R131"/>
      <c r="T131"/>
      <c r="W131"/>
      <c r="AV131"/>
      <c r="AW131"/>
    </row>
    <row r="132" spans="2:49" x14ac:dyDescent="0.3">
      <c r="B132"/>
      <c r="C132"/>
      <c r="D132"/>
      <c r="P132"/>
      <c r="Q132"/>
      <c r="R132"/>
      <c r="T132"/>
      <c r="W132"/>
      <c r="AV132"/>
      <c r="AW132"/>
    </row>
    <row r="133" spans="2:49" x14ac:dyDescent="0.3">
      <c r="B133"/>
      <c r="C133"/>
      <c r="D133"/>
      <c r="P133"/>
      <c r="Q133"/>
      <c r="R133"/>
      <c r="T133"/>
      <c r="W133"/>
      <c r="AV133"/>
      <c r="AW133"/>
    </row>
    <row r="134" spans="2:49" x14ac:dyDescent="0.3">
      <c r="B134"/>
      <c r="C134"/>
      <c r="D134"/>
      <c r="P134"/>
      <c r="Q134"/>
      <c r="R134"/>
      <c r="T134"/>
      <c r="W134"/>
      <c r="AV134"/>
      <c r="AW134"/>
    </row>
    <row r="135" spans="2:49" x14ac:dyDescent="0.3">
      <c r="B135"/>
      <c r="C135"/>
      <c r="D135"/>
      <c r="P135"/>
      <c r="Q135"/>
      <c r="R135"/>
      <c r="T135"/>
      <c r="W135"/>
      <c r="AV135"/>
      <c r="AW135"/>
    </row>
    <row r="136" spans="2:49" x14ac:dyDescent="0.3">
      <c r="B136"/>
      <c r="C136"/>
      <c r="D136"/>
      <c r="P136"/>
      <c r="Q136"/>
      <c r="R136"/>
      <c r="T136"/>
      <c r="W136"/>
      <c r="AV136"/>
      <c r="AW136"/>
    </row>
    <row r="137" spans="2:49" x14ac:dyDescent="0.3">
      <c r="B137"/>
      <c r="C137"/>
      <c r="D137"/>
      <c r="P137"/>
      <c r="Q137"/>
      <c r="R137"/>
      <c r="T137"/>
      <c r="W137"/>
      <c r="AV137"/>
      <c r="AW137"/>
    </row>
    <row r="138" spans="2:49" x14ac:dyDescent="0.3">
      <c r="B138"/>
      <c r="C138"/>
      <c r="D138"/>
      <c r="P138"/>
      <c r="Q138"/>
      <c r="R138"/>
      <c r="T138"/>
      <c r="W138"/>
      <c r="AV138"/>
      <c r="AW138"/>
    </row>
    <row r="139" spans="2:49" x14ac:dyDescent="0.3">
      <c r="B139"/>
      <c r="C139"/>
      <c r="D139"/>
      <c r="P139"/>
      <c r="Q139"/>
      <c r="R139"/>
      <c r="T139"/>
      <c r="AV139"/>
      <c r="AW139"/>
    </row>
    <row r="140" spans="2:49" x14ac:dyDescent="0.3">
      <c r="B140"/>
      <c r="C140"/>
      <c r="D140"/>
      <c r="P140"/>
      <c r="Q140"/>
      <c r="R140"/>
      <c r="T140"/>
      <c r="AV140"/>
      <c r="AW140"/>
    </row>
    <row r="141" spans="2:49" x14ac:dyDescent="0.3">
      <c r="B141"/>
      <c r="C141"/>
      <c r="D141"/>
      <c r="P141"/>
      <c r="Q141"/>
      <c r="R141"/>
      <c r="T141"/>
      <c r="AV141"/>
      <c r="AW141"/>
    </row>
    <row r="142" spans="2:49" x14ac:dyDescent="0.3">
      <c r="B142"/>
      <c r="C142"/>
      <c r="D142"/>
      <c r="P142"/>
      <c r="Q142"/>
      <c r="R142"/>
      <c r="T142"/>
      <c r="AV142"/>
      <c r="AW142"/>
    </row>
    <row r="143" spans="2:49" x14ac:dyDescent="0.3">
      <c r="B143"/>
      <c r="C143"/>
      <c r="D143"/>
      <c r="P143"/>
      <c r="Q143"/>
      <c r="R143"/>
      <c r="T143"/>
      <c r="AV143"/>
      <c r="AW143"/>
    </row>
    <row r="144" spans="2:49" x14ac:dyDescent="0.3">
      <c r="B144"/>
      <c r="C144"/>
      <c r="D144"/>
      <c r="P144"/>
      <c r="Q144"/>
      <c r="R144"/>
      <c r="T144"/>
      <c r="AV144"/>
      <c r="AW144"/>
    </row>
    <row r="145" spans="2:49" x14ac:dyDescent="0.3">
      <c r="B145"/>
      <c r="C145"/>
      <c r="D145"/>
      <c r="P145"/>
      <c r="Q145"/>
      <c r="R145"/>
      <c r="T145"/>
      <c r="AV145"/>
      <c r="AW145"/>
    </row>
    <row r="146" spans="2:49" x14ac:dyDescent="0.3">
      <c r="B146"/>
      <c r="C146"/>
      <c r="D146"/>
      <c r="P146"/>
      <c r="Q146"/>
      <c r="R146"/>
      <c r="T146"/>
      <c r="AV146"/>
      <c r="AW146"/>
    </row>
    <row r="147" spans="2:49" x14ac:dyDescent="0.3">
      <c r="B147"/>
      <c r="C147"/>
      <c r="D147"/>
      <c r="P147"/>
      <c r="Q147"/>
      <c r="R147"/>
      <c r="T147"/>
      <c r="AV147"/>
      <c r="AW147"/>
    </row>
    <row r="148" spans="2:49" x14ac:dyDescent="0.3">
      <c r="B148"/>
      <c r="C148"/>
      <c r="D148"/>
      <c r="P148"/>
      <c r="Q148"/>
      <c r="R148"/>
      <c r="T148"/>
      <c r="AV148"/>
      <c r="AW148"/>
    </row>
    <row r="149" spans="2:49" x14ac:dyDescent="0.3">
      <c r="B149"/>
      <c r="C149"/>
      <c r="D149"/>
      <c r="P149"/>
      <c r="Q149"/>
      <c r="R149"/>
      <c r="T149"/>
      <c r="AV149"/>
      <c r="AW149"/>
    </row>
    <row r="150" spans="2:49" x14ac:dyDescent="0.3">
      <c r="B150"/>
      <c r="C150"/>
      <c r="D150"/>
      <c r="P150"/>
      <c r="Q150"/>
      <c r="R150"/>
      <c r="T150"/>
      <c r="AV150"/>
      <c r="AW150"/>
    </row>
    <row r="151" spans="2:49" x14ac:dyDescent="0.3">
      <c r="P151"/>
      <c r="Q151"/>
      <c r="R151"/>
      <c r="T151"/>
      <c r="AV151"/>
      <c r="AW151"/>
    </row>
    <row r="152" spans="2:49" x14ac:dyDescent="0.3">
      <c r="P152"/>
      <c r="Q152"/>
      <c r="R152"/>
      <c r="T152"/>
      <c r="AV152"/>
      <c r="AW152"/>
    </row>
    <row r="153" spans="2:49" x14ac:dyDescent="0.3">
      <c r="P153"/>
      <c r="Q153"/>
      <c r="R153"/>
      <c r="T153"/>
      <c r="AV153"/>
      <c r="AW153"/>
    </row>
    <row r="154" spans="2:49" x14ac:dyDescent="0.3">
      <c r="P154"/>
      <c r="Q154"/>
      <c r="R154"/>
      <c r="T154"/>
      <c r="AV154"/>
      <c r="AW154"/>
    </row>
    <row r="155" spans="2:49" x14ac:dyDescent="0.3">
      <c r="P155"/>
      <c r="Q155"/>
      <c r="R155"/>
      <c r="T155"/>
      <c r="AV155"/>
      <c r="AW155"/>
    </row>
    <row r="156" spans="2:49" x14ac:dyDescent="0.3">
      <c r="P156"/>
      <c r="Q156"/>
      <c r="R156"/>
      <c r="T156"/>
      <c r="AV156"/>
      <c r="AW156"/>
    </row>
    <row r="157" spans="2:49" x14ac:dyDescent="0.3">
      <c r="P157"/>
      <c r="Q157"/>
      <c r="R157"/>
      <c r="T157"/>
      <c r="AV157"/>
      <c r="AW157"/>
    </row>
    <row r="158" spans="2:49" x14ac:dyDescent="0.3">
      <c r="P158"/>
      <c r="Q158"/>
      <c r="R158"/>
      <c r="T158"/>
      <c r="AV158"/>
      <c r="AW158"/>
    </row>
    <row r="159" spans="2:49" x14ac:dyDescent="0.3">
      <c r="P159"/>
      <c r="Q159"/>
      <c r="R159"/>
      <c r="T159"/>
      <c r="AV159"/>
    </row>
    <row r="160" spans="2:49" x14ac:dyDescent="0.3">
      <c r="P160"/>
      <c r="Q160"/>
      <c r="R160"/>
      <c r="T160"/>
      <c r="AV160"/>
    </row>
    <row r="161" spans="16:48" x14ac:dyDescent="0.3">
      <c r="P161"/>
      <c r="Q161"/>
      <c r="R161"/>
      <c r="T161"/>
      <c r="AV161"/>
    </row>
    <row r="162" spans="16:48" x14ac:dyDescent="0.3">
      <c r="P162"/>
      <c r="Q162"/>
      <c r="R162"/>
      <c r="T162"/>
      <c r="AV162"/>
    </row>
    <row r="163" spans="16:48" x14ac:dyDescent="0.3">
      <c r="P163"/>
      <c r="Q163"/>
      <c r="R163"/>
      <c r="T163"/>
      <c r="AV163"/>
    </row>
    <row r="164" spans="16:48" x14ac:dyDescent="0.3">
      <c r="P164"/>
      <c r="Q164"/>
      <c r="R164"/>
      <c r="T164"/>
      <c r="AV164"/>
    </row>
    <row r="165" spans="16:48" x14ac:dyDescent="0.3">
      <c r="P165"/>
      <c r="Q165"/>
      <c r="R165"/>
      <c r="T165"/>
      <c r="AV165"/>
    </row>
    <row r="166" spans="16:48" x14ac:dyDescent="0.3">
      <c r="P166"/>
      <c r="Q166"/>
      <c r="R166"/>
      <c r="T166"/>
      <c r="AV166"/>
    </row>
    <row r="167" spans="16:48" x14ac:dyDescent="0.3">
      <c r="P167"/>
      <c r="Q167"/>
      <c r="R167"/>
      <c r="T167"/>
      <c r="AV167"/>
    </row>
    <row r="168" spans="16:48" x14ac:dyDescent="0.3">
      <c r="P168"/>
      <c r="Q168"/>
      <c r="R168"/>
      <c r="T168"/>
      <c r="AV168"/>
    </row>
    <row r="169" spans="16:48" x14ac:dyDescent="0.3">
      <c r="P169"/>
      <c r="Q169"/>
      <c r="R169"/>
      <c r="T169"/>
      <c r="AV169"/>
    </row>
    <row r="170" spans="16:48" x14ac:dyDescent="0.3">
      <c r="P170"/>
      <c r="Q170"/>
      <c r="R170"/>
      <c r="T170"/>
      <c r="AV170"/>
    </row>
    <row r="171" spans="16:48" x14ac:dyDescent="0.3">
      <c r="P171"/>
      <c r="Q171"/>
      <c r="R171"/>
      <c r="T171"/>
    </row>
    <row r="172" spans="16:48" x14ac:dyDescent="0.3">
      <c r="P172"/>
      <c r="Q172"/>
      <c r="R172"/>
      <c r="T172"/>
    </row>
    <row r="173" spans="16:48" x14ac:dyDescent="0.3">
      <c r="P173"/>
      <c r="Q173"/>
      <c r="R173"/>
      <c r="T173"/>
    </row>
    <row r="174" spans="16:48" x14ac:dyDescent="0.3">
      <c r="P174"/>
      <c r="Q174"/>
      <c r="R174"/>
      <c r="T174"/>
    </row>
    <row r="175" spans="16:48" x14ac:dyDescent="0.3">
      <c r="P175"/>
      <c r="Q175"/>
      <c r="R175"/>
      <c r="T175"/>
    </row>
    <row r="176" spans="16:48" x14ac:dyDescent="0.3">
      <c r="P176"/>
      <c r="Q176"/>
      <c r="R176"/>
      <c r="T176"/>
    </row>
    <row r="177" spans="16:20" x14ac:dyDescent="0.3">
      <c r="P177"/>
      <c r="Q177"/>
      <c r="R177"/>
      <c r="T177"/>
    </row>
    <row r="178" spans="16:20" x14ac:dyDescent="0.3">
      <c r="P178"/>
      <c r="Q178"/>
      <c r="R178"/>
      <c r="T178"/>
    </row>
    <row r="179" spans="16:20" x14ac:dyDescent="0.3">
      <c r="P179"/>
      <c r="Q179"/>
      <c r="R179"/>
      <c r="T179"/>
    </row>
    <row r="180" spans="16:20" x14ac:dyDescent="0.3">
      <c r="P180"/>
      <c r="Q180"/>
      <c r="R180"/>
      <c r="T180"/>
    </row>
    <row r="181" spans="16:20" x14ac:dyDescent="0.3">
      <c r="P181"/>
      <c r="Q181"/>
      <c r="R181"/>
      <c r="T181"/>
    </row>
    <row r="182" spans="16:20" x14ac:dyDescent="0.3">
      <c r="P182"/>
      <c r="Q182"/>
      <c r="R182"/>
      <c r="T182"/>
    </row>
    <row r="183" spans="16:20" x14ac:dyDescent="0.3">
      <c r="P183"/>
      <c r="Q183"/>
      <c r="R183"/>
      <c r="T183"/>
    </row>
    <row r="184" spans="16:20" x14ac:dyDescent="0.3">
      <c r="P184"/>
      <c r="Q184"/>
      <c r="R184"/>
      <c r="T184"/>
    </row>
    <row r="185" spans="16:20" x14ac:dyDescent="0.3">
      <c r="P185"/>
      <c r="Q185"/>
      <c r="R185"/>
      <c r="T185"/>
    </row>
    <row r="186" spans="16:20" x14ac:dyDescent="0.3">
      <c r="P186"/>
      <c r="Q186"/>
      <c r="R186"/>
      <c r="T186"/>
    </row>
    <row r="187" spans="16:20" x14ac:dyDescent="0.3">
      <c r="P187"/>
      <c r="Q187"/>
      <c r="R187"/>
      <c r="T187"/>
    </row>
    <row r="188" spans="16:20" x14ac:dyDescent="0.3">
      <c r="P188"/>
      <c r="Q188"/>
      <c r="R188"/>
      <c r="T188"/>
    </row>
    <row r="189" spans="16:20" x14ac:dyDescent="0.3">
      <c r="P189"/>
      <c r="Q189"/>
      <c r="R189"/>
      <c r="T189"/>
    </row>
    <row r="190" spans="16:20" x14ac:dyDescent="0.3">
      <c r="P190"/>
      <c r="Q190"/>
      <c r="R190"/>
      <c r="T190"/>
    </row>
    <row r="191" spans="16:20" x14ac:dyDescent="0.3">
      <c r="P191"/>
      <c r="Q191"/>
      <c r="R191"/>
      <c r="T191"/>
    </row>
    <row r="192" spans="16:20" x14ac:dyDescent="0.3">
      <c r="P192"/>
      <c r="Q192"/>
      <c r="R192"/>
      <c r="T192"/>
    </row>
    <row r="193" spans="16:20" x14ac:dyDescent="0.3">
      <c r="P193"/>
      <c r="Q193"/>
      <c r="R193"/>
      <c r="T193"/>
    </row>
    <row r="194" spans="16:20" x14ac:dyDescent="0.3">
      <c r="P194"/>
      <c r="Q194"/>
      <c r="R194"/>
      <c r="T194"/>
    </row>
    <row r="195" spans="16:20" x14ac:dyDescent="0.3">
      <c r="P195"/>
      <c r="Q195"/>
      <c r="R195"/>
      <c r="T195"/>
    </row>
    <row r="196" spans="16:20" x14ac:dyDescent="0.3">
      <c r="P196"/>
      <c r="Q196"/>
      <c r="R196"/>
      <c r="T196"/>
    </row>
    <row r="197" spans="16:20" x14ac:dyDescent="0.3">
      <c r="P197"/>
      <c r="Q197"/>
      <c r="R197"/>
      <c r="T197"/>
    </row>
    <row r="198" spans="16:20" x14ac:dyDescent="0.3">
      <c r="P198"/>
      <c r="Q198"/>
      <c r="R198"/>
      <c r="T198"/>
    </row>
    <row r="199" spans="16:20" x14ac:dyDescent="0.3">
      <c r="P199"/>
      <c r="Q199"/>
      <c r="R199"/>
      <c r="T199"/>
    </row>
    <row r="200" spans="16:20" x14ac:dyDescent="0.3">
      <c r="P200"/>
      <c r="Q200"/>
      <c r="R200"/>
      <c r="T200"/>
    </row>
    <row r="201" spans="16:20" x14ac:dyDescent="0.3">
      <c r="P201"/>
      <c r="Q201"/>
      <c r="R201"/>
      <c r="T201"/>
    </row>
    <row r="202" spans="16:20" x14ac:dyDescent="0.3">
      <c r="P202"/>
      <c r="Q202"/>
      <c r="R202"/>
      <c r="T202"/>
    </row>
    <row r="203" spans="16:20" x14ac:dyDescent="0.3">
      <c r="P203"/>
      <c r="Q203"/>
      <c r="R203"/>
      <c r="T203"/>
    </row>
    <row r="204" spans="16:20" x14ac:dyDescent="0.3">
      <c r="P204"/>
      <c r="Q204"/>
      <c r="R204"/>
      <c r="T204"/>
    </row>
    <row r="205" spans="16:20" x14ac:dyDescent="0.3">
      <c r="P205"/>
      <c r="Q205"/>
      <c r="R205"/>
      <c r="T205"/>
    </row>
    <row r="206" spans="16:20" x14ac:dyDescent="0.3">
      <c r="P206"/>
      <c r="Q206"/>
      <c r="R206"/>
      <c r="T206"/>
    </row>
    <row r="207" spans="16:20" x14ac:dyDescent="0.3">
      <c r="P207"/>
      <c r="Q207"/>
      <c r="R207"/>
      <c r="T207"/>
    </row>
    <row r="208" spans="16:20" x14ac:dyDescent="0.3">
      <c r="P208"/>
      <c r="Q208"/>
      <c r="R208"/>
      <c r="T208"/>
    </row>
    <row r="209" spans="16:20" x14ac:dyDescent="0.3">
      <c r="P209"/>
      <c r="Q209"/>
      <c r="R209"/>
      <c r="T209"/>
    </row>
    <row r="210" spans="16:20" x14ac:dyDescent="0.3">
      <c r="P210"/>
      <c r="Q210"/>
      <c r="R210"/>
      <c r="T210"/>
    </row>
    <row r="211" spans="16:20" x14ac:dyDescent="0.3">
      <c r="P211"/>
      <c r="Q211"/>
      <c r="R211"/>
      <c r="T211"/>
    </row>
    <row r="212" spans="16:20" x14ac:dyDescent="0.3">
      <c r="P212"/>
      <c r="Q212"/>
      <c r="R212"/>
      <c r="T212"/>
    </row>
    <row r="213" spans="16:20" x14ac:dyDescent="0.3">
      <c r="P213"/>
      <c r="Q213"/>
      <c r="R213"/>
      <c r="T213"/>
    </row>
    <row r="214" spans="16:20" x14ac:dyDescent="0.3">
      <c r="P214"/>
      <c r="Q214"/>
      <c r="R214"/>
      <c r="T214"/>
    </row>
    <row r="215" spans="16:20" x14ac:dyDescent="0.3">
      <c r="P215"/>
      <c r="Q215"/>
      <c r="R215"/>
      <c r="T215"/>
    </row>
    <row r="216" spans="16:20" x14ac:dyDescent="0.3">
      <c r="P216"/>
      <c r="Q216"/>
      <c r="R216"/>
      <c r="T216"/>
    </row>
    <row r="217" spans="16:20" x14ac:dyDescent="0.3">
      <c r="P217"/>
      <c r="Q217"/>
      <c r="R217"/>
      <c r="T217"/>
    </row>
    <row r="218" spans="16:20" x14ac:dyDescent="0.3">
      <c r="P218"/>
      <c r="Q218"/>
      <c r="R218"/>
      <c r="T218"/>
    </row>
    <row r="219" spans="16:20" x14ac:dyDescent="0.3">
      <c r="P219"/>
      <c r="Q219"/>
      <c r="R219"/>
      <c r="T219"/>
    </row>
    <row r="220" spans="16:20" x14ac:dyDescent="0.3">
      <c r="P220"/>
      <c r="Q220"/>
      <c r="R220"/>
      <c r="T220"/>
    </row>
    <row r="221" spans="16:20" x14ac:dyDescent="0.3">
      <c r="P221"/>
      <c r="Q221"/>
      <c r="R221"/>
      <c r="T221"/>
    </row>
    <row r="222" spans="16:20" x14ac:dyDescent="0.3">
      <c r="P222"/>
      <c r="Q222"/>
      <c r="R222"/>
      <c r="T222"/>
    </row>
    <row r="223" spans="16:20" x14ac:dyDescent="0.3">
      <c r="P223"/>
      <c r="Q223"/>
      <c r="R223"/>
      <c r="T223"/>
    </row>
    <row r="224" spans="16:20" x14ac:dyDescent="0.3">
      <c r="P224"/>
      <c r="Q224"/>
      <c r="R224"/>
      <c r="T224"/>
    </row>
    <row r="225" spans="16:20" x14ac:dyDescent="0.3">
      <c r="P225"/>
      <c r="Q225"/>
      <c r="R225"/>
      <c r="T225"/>
    </row>
    <row r="226" spans="16:20" x14ac:dyDescent="0.3">
      <c r="P226"/>
      <c r="Q226"/>
      <c r="R226"/>
      <c r="T226"/>
    </row>
    <row r="227" spans="16:20" x14ac:dyDescent="0.3">
      <c r="P227"/>
      <c r="Q227"/>
      <c r="R227"/>
      <c r="T227"/>
    </row>
    <row r="228" spans="16:20" x14ac:dyDescent="0.3">
      <c r="P228"/>
      <c r="Q228"/>
      <c r="R228"/>
    </row>
    <row r="229" spans="16:20" x14ac:dyDescent="0.3">
      <c r="P229"/>
      <c r="Q229"/>
      <c r="R229"/>
    </row>
    <row r="230" spans="16:20" x14ac:dyDescent="0.3">
      <c r="P230"/>
      <c r="Q230"/>
      <c r="R230"/>
    </row>
    <row r="231" spans="16:20" x14ac:dyDescent="0.3">
      <c r="P231"/>
      <c r="Q231"/>
      <c r="R231"/>
    </row>
    <row r="232" spans="16:20" x14ac:dyDescent="0.3">
      <c r="P232"/>
      <c r="Q232"/>
      <c r="R232"/>
    </row>
    <row r="233" spans="16:20" x14ac:dyDescent="0.3">
      <c r="P233"/>
      <c r="Q233"/>
      <c r="R233"/>
    </row>
    <row r="234" spans="16:20" x14ac:dyDescent="0.3">
      <c r="P234"/>
      <c r="Q234"/>
      <c r="R234"/>
    </row>
    <row r="235" spans="16:20" x14ac:dyDescent="0.3">
      <c r="P235"/>
      <c r="Q235"/>
      <c r="R235"/>
    </row>
    <row r="236" spans="16:20" x14ac:dyDescent="0.3">
      <c r="P236"/>
      <c r="Q236"/>
      <c r="R236"/>
    </row>
    <row r="237" spans="16:20" x14ac:dyDescent="0.3">
      <c r="P237"/>
      <c r="Q237"/>
      <c r="R237"/>
    </row>
    <row r="238" spans="16:20" x14ac:dyDescent="0.3">
      <c r="P238"/>
      <c r="Q238"/>
      <c r="R238"/>
    </row>
    <row r="239" spans="16:20" x14ac:dyDescent="0.3">
      <c r="P239"/>
      <c r="Q239"/>
      <c r="R239"/>
    </row>
    <row r="240" spans="16:20" x14ac:dyDescent="0.3">
      <c r="P240"/>
      <c r="Q240"/>
      <c r="R240"/>
    </row>
    <row r="241" spans="16:18" x14ac:dyDescent="0.3">
      <c r="P241"/>
      <c r="Q241"/>
      <c r="R241"/>
    </row>
    <row r="242" spans="16:18" x14ac:dyDescent="0.3">
      <c r="P242"/>
      <c r="Q242"/>
      <c r="R242"/>
    </row>
    <row r="243" spans="16:18" x14ac:dyDescent="0.3">
      <c r="P243"/>
      <c r="Q243"/>
      <c r="R243"/>
    </row>
    <row r="244" spans="16:18" x14ac:dyDescent="0.3">
      <c r="P244"/>
      <c r="Q244"/>
      <c r="R244"/>
    </row>
    <row r="245" spans="16:18" x14ac:dyDescent="0.3">
      <c r="P245"/>
      <c r="Q245"/>
      <c r="R245"/>
    </row>
    <row r="246" spans="16:18" x14ac:dyDescent="0.3">
      <c r="P246"/>
      <c r="Q246"/>
      <c r="R246"/>
    </row>
    <row r="247" spans="16:18" x14ac:dyDescent="0.3">
      <c r="P247"/>
      <c r="Q247"/>
      <c r="R247"/>
    </row>
    <row r="248" spans="16:18" x14ac:dyDescent="0.3">
      <c r="P248"/>
      <c r="Q248"/>
      <c r="R248"/>
    </row>
    <row r="249" spans="16:18" x14ac:dyDescent="0.3">
      <c r="P249"/>
      <c r="Q249"/>
      <c r="R249"/>
    </row>
    <row r="250" spans="16:18" x14ac:dyDescent="0.3">
      <c r="P250"/>
      <c r="Q250"/>
      <c r="R250"/>
    </row>
    <row r="251" spans="16:18" x14ac:dyDescent="0.3">
      <c r="P251"/>
      <c r="Q251"/>
      <c r="R251"/>
    </row>
    <row r="252" spans="16:18" x14ac:dyDescent="0.3">
      <c r="P252"/>
      <c r="Q252"/>
      <c r="R252"/>
    </row>
    <row r="253" spans="16:18" x14ac:dyDescent="0.3">
      <c r="P253"/>
      <c r="Q253"/>
      <c r="R253"/>
    </row>
    <row r="254" spans="16:18" x14ac:dyDescent="0.3">
      <c r="P254"/>
      <c r="Q254"/>
      <c r="R254"/>
    </row>
    <row r="255" spans="16:18" x14ac:dyDescent="0.3">
      <c r="P255"/>
      <c r="Q255"/>
      <c r="R255"/>
    </row>
    <row r="256" spans="16:18" x14ac:dyDescent="0.3">
      <c r="P256"/>
      <c r="Q256"/>
      <c r="R256"/>
    </row>
    <row r="257" spans="16:18" x14ac:dyDescent="0.3">
      <c r="P257"/>
      <c r="Q257"/>
      <c r="R257"/>
    </row>
    <row r="258" spans="16:18" x14ac:dyDescent="0.3">
      <c r="P258"/>
      <c r="Q258"/>
      <c r="R258"/>
    </row>
    <row r="259" spans="16:18" x14ac:dyDescent="0.3">
      <c r="P259"/>
      <c r="Q259"/>
      <c r="R259"/>
    </row>
    <row r="260" spans="16:18" x14ac:dyDescent="0.3">
      <c r="P260"/>
      <c r="Q260"/>
      <c r="R260"/>
    </row>
    <row r="261" spans="16:18" x14ac:dyDescent="0.3">
      <c r="P261"/>
      <c r="Q261"/>
      <c r="R261"/>
    </row>
    <row r="262" spans="16:18" x14ac:dyDescent="0.3">
      <c r="P262"/>
      <c r="Q262"/>
      <c r="R262"/>
    </row>
    <row r="263" spans="16:18" x14ac:dyDescent="0.3">
      <c r="P263"/>
      <c r="Q263"/>
      <c r="R263"/>
    </row>
    <row r="264" spans="16:18" x14ac:dyDescent="0.3">
      <c r="P264"/>
      <c r="Q264"/>
      <c r="R264"/>
    </row>
    <row r="265" spans="16:18" x14ac:dyDescent="0.3">
      <c r="P265"/>
      <c r="Q265"/>
      <c r="R265"/>
    </row>
    <row r="266" spans="16:18" x14ac:dyDescent="0.3">
      <c r="P266"/>
      <c r="Q266"/>
      <c r="R266"/>
    </row>
    <row r="267" spans="16:18" x14ac:dyDescent="0.3">
      <c r="P267"/>
      <c r="Q267"/>
      <c r="R267"/>
    </row>
    <row r="268" spans="16:18" x14ac:dyDescent="0.3">
      <c r="P268"/>
      <c r="Q268"/>
      <c r="R268"/>
    </row>
    <row r="269" spans="16:18" x14ac:dyDescent="0.3">
      <c r="P269"/>
      <c r="Q269"/>
      <c r="R269"/>
    </row>
    <row r="270" spans="16:18" x14ac:dyDescent="0.3">
      <c r="P270"/>
      <c r="Q270"/>
      <c r="R270"/>
    </row>
    <row r="271" spans="16:18" x14ac:dyDescent="0.3">
      <c r="P271"/>
      <c r="Q271"/>
      <c r="R271"/>
    </row>
    <row r="272" spans="16:18" x14ac:dyDescent="0.3">
      <c r="P272"/>
      <c r="Q272"/>
      <c r="R272"/>
    </row>
    <row r="273" spans="16:18" x14ac:dyDescent="0.3">
      <c r="P273"/>
      <c r="Q273"/>
      <c r="R273"/>
    </row>
    <row r="274" spans="16:18" x14ac:dyDescent="0.3">
      <c r="P274"/>
      <c r="Q274"/>
      <c r="R274"/>
    </row>
    <row r="275" spans="16:18" x14ac:dyDescent="0.3">
      <c r="P275"/>
      <c r="Q275"/>
      <c r="R275"/>
    </row>
    <row r="276" spans="16:18" x14ac:dyDescent="0.3">
      <c r="P276"/>
      <c r="Q276"/>
      <c r="R276"/>
    </row>
    <row r="277" spans="16:18" x14ac:dyDescent="0.3">
      <c r="P277"/>
      <c r="Q277"/>
      <c r="R277"/>
    </row>
    <row r="278" spans="16:18" x14ac:dyDescent="0.3">
      <c r="P278"/>
      <c r="Q278"/>
      <c r="R278"/>
    </row>
    <row r="279" spans="16:18" x14ac:dyDescent="0.3">
      <c r="P279"/>
      <c r="Q279"/>
      <c r="R279"/>
    </row>
    <row r="280" spans="16:18" x14ac:dyDescent="0.3">
      <c r="P280"/>
      <c r="Q280"/>
      <c r="R280"/>
    </row>
    <row r="281" spans="16:18" x14ac:dyDescent="0.3">
      <c r="P281"/>
      <c r="Q281"/>
      <c r="R281"/>
    </row>
    <row r="282" spans="16:18" x14ac:dyDescent="0.3">
      <c r="P282"/>
      <c r="Q282"/>
      <c r="R282"/>
    </row>
    <row r="283" spans="16:18" x14ac:dyDescent="0.3">
      <c r="P283"/>
      <c r="Q283"/>
      <c r="R283"/>
    </row>
    <row r="284" spans="16:18" x14ac:dyDescent="0.3">
      <c r="P284"/>
      <c r="Q284"/>
      <c r="R284"/>
    </row>
    <row r="285" spans="16:18" x14ac:dyDescent="0.3">
      <c r="P285"/>
      <c r="Q285"/>
      <c r="R285"/>
    </row>
    <row r="286" spans="16:18" x14ac:dyDescent="0.3">
      <c r="P286"/>
      <c r="Q286"/>
      <c r="R286"/>
    </row>
    <row r="287" spans="16:18" x14ac:dyDescent="0.3">
      <c r="P287"/>
      <c r="Q287"/>
      <c r="R287"/>
    </row>
    <row r="288" spans="16:18" x14ac:dyDescent="0.3">
      <c r="P288"/>
      <c r="Q288"/>
      <c r="R288"/>
    </row>
    <row r="289" spans="16:18" x14ac:dyDescent="0.3">
      <c r="P289"/>
      <c r="Q289"/>
      <c r="R289"/>
    </row>
    <row r="290" spans="16:18" x14ac:dyDescent="0.3">
      <c r="P290"/>
      <c r="Q290"/>
      <c r="R290"/>
    </row>
    <row r="291" spans="16:18" x14ac:dyDescent="0.3">
      <c r="P291"/>
      <c r="Q291"/>
      <c r="R291"/>
    </row>
    <row r="292" spans="16:18" x14ac:dyDescent="0.3">
      <c r="P292"/>
      <c r="Q292"/>
      <c r="R292"/>
    </row>
    <row r="293" spans="16:18" x14ac:dyDescent="0.3">
      <c r="P293"/>
      <c r="Q293"/>
      <c r="R293"/>
    </row>
    <row r="294" spans="16:18" x14ac:dyDescent="0.3">
      <c r="P294"/>
      <c r="Q294"/>
      <c r="R294"/>
    </row>
    <row r="295" spans="16:18" x14ac:dyDescent="0.3">
      <c r="P295"/>
      <c r="Q295"/>
      <c r="R295"/>
    </row>
    <row r="296" spans="16:18" x14ac:dyDescent="0.3">
      <c r="P296"/>
      <c r="Q296"/>
      <c r="R296"/>
    </row>
    <row r="297" spans="16:18" x14ac:dyDescent="0.3">
      <c r="P297"/>
      <c r="Q297"/>
      <c r="R297"/>
    </row>
    <row r="298" spans="16:18" x14ac:dyDescent="0.3">
      <c r="P298"/>
      <c r="Q298"/>
      <c r="R298"/>
    </row>
    <row r="299" spans="16:18" x14ac:dyDescent="0.3">
      <c r="P299"/>
      <c r="Q299"/>
      <c r="R299"/>
    </row>
    <row r="300" spans="16:18" x14ac:dyDescent="0.3">
      <c r="P300"/>
      <c r="Q300"/>
      <c r="R300"/>
    </row>
    <row r="301" spans="16:18" x14ac:dyDescent="0.3">
      <c r="P301"/>
      <c r="Q301"/>
      <c r="R301"/>
    </row>
    <row r="302" spans="16:18" x14ac:dyDescent="0.3">
      <c r="P302"/>
      <c r="Q302"/>
      <c r="R302"/>
    </row>
    <row r="303" spans="16:18" x14ac:dyDescent="0.3">
      <c r="P303"/>
      <c r="Q303"/>
      <c r="R303"/>
    </row>
    <row r="304" spans="16:18" x14ac:dyDescent="0.3">
      <c r="P304"/>
      <c r="Q304"/>
      <c r="R304"/>
    </row>
    <row r="305" spans="16:18" x14ac:dyDescent="0.3">
      <c r="P305"/>
      <c r="Q305"/>
      <c r="R305"/>
    </row>
    <row r="306" spans="16:18" x14ac:dyDescent="0.3">
      <c r="P306"/>
      <c r="Q306"/>
      <c r="R306"/>
    </row>
    <row r="307" spans="16:18" x14ac:dyDescent="0.3">
      <c r="P307"/>
      <c r="Q307"/>
      <c r="R307"/>
    </row>
    <row r="308" spans="16:18" x14ac:dyDescent="0.3">
      <c r="P308"/>
      <c r="Q308"/>
      <c r="R308"/>
    </row>
    <row r="309" spans="16:18" x14ac:dyDescent="0.3">
      <c r="P309"/>
      <c r="Q309"/>
      <c r="R309"/>
    </row>
    <row r="310" spans="16:18" x14ac:dyDescent="0.3">
      <c r="P310"/>
      <c r="Q310"/>
      <c r="R310"/>
    </row>
    <row r="311" spans="16:18" x14ac:dyDescent="0.3">
      <c r="P311"/>
      <c r="Q311"/>
      <c r="R311"/>
    </row>
    <row r="312" spans="16:18" x14ac:dyDescent="0.3">
      <c r="P312"/>
      <c r="Q312"/>
      <c r="R312"/>
    </row>
    <row r="313" spans="16:18" x14ac:dyDescent="0.3">
      <c r="P313"/>
      <c r="Q313"/>
      <c r="R313"/>
    </row>
    <row r="314" spans="16:18" x14ac:dyDescent="0.3">
      <c r="P314"/>
      <c r="Q314"/>
      <c r="R314"/>
    </row>
    <row r="315" spans="16:18" x14ac:dyDescent="0.3">
      <c r="P315"/>
      <c r="Q315"/>
      <c r="R315"/>
    </row>
    <row r="316" spans="16:18" x14ac:dyDescent="0.3">
      <c r="P316"/>
      <c r="Q316"/>
      <c r="R316"/>
    </row>
    <row r="317" spans="16:18" x14ac:dyDescent="0.3">
      <c r="P317"/>
      <c r="Q317"/>
      <c r="R317"/>
    </row>
    <row r="318" spans="16:18" x14ac:dyDescent="0.3">
      <c r="P318"/>
      <c r="Q318"/>
      <c r="R318"/>
    </row>
    <row r="319" spans="16:18" x14ac:dyDescent="0.3">
      <c r="P319"/>
      <c r="Q319"/>
      <c r="R319"/>
    </row>
    <row r="320" spans="16:18" x14ac:dyDescent="0.3">
      <c r="P320"/>
      <c r="Q320"/>
      <c r="R320"/>
    </row>
    <row r="321" spans="16:18" x14ac:dyDescent="0.3">
      <c r="P321"/>
      <c r="Q321"/>
      <c r="R321"/>
    </row>
    <row r="322" spans="16:18" x14ac:dyDescent="0.3">
      <c r="P322"/>
      <c r="Q322"/>
      <c r="R322"/>
    </row>
    <row r="323" spans="16:18" x14ac:dyDescent="0.3">
      <c r="P323"/>
      <c r="Q323"/>
      <c r="R323"/>
    </row>
    <row r="324" spans="16:18" x14ac:dyDescent="0.3">
      <c r="P324"/>
      <c r="Q324"/>
      <c r="R324"/>
    </row>
    <row r="325" spans="16:18" x14ac:dyDescent="0.3">
      <c r="P325"/>
      <c r="Q325"/>
      <c r="R325"/>
    </row>
    <row r="326" spans="16:18" x14ac:dyDescent="0.3">
      <c r="P326"/>
      <c r="Q326"/>
      <c r="R326"/>
    </row>
    <row r="327" spans="16:18" x14ac:dyDescent="0.3">
      <c r="P327"/>
      <c r="Q327"/>
      <c r="R327"/>
    </row>
    <row r="328" spans="16:18" x14ac:dyDescent="0.3">
      <c r="P328"/>
      <c r="Q328"/>
      <c r="R328"/>
    </row>
    <row r="329" spans="16:18" x14ac:dyDescent="0.3">
      <c r="P329"/>
      <c r="Q329"/>
      <c r="R329"/>
    </row>
    <row r="330" spans="16:18" x14ac:dyDescent="0.3">
      <c r="P330"/>
      <c r="Q330"/>
      <c r="R330"/>
    </row>
    <row r="331" spans="16:18" x14ac:dyDescent="0.3">
      <c r="P331"/>
      <c r="Q331"/>
      <c r="R331"/>
    </row>
    <row r="332" spans="16:18" x14ac:dyDescent="0.3">
      <c r="P332"/>
      <c r="Q332"/>
      <c r="R332"/>
    </row>
    <row r="333" spans="16:18" x14ac:dyDescent="0.3">
      <c r="P333"/>
      <c r="Q333"/>
      <c r="R333"/>
    </row>
    <row r="334" spans="16:18" x14ac:dyDescent="0.3">
      <c r="P334"/>
      <c r="Q334"/>
      <c r="R334"/>
    </row>
    <row r="335" spans="16:18" x14ac:dyDescent="0.3">
      <c r="P335"/>
      <c r="Q335"/>
      <c r="R335"/>
    </row>
    <row r="336" spans="16:18" x14ac:dyDescent="0.3">
      <c r="P336"/>
      <c r="Q336"/>
      <c r="R336"/>
    </row>
    <row r="337" spans="16:18" x14ac:dyDescent="0.3">
      <c r="P337"/>
      <c r="Q337"/>
      <c r="R337"/>
    </row>
    <row r="338" spans="16:18" x14ac:dyDescent="0.3">
      <c r="P338"/>
      <c r="Q338"/>
      <c r="R338"/>
    </row>
    <row r="339" spans="16:18" x14ac:dyDescent="0.3">
      <c r="P339"/>
      <c r="Q339"/>
      <c r="R339"/>
    </row>
    <row r="340" spans="16:18" x14ac:dyDescent="0.3">
      <c r="P340"/>
      <c r="Q340"/>
      <c r="R340"/>
    </row>
    <row r="341" spans="16:18" x14ac:dyDescent="0.3">
      <c r="P341"/>
      <c r="Q341"/>
      <c r="R341"/>
    </row>
    <row r="342" spans="16:18" x14ac:dyDescent="0.3">
      <c r="P342"/>
      <c r="Q342"/>
      <c r="R342"/>
    </row>
    <row r="343" spans="16:18" x14ac:dyDescent="0.3">
      <c r="P343"/>
      <c r="Q343"/>
      <c r="R343"/>
    </row>
    <row r="344" spans="16:18" x14ac:dyDescent="0.3">
      <c r="P344"/>
      <c r="Q344"/>
      <c r="R344"/>
    </row>
    <row r="345" spans="16:18" x14ac:dyDescent="0.3">
      <c r="P345"/>
      <c r="Q345"/>
      <c r="R345"/>
    </row>
    <row r="346" spans="16:18" x14ac:dyDescent="0.3">
      <c r="P346"/>
      <c r="Q346"/>
      <c r="R346"/>
    </row>
    <row r="347" spans="16:18" x14ac:dyDescent="0.3">
      <c r="P347"/>
      <c r="Q347"/>
      <c r="R347"/>
    </row>
    <row r="348" spans="16:18" x14ac:dyDescent="0.3">
      <c r="P348"/>
      <c r="Q348"/>
      <c r="R348"/>
    </row>
    <row r="349" spans="16:18" x14ac:dyDescent="0.3">
      <c r="P349"/>
      <c r="Q349"/>
      <c r="R349"/>
    </row>
    <row r="350" spans="16:18" x14ac:dyDescent="0.3">
      <c r="P350"/>
      <c r="Q350"/>
      <c r="R350"/>
    </row>
    <row r="351" spans="16:18" x14ac:dyDescent="0.3">
      <c r="P351"/>
      <c r="Q351"/>
      <c r="R351"/>
    </row>
    <row r="352" spans="16:18" x14ac:dyDescent="0.3">
      <c r="P352"/>
      <c r="Q352"/>
      <c r="R352"/>
    </row>
    <row r="353" spans="16:18" x14ac:dyDescent="0.3">
      <c r="P353"/>
      <c r="Q353"/>
      <c r="R353"/>
    </row>
    <row r="354" spans="16:18" x14ac:dyDescent="0.3">
      <c r="P354"/>
      <c r="Q354"/>
      <c r="R354"/>
    </row>
    <row r="355" spans="16:18" x14ac:dyDescent="0.3">
      <c r="P355"/>
      <c r="Q355"/>
      <c r="R355"/>
    </row>
    <row r="356" spans="16:18" x14ac:dyDescent="0.3">
      <c r="P356"/>
      <c r="Q356"/>
      <c r="R356"/>
    </row>
    <row r="357" spans="16:18" x14ac:dyDescent="0.3">
      <c r="P357"/>
      <c r="Q357"/>
      <c r="R357"/>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71F71-75C7-4465-A5D7-15EF0A9FC38C}">
  <dimension ref="A1:F12"/>
  <sheetViews>
    <sheetView workbookViewId="0">
      <selection activeCell="B12" sqref="B12"/>
    </sheetView>
  </sheetViews>
  <sheetFormatPr defaultRowHeight="14" x14ac:dyDescent="0.3"/>
  <sheetData>
    <row r="1" spans="1:6" ht="15.5" x14ac:dyDescent="0.35">
      <c r="A1" s="4" t="s">
        <v>356</v>
      </c>
      <c r="B1" s="4" t="s">
        <v>357</v>
      </c>
      <c r="C1" s="4" t="s">
        <v>358</v>
      </c>
      <c r="D1" s="4" t="s">
        <v>359</v>
      </c>
      <c r="E1" s="4" t="s">
        <v>334</v>
      </c>
      <c r="F1" s="4" t="s">
        <v>335</v>
      </c>
    </row>
    <row r="2" spans="1:6" ht="15.5" x14ac:dyDescent="0.35">
      <c r="A2" s="4" t="s">
        <v>360</v>
      </c>
      <c r="B2" s="15">
        <v>280</v>
      </c>
      <c r="C2" s="4">
        <v>0</v>
      </c>
      <c r="D2" s="4" t="s">
        <v>361</v>
      </c>
      <c r="E2" s="4">
        <v>1174.146750524</v>
      </c>
      <c r="F2" s="4">
        <v>181.71193415600001</v>
      </c>
    </row>
    <row r="3" spans="1:6" ht="15.5" x14ac:dyDescent="0.35">
      <c r="A3" s="4" t="s">
        <v>362</v>
      </c>
      <c r="B3" s="4">
        <v>170</v>
      </c>
      <c r="C3" s="4">
        <v>17.5</v>
      </c>
      <c r="D3" s="4">
        <v>1</v>
      </c>
      <c r="E3" s="14"/>
      <c r="F3" s="14"/>
    </row>
    <row r="4" spans="1:6" ht="15.5" x14ac:dyDescent="0.35">
      <c r="A4" s="4" t="s">
        <v>363</v>
      </c>
      <c r="B4" s="4">
        <v>0</v>
      </c>
      <c r="C4" s="4">
        <v>42.2</v>
      </c>
      <c r="D4" s="4">
        <v>2</v>
      </c>
      <c r="E4" s="14"/>
      <c r="F4" s="14"/>
    </row>
    <row r="5" spans="1:6" ht="15.5" x14ac:dyDescent="0.35">
      <c r="A5" s="4" t="s">
        <v>364</v>
      </c>
      <c r="B5" s="4">
        <v>4956</v>
      </c>
      <c r="C5" s="4">
        <v>58.7</v>
      </c>
      <c r="D5" s="4">
        <v>3</v>
      </c>
      <c r="E5" s="14"/>
      <c r="F5" s="14"/>
    </row>
    <row r="6" spans="1:6" ht="15.5" x14ac:dyDescent="0.35">
      <c r="A6" s="4" t="s">
        <v>365</v>
      </c>
      <c r="B6" s="4">
        <v>2000</v>
      </c>
      <c r="C6" s="4">
        <v>72.7</v>
      </c>
      <c r="D6" s="4">
        <v>4</v>
      </c>
      <c r="E6" s="14"/>
      <c r="F6" s="14"/>
    </row>
    <row r="7" spans="1:6" ht="15.5" x14ac:dyDescent="0.35">
      <c r="A7" s="4" t="s">
        <v>366</v>
      </c>
      <c r="B7" s="4">
        <v>4000</v>
      </c>
      <c r="C7" s="4">
        <v>80.650000000000006</v>
      </c>
      <c r="D7" s="4" t="s">
        <v>367</v>
      </c>
      <c r="E7" s="14"/>
      <c r="F7" s="14"/>
    </row>
    <row r="8" spans="1:6" ht="15.5" x14ac:dyDescent="0.35">
      <c r="A8" s="4" t="s">
        <v>368</v>
      </c>
      <c r="B8" s="4">
        <v>5050</v>
      </c>
      <c r="C8" s="4">
        <v>90.6</v>
      </c>
      <c r="D8" s="4">
        <v>5</v>
      </c>
      <c r="E8" s="14"/>
      <c r="F8" s="14"/>
    </row>
    <row r="9" spans="1:6" ht="15.5" x14ac:dyDescent="0.35">
      <c r="A9" s="4" t="s">
        <v>369</v>
      </c>
      <c r="B9" s="4">
        <v>3610</v>
      </c>
      <c r="C9" s="4">
        <v>108.1</v>
      </c>
      <c r="D9" s="4">
        <v>6</v>
      </c>
      <c r="E9" s="14"/>
      <c r="F9" s="14"/>
    </row>
    <row r="10" spans="1:6" ht="15.5" x14ac:dyDescent="0.35">
      <c r="A10" s="4" t="s">
        <v>21</v>
      </c>
      <c r="B10" s="4">
        <v>3610</v>
      </c>
      <c r="C10" s="4">
        <v>122.7</v>
      </c>
      <c r="D10" s="4">
        <v>7</v>
      </c>
      <c r="E10" s="14"/>
      <c r="F10" s="14"/>
    </row>
    <row r="11" spans="1:6" ht="15.5" x14ac:dyDescent="0.35">
      <c r="A11" s="4" t="s">
        <v>370</v>
      </c>
      <c r="B11" s="4">
        <v>890</v>
      </c>
      <c r="C11" s="4">
        <v>131.1</v>
      </c>
      <c r="D11" s="4">
        <v>8</v>
      </c>
      <c r="E11" s="14"/>
      <c r="F11" s="14"/>
    </row>
    <row r="12" spans="1:6" ht="15.5" x14ac:dyDescent="0.35">
      <c r="A12" s="4" t="s">
        <v>371</v>
      </c>
      <c r="B12" s="4">
        <v>8360</v>
      </c>
      <c r="C12" s="4">
        <v>135</v>
      </c>
      <c r="D12" s="4" t="s">
        <v>372</v>
      </c>
      <c r="E12" s="4">
        <v>101.14884696</v>
      </c>
      <c r="F12" s="4">
        <v>504.14814814800002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 races</vt:lpstr>
      <vt:lpstr>Page 2</vt:lpstr>
      <vt:lpstr>Page 3</vt:lpstr>
      <vt:lpstr>Page 4</vt:lpstr>
      <vt:lpstr>Ultramarathons</vt:lpstr>
      <vt:lpstr>Badwater finishers</vt:lpstr>
      <vt:lpstr>Pivot tables</vt:lpstr>
      <vt:lpstr>Badwater layout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Eoin</dc:creator>
  <cp:lastModifiedBy>Eoin</cp:lastModifiedBy>
  <dcterms:created xsi:type="dcterms:W3CDTF">2023-05-14T09:42:20Z</dcterms:created>
  <dcterms:modified xsi:type="dcterms:W3CDTF">2023-05-15T14:26:48Z</dcterms:modified>
</cp:coreProperties>
</file>