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c1ee28fe17fb6a/Documentos/"/>
    </mc:Choice>
  </mc:AlternateContent>
  <xr:revisionPtr revIDLastSave="377" documentId="8_{AB1C80A5-F724-45AF-8CA7-D48646CA5897}" xr6:coauthVersionLast="47" xr6:coauthVersionMax="47" xr10:uidLastSave="{02BC77BE-FBF6-4F15-8D96-298A6D9E5CA7}"/>
  <bookViews>
    <workbookView xWindow="-108" yWindow="-108" windowWidth="23256" windowHeight="12456" xr2:uid="{25662BFA-60D3-4311-9247-E134C3067E83}"/>
  </bookViews>
  <sheets>
    <sheet name="Planilha1" sheetId="1" r:id="rId1"/>
    <sheet name="Planilha2" sheetId="2" r:id="rId2"/>
  </sheets>
  <definedNames>
    <definedName name="aporte">Planilha1!$D$16</definedName>
    <definedName name="dividendo_mensal">Planilha1!$D$20</definedName>
    <definedName name="patrimonio">Planilha1!$D$19</definedName>
    <definedName name="periodo">Planilha1!$D$17</definedName>
    <definedName name="rendimento_carteira">Planilha1!$D$11</definedName>
    <definedName name="salario">Planilha1!$D$10</definedName>
    <definedName name="sugestao_invest">Planilha1!$D$12</definedName>
    <definedName name="taxa_mensal">Planilha1!$D$18</definedName>
    <definedName name="valor_investido">Planilha1!$D$16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33" i="1"/>
  <c r="D41" i="1" s="1"/>
  <c r="D36" i="1" l="1"/>
  <c r="D38" i="1"/>
  <c r="D39" i="1"/>
  <c r="D37" i="1"/>
  <c r="D40" i="1"/>
  <c r="C42" i="1"/>
  <c r="D19" i="1"/>
  <c r="D20" i="1" s="1"/>
  <c r="D12" i="1"/>
  <c r="C27" i="1"/>
  <c r="D27" i="1" s="1"/>
  <c r="C26" i="1"/>
  <c r="D26" i="1" s="1"/>
  <c r="C25" i="1"/>
  <c r="D25" i="1" s="1"/>
  <c r="C24" i="1"/>
  <c r="D24" i="1" s="1"/>
  <c r="C23" i="1"/>
  <c r="D23" i="1" s="1"/>
  <c r="D42" i="1" l="1"/>
</calcChain>
</file>

<file path=xl/sharedStrings.xml><?xml version="1.0" encoding="utf-8"?>
<sst xmlns="http://schemas.openxmlformats.org/spreadsheetml/2006/main" count="69" uniqueCount="35">
  <si>
    <t>TAXA DE RENDIMENTO MENSAL</t>
  </si>
  <si>
    <t>INVESTIMENTO MENSAL</t>
  </si>
  <si>
    <t>Quanto investi por mês?</t>
  </si>
  <si>
    <t>Por quanto anos?</t>
  </si>
  <si>
    <t>Patrimônio Acumulado?</t>
  </si>
  <si>
    <t>Dividendo Mensais?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</si>
  <si>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</si>
  <si>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</si>
  <si>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</si>
  <si>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</si>
  <si>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</si>
  <si>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</si>
  <si>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Cenários</t>
  </si>
  <si>
    <t>Salário</t>
  </si>
  <si>
    <t>Rendimento Carteira</t>
  </si>
  <si>
    <t>Sugestão de Investimento</t>
  </si>
  <si>
    <t>CONFIGURAÇÕES</t>
  </si>
  <si>
    <t>Perfil</t>
  </si>
  <si>
    <t>AGRESSIVO</t>
  </si>
  <si>
    <t>VALOR INVESTIDO POR MÊS</t>
  </si>
  <si>
    <t>TIPO DE FII'S</t>
  </si>
  <si>
    <t>Percentual Sugerido</t>
  </si>
  <si>
    <t>Valores</t>
  </si>
  <si>
    <t>PAPEL</t>
  </si>
  <si>
    <t>TIJOLO</t>
  </si>
  <si>
    <t>HÍBRIDOS</t>
  </si>
  <si>
    <t>DESENVOLVIMENTO</t>
  </si>
  <si>
    <t>FOF'S</t>
  </si>
  <si>
    <t>HOTELARIAS</t>
  </si>
  <si>
    <t>Conservador</t>
  </si>
  <si>
    <t>PERFIL</t>
  </si>
  <si>
    <t>PERCENTUAL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</si>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</sst>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8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12"/>
      <color theme="0"/>
      <name val="Segoe UI"/>
      <family val="2"/>
    </font>
    <font>
      <b/>
      <sz val="11"/>
      <name val="Segoe UI"/>
      <family val="2"/>
    </font>
    <font>
      <sz val="11"/>
      <color rgb="FF00B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2" borderId="7" xfId="0" applyFont="1" applyFill="1" applyBorder="1"/>
    <xf numFmtId="0" fontId="6" fillId="0" borderId="0" xfId="0" applyFont="1"/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/>
    <xf numFmtId="0" fontId="2" fillId="0" borderId="14" xfId="0" applyFont="1" applyBorder="1"/>
    <xf numFmtId="0" fontId="2" fillId="3" borderId="10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2" borderId="26" xfId="0" applyFont="1" applyFill="1" applyBorder="1"/>
    <xf numFmtId="0" fontId="2" fillId="6" borderId="15" xfId="0" applyFont="1" applyFill="1" applyBorder="1" applyAlignment="1">
      <alignment horizontal="left" indent="1"/>
    </xf>
    <xf numFmtId="164" fontId="2" fillId="6" borderId="16" xfId="1" applyNumberFormat="1" applyFont="1" applyFill="1" applyBorder="1" applyAlignment="1">
      <alignment horizontal="center" vertical="center"/>
    </xf>
    <xf numFmtId="164" fontId="2" fillId="6" borderId="17" xfId="1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left" indent="1"/>
    </xf>
    <xf numFmtId="164" fontId="2" fillId="6" borderId="19" xfId="1" applyNumberFormat="1" applyFont="1" applyFill="1" applyBorder="1" applyAlignment="1">
      <alignment horizontal="center" vertical="center"/>
    </xf>
    <xf numFmtId="164" fontId="2" fillId="6" borderId="20" xfId="1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left" indent="1"/>
    </xf>
    <xf numFmtId="164" fontId="2" fillId="6" borderId="22" xfId="1" applyNumberFormat="1" applyFont="1" applyFill="1" applyBorder="1" applyAlignment="1">
      <alignment horizontal="center" vertical="center"/>
    </xf>
    <xf numFmtId="164" fontId="2" fillId="6" borderId="23" xfId="1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 indent="1"/>
    </xf>
    <xf numFmtId="0" fontId="2" fillId="0" borderId="29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5" fillId="6" borderId="1" xfId="0" applyFont="1" applyFill="1" applyBorder="1" applyAlignment="1">
      <alignment horizontal="left" vertical="center" indent="1"/>
    </xf>
    <xf numFmtId="0" fontId="5" fillId="6" borderId="8" xfId="0" applyFont="1" applyFill="1" applyBorder="1" applyAlignment="1">
      <alignment horizontal="left" vertical="center" indent="1"/>
    </xf>
    <xf numFmtId="8" fontId="5" fillId="6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 indent="1"/>
    </xf>
    <xf numFmtId="0" fontId="5" fillId="6" borderId="13" xfId="0" applyFont="1" applyFill="1" applyBorder="1" applyAlignment="1">
      <alignment horizontal="left" vertical="center" indent="1"/>
    </xf>
    <xf numFmtId="164" fontId="5" fillId="6" borderId="4" xfId="0" applyNumberFormat="1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 indent="1"/>
    </xf>
    <xf numFmtId="0" fontId="4" fillId="6" borderId="32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164" fontId="2" fillId="6" borderId="4" xfId="0" applyNumberFormat="1" applyFont="1" applyFill="1" applyBorder="1" applyAlignment="1">
      <alignment horizontal="center" vertical="center"/>
    </xf>
    <xf numFmtId="164" fontId="2" fillId="0" borderId="33" xfId="0" applyNumberFormat="1" applyFont="1" applyBorder="1" applyAlignment="1" applyProtection="1">
      <alignment horizontal="center" vertical="center"/>
      <protection locked="0"/>
    </xf>
    <xf numFmtId="10" fontId="2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30" xfId="1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0" fontId="5" fillId="0" borderId="2" xfId="2" applyNumberFormat="1" applyFont="1" applyBorder="1" applyAlignment="1" applyProtection="1">
      <alignment horizontal="center" vertical="center"/>
      <protection locked="0"/>
    </xf>
    <xf numFmtId="0" fontId="2" fillId="7" borderId="0" xfId="0" applyFont="1" applyFill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9" fontId="2" fillId="0" borderId="0" xfId="2" applyFont="1" applyBorder="1"/>
    <xf numFmtId="0" fontId="0" fillId="0" borderId="14" xfId="0" applyBorder="1"/>
    <xf numFmtId="9" fontId="2" fillId="0" borderId="14" xfId="2" applyFont="1" applyBorder="1"/>
    <xf numFmtId="0" fontId="0" fillId="0" borderId="14" xfId="0" applyFill="1" applyBorder="1"/>
    <xf numFmtId="9" fontId="2" fillId="0" borderId="0" xfId="2" applyFont="1" applyFill="1" applyBorder="1"/>
    <xf numFmtId="9" fontId="0" fillId="0" borderId="14" xfId="2" applyFont="1" applyBorder="1"/>
    <xf numFmtId="9" fontId="0" fillId="0" borderId="0" xfId="2" applyFont="1" applyBorder="1"/>
    <xf numFmtId="0" fontId="5" fillId="8" borderId="9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64" fontId="2" fillId="6" borderId="38" xfId="0" applyNumberFormat="1" applyFont="1" applyFill="1" applyBorder="1" applyAlignment="1">
      <alignment horizontal="center"/>
    </xf>
    <xf numFmtId="164" fontId="2" fillId="6" borderId="40" xfId="0" applyNumberFormat="1" applyFont="1" applyFill="1" applyBorder="1" applyAlignment="1">
      <alignment horizontal="center"/>
    </xf>
    <xf numFmtId="164" fontId="2" fillId="6" borderId="42" xfId="0" applyNumberFormat="1" applyFont="1" applyFill="1" applyBorder="1" applyAlignment="1">
      <alignment horizontal="center"/>
    </xf>
    <xf numFmtId="0" fontId="8" fillId="8" borderId="11" xfId="0" applyFont="1" applyFill="1" applyBorder="1"/>
    <xf numFmtId="9" fontId="8" fillId="8" borderId="14" xfId="0" applyNumberFormat="1" applyFont="1" applyFill="1" applyBorder="1" applyAlignment="1">
      <alignment horizontal="center"/>
    </xf>
    <xf numFmtId="164" fontId="8" fillId="8" borderId="12" xfId="0" applyNumberFormat="1" applyFont="1" applyFill="1" applyBorder="1" applyAlignment="1">
      <alignment horizontal="center"/>
    </xf>
    <xf numFmtId="0" fontId="2" fillId="5" borderId="37" xfId="0" applyFont="1" applyFill="1" applyBorder="1"/>
    <xf numFmtId="9" fontId="2" fillId="5" borderId="34" xfId="2" applyFont="1" applyFill="1" applyBorder="1" applyAlignment="1">
      <alignment horizontal="center"/>
    </xf>
    <xf numFmtId="0" fontId="2" fillId="5" borderId="39" xfId="0" applyFont="1" applyFill="1" applyBorder="1"/>
    <xf numFmtId="9" fontId="2" fillId="5" borderId="35" xfId="2" applyFont="1" applyFill="1" applyBorder="1" applyAlignment="1">
      <alignment horizontal="center"/>
    </xf>
    <xf numFmtId="0" fontId="2" fillId="5" borderId="41" xfId="0" applyFont="1" applyFill="1" applyBorder="1"/>
    <xf numFmtId="9" fontId="2" fillId="5" borderId="36" xfId="2" applyFont="1" applyFill="1" applyBorder="1" applyAlignment="1">
      <alignment horizontal="center"/>
    </xf>
    <xf numFmtId="0" fontId="9" fillId="7" borderId="0" xfId="0" applyFont="1" applyFill="1" applyProtection="1">
      <protection locked="0"/>
    </xf>
    <xf numFmtId="0" fontId="2" fillId="4" borderId="0" xfId="0" applyFont="1" applyFill="1"/>
    <xf numFmtId="164" fontId="2" fillId="4" borderId="0" xfId="0" applyNumberFormat="1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ont>
        <b/>
        <i val="0"/>
        <color theme="3" tint="0.499984740745262"/>
      </font>
    </dxf>
    <dxf>
      <font>
        <b/>
        <i val="0"/>
        <color rgb="FF26B822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6B822"/>
      <color rgb="FFFF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4D19-B0DC-FDF4848CEE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227264</xdr:colOff>
      <xdr:row>0</xdr:row>
      <xdr:rowOff>8291</xdr:rowOff>
    </xdr:from>
    <xdr:to>
      <xdr:col>4</xdr:col>
      <xdr:colOff>374316</xdr:colOff>
      <xdr:row>7</xdr:row>
      <xdr:rowOff>24393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C3640E-68E2-4B95-BE19-1AB16ECB29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27264" y="8291"/>
          <a:ext cx="7539789" cy="1513365"/>
        </a:xfrm>
        <a:prstGeom prst="rect">
          <a:avLst/>
        </a:prstGeom>
      </xdr:spPr>
    </xdr:pic>
    <xdr:clientData/>
  </xdr:twoCellAnchor>
  <xdr:twoCellAnchor>
    <xdr:from>
      <xdr:col>1</xdr:col>
      <xdr:colOff>1049423</xdr:colOff>
      <xdr:row>44</xdr:row>
      <xdr:rowOff>48795</xdr:rowOff>
    </xdr:from>
    <xdr:to>
      <xdr:col>3</xdr:col>
      <xdr:colOff>33423</xdr:colOff>
      <xdr:row>57</xdr:row>
      <xdr:rowOff>11364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2A77F2-2F0C-27D7-25D9-DF78AA49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699D-827F-4938-95F4-499FEAC1B395}">
  <dimension ref="A8:G59"/>
  <sheetViews>
    <sheetView showGridLines="0" tabSelected="1" topLeftCell="A32" zoomScale="84" workbookViewId="0">
      <selection activeCell="D58" sqref="D58"/>
    </sheetView>
  </sheetViews>
  <sheetFormatPr defaultColWidth="0" defaultRowHeight="16.8" x14ac:dyDescent="0.4"/>
  <cols>
    <col min="1" max="1" width="5.5546875" style="1" customWidth="1"/>
    <col min="2" max="3" width="40.77734375" style="1" customWidth="1"/>
    <col min="4" max="4" width="20.77734375" style="1" customWidth="1"/>
    <col min="5" max="7" width="9" style="1" customWidth="1"/>
    <col min="8" max="9" width="9" style="1" hidden="1" customWidth="1"/>
    <col min="10" max="16384" width="9" style="1" hidden="1"/>
  </cols>
  <sheetData>
    <row r="8" spans="2:4" ht="17.399999999999999" thickBot="1" x14ac:dyDescent="0.45"/>
    <row r="9" spans="2:4" ht="27" x14ac:dyDescent="0.4">
      <c r="B9" s="8" t="s">
        <v>16</v>
      </c>
      <c r="C9" s="9"/>
      <c r="D9" s="7"/>
    </row>
    <row r="10" spans="2:4" ht="17.399999999999999" thickBot="1" x14ac:dyDescent="0.45">
      <c r="B10" s="32" t="s">
        <v>13</v>
      </c>
      <c r="C10" s="33"/>
      <c r="D10" s="39">
        <v>4500</v>
      </c>
    </row>
    <row r="11" spans="2:4" ht="17.399999999999999" thickBot="1" x14ac:dyDescent="0.45">
      <c r="B11" s="34" t="s">
        <v>14</v>
      </c>
      <c r="C11" s="35"/>
      <c r="D11" s="40">
        <v>9.4999999999999998E-3</v>
      </c>
    </row>
    <row r="12" spans="2:4" ht="17.399999999999999" thickBot="1" x14ac:dyDescent="0.45">
      <c r="B12" s="36" t="s">
        <v>15</v>
      </c>
      <c r="C12" s="37"/>
      <c r="D12" s="38">
        <f>D10*30%</f>
        <v>1350</v>
      </c>
    </row>
    <row r="14" spans="2:4" ht="17.399999999999999" thickBot="1" x14ac:dyDescent="0.45"/>
    <row r="15" spans="2:4" ht="35.4" customHeight="1" thickBot="1" x14ac:dyDescent="0.45">
      <c r="B15" s="10" t="s">
        <v>1</v>
      </c>
      <c r="C15" s="11"/>
      <c r="D15" s="12"/>
    </row>
    <row r="16" spans="2:4" ht="17.399999999999999" thickBot="1" x14ac:dyDescent="0.45">
      <c r="B16" s="22" t="s">
        <v>2</v>
      </c>
      <c r="C16" s="23"/>
      <c r="D16" s="41">
        <v>1350</v>
      </c>
    </row>
    <row r="17" spans="1:4" ht="17.399999999999999" thickBot="1" x14ac:dyDescent="0.45">
      <c r="B17" s="24" t="s">
        <v>3</v>
      </c>
      <c r="C17" s="25"/>
      <c r="D17" s="42">
        <v>8</v>
      </c>
    </row>
    <row r="18" spans="1:4" ht="17.399999999999999" thickBot="1" x14ac:dyDescent="0.45">
      <c r="B18" s="24" t="s">
        <v>0</v>
      </c>
      <c r="C18" s="25"/>
      <c r="D18" s="43">
        <v>1.0789999999999999E-2</v>
      </c>
    </row>
    <row r="19" spans="1:4" ht="17.399999999999999" thickBot="1" x14ac:dyDescent="0.45">
      <c r="B19" s="26" t="s">
        <v>4</v>
      </c>
      <c r="C19" s="27"/>
      <c r="D19" s="28">
        <f>FV(taxa_mensal,periodo*12,aporte*-1)</f>
        <v>225444.05941036227</v>
      </c>
    </row>
    <row r="20" spans="1:4" ht="17.399999999999999" thickBot="1" x14ac:dyDescent="0.45">
      <c r="B20" s="29" t="s">
        <v>5</v>
      </c>
      <c r="C20" s="30"/>
      <c r="D20" s="31">
        <f>patrimonio*rendimento_carteira</f>
        <v>2141.7185643984417</v>
      </c>
    </row>
    <row r="21" spans="1:4" ht="17.399999999999999" thickBot="1" x14ac:dyDescent="0.45">
      <c r="D21" s="6"/>
    </row>
    <row r="22" spans="1:4" ht="19.8" thickBot="1" x14ac:dyDescent="0.5">
      <c r="B22" s="4" t="s">
        <v>12</v>
      </c>
      <c r="C22" s="2"/>
      <c r="D22" s="5" t="s">
        <v>11</v>
      </c>
    </row>
    <row r="23" spans="1:4" ht="17.399999999999999" thickBot="1" x14ac:dyDescent="0.45">
      <c r="A23" s="3">
        <v>2</v>
      </c>
      <c r="B23" s="13" t="s">
        <v>6</v>
      </c>
      <c r="C23" s="14">
        <f>FV($D$18,$A23*12,$D$16*-1)</f>
        <v>36757.29685182104</v>
      </c>
      <c r="D23" s="15">
        <f>C23*rendimento_carteira</f>
        <v>349.19432009229985</v>
      </c>
    </row>
    <row r="24" spans="1:4" ht="17.399999999999999" thickBot="1" x14ac:dyDescent="0.45">
      <c r="A24" s="3">
        <v>5</v>
      </c>
      <c r="B24" s="16" t="s">
        <v>7</v>
      </c>
      <c r="C24" s="17">
        <f>FV($D$18,$A24*12,$D$16*-1)</f>
        <v>113098.83389795832</v>
      </c>
      <c r="D24" s="18">
        <f>C24*rendimento_carteira</f>
        <v>1074.4389220306041</v>
      </c>
    </row>
    <row r="25" spans="1:4" ht="17.399999999999999" thickBot="1" x14ac:dyDescent="0.45">
      <c r="A25" s="3">
        <v>10</v>
      </c>
      <c r="B25" s="16" t="s">
        <v>8</v>
      </c>
      <c r="C25" s="17">
        <f>FV($D$18,$A25*12,$D$16*-1)</f>
        <v>328433.68691573245</v>
      </c>
      <c r="D25" s="18">
        <f>C25*rendimento_carteira</f>
        <v>3120.1200256994584</v>
      </c>
    </row>
    <row r="26" spans="1:4" ht="17.399999999999999" thickBot="1" x14ac:dyDescent="0.45">
      <c r="A26" s="3">
        <v>20</v>
      </c>
      <c r="B26" s="16" t="s">
        <v>9</v>
      </c>
      <c r="C26" s="17">
        <f>FV($D$18,$A26*12,$D$16*-1)</f>
        <v>1519017.8401310588</v>
      </c>
      <c r="D26" s="18">
        <f>C26*rendimento_carteira</f>
        <v>14430.669481245059</v>
      </c>
    </row>
    <row r="27" spans="1:4" ht="17.399999999999999" thickBot="1" x14ac:dyDescent="0.45">
      <c r="A27" s="3">
        <v>30</v>
      </c>
      <c r="B27" s="19" t="s">
        <v>10</v>
      </c>
      <c r="C27" s="20">
        <f>FV($D$18,$A27*12,$D$16*-1)</f>
        <v>5834929.0342563642</v>
      </c>
      <c r="D27" s="21">
        <f>C27*rendimento_carteira</f>
        <v>55431.825825435459</v>
      </c>
    </row>
    <row r="32" spans="1:4" x14ac:dyDescent="0.4">
      <c r="B32" s="44" t="s">
        <v>17</v>
      </c>
      <c r="C32" s="70" t="s">
        <v>18</v>
      </c>
      <c r="D32" s="44"/>
    </row>
    <row r="33" spans="2:4" x14ac:dyDescent="0.4">
      <c r="B33" s="71" t="s">
        <v>19</v>
      </c>
      <c r="C33" s="71"/>
      <c r="D33" s="72">
        <f>valor_investido</f>
        <v>1350</v>
      </c>
    </row>
    <row r="34" spans="2:4" ht="17.399999999999999" thickBot="1" x14ac:dyDescent="0.45"/>
    <row r="35" spans="2:4" x14ac:dyDescent="0.4">
      <c r="B35" s="55" t="s">
        <v>20</v>
      </c>
      <c r="C35" s="56" t="s">
        <v>21</v>
      </c>
      <c r="D35" s="57" t="s">
        <v>22</v>
      </c>
    </row>
    <row r="36" spans="2:4" x14ac:dyDescent="0.4">
      <c r="B36" s="64" t="s">
        <v>23</v>
      </c>
      <c r="C36" s="65">
        <f>VLOOKUP($C$32&amp;" - "&amp;$B36,Planilha2!$A:$D,4,0)</f>
        <v>0.5</v>
      </c>
      <c r="D36" s="58">
        <f>$D$33*C36</f>
        <v>675</v>
      </c>
    </row>
    <row r="37" spans="2:4" x14ac:dyDescent="0.4">
      <c r="B37" s="66" t="s">
        <v>24</v>
      </c>
      <c r="C37" s="67">
        <f>VLOOKUP($C$32&amp;" - "&amp;$B37,Planilha2!$A:$D,4,0)</f>
        <v>0.1</v>
      </c>
      <c r="D37" s="59">
        <f t="shared" ref="D37:D41" si="0">$D$33*C37</f>
        <v>135</v>
      </c>
    </row>
    <row r="38" spans="2:4" x14ac:dyDescent="0.4">
      <c r="B38" s="66" t="s">
        <v>25</v>
      </c>
      <c r="C38" s="67">
        <f>VLOOKUP($C$32&amp;" - "&amp;$B38,Planilha2!$A:$D,4,0)</f>
        <v>0.05</v>
      </c>
      <c r="D38" s="59">
        <f t="shared" si="0"/>
        <v>67.5</v>
      </c>
    </row>
    <row r="39" spans="2:4" x14ac:dyDescent="0.4">
      <c r="B39" s="66" t="s">
        <v>27</v>
      </c>
      <c r="C39" s="67">
        <f>VLOOKUP($C$32&amp;" - "&amp;$B39,Planilha2!$A:$D,4,0)</f>
        <v>0.05</v>
      </c>
      <c r="D39" s="59">
        <f t="shared" si="0"/>
        <v>67.5</v>
      </c>
    </row>
    <row r="40" spans="2:4" x14ac:dyDescent="0.4">
      <c r="B40" s="66" t="s">
        <v>26</v>
      </c>
      <c r="C40" s="67">
        <f>VLOOKUP($C$32&amp;" - "&amp;$B40,Planilha2!$A:$D,4,0)</f>
        <v>0.2</v>
      </c>
      <c r="D40" s="59">
        <f t="shared" si="0"/>
        <v>270</v>
      </c>
    </row>
    <row r="41" spans="2:4" x14ac:dyDescent="0.4">
      <c r="B41" s="68" t="s">
        <v>28</v>
      </c>
      <c r="C41" s="69">
        <f>VLOOKUP($C$32&amp;" - "&amp;$B41,Planilha2!$A:$D,4,0)</f>
        <v>0.1</v>
      </c>
      <c r="D41" s="60">
        <f t="shared" si="0"/>
        <v>135</v>
      </c>
    </row>
    <row r="42" spans="2:4" ht="17.399999999999999" thickBot="1" x14ac:dyDescent="0.45">
      <c r="B42" s="61"/>
      <c r="C42" s="62">
        <f>SUM(C36:C41)</f>
        <v>1.0000000000000002</v>
      </c>
      <c r="D42" s="63">
        <f>SUM(D36:D41)</f>
        <v>1350</v>
      </c>
    </row>
    <row r="49" s="1" customFormat="1" x14ac:dyDescent="0.4"/>
    <row r="50" s="1" customFormat="1" x14ac:dyDescent="0.4"/>
    <row r="51" s="1" customFormat="1" x14ac:dyDescent="0.4"/>
    <row r="52" s="1" customFormat="1" x14ac:dyDescent="0.4"/>
    <row r="53" s="1" customFormat="1" x14ac:dyDescent="0.4"/>
    <row r="54" s="1" customFormat="1" x14ac:dyDescent="0.4"/>
    <row r="55" s="1" customFormat="1" x14ac:dyDescent="0.4"/>
    <row r="56" s="1" customFormat="1" x14ac:dyDescent="0.4"/>
    <row r="57" s="1" customFormat="1" x14ac:dyDescent="0.4"/>
    <row r="58" s="1" customFormat="1" x14ac:dyDescent="0.4"/>
    <row r="59" s="1" customFormat="1" x14ac:dyDescent="0.4"/>
  </sheetData>
  <sheetProtection sheet="1" objects="1" scenarios="1"/>
  <mergeCells count="10">
    <mergeCell ref="B17:C17"/>
    <mergeCell ref="B18:C18"/>
    <mergeCell ref="B20:C20"/>
    <mergeCell ref="B19:C19"/>
    <mergeCell ref="B9:C9"/>
    <mergeCell ref="B10:C10"/>
    <mergeCell ref="B11:C11"/>
    <mergeCell ref="B12:C12"/>
    <mergeCell ref="B15:C15"/>
    <mergeCell ref="B16:C16"/>
  </mergeCells>
  <conditionalFormatting sqref="C32">
    <cfRule type="containsText" dxfId="2" priority="3" operator="containsText" text="AGRESSIVO">
      <formula>NOT(ISERROR(SEARCH("AGRESSIVO",C32)))</formula>
    </cfRule>
    <cfRule type="cellIs" dxfId="1" priority="2" operator="equal">
      <formula>"MODERADO"</formula>
    </cfRule>
    <cfRule type="cellIs" dxfId="0" priority="1" operator="equal">
      <formula>"CONSERVADOR"</formula>
    </cfRule>
  </conditionalFormatting>
  <dataValidations count="1">
    <dataValidation type="list" allowBlank="1" showInputMessage="1" showErrorMessage="1" sqref="C32" xr:uid="{9CF276DB-D38F-4DD8-AF3F-338FA111AB9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E240-00C8-42D3-9DDA-E64A6E41B39C}">
  <dimension ref="A2:D20"/>
  <sheetViews>
    <sheetView workbookViewId="0">
      <selection activeCell="A23" sqref="A23"/>
    </sheetView>
  </sheetViews>
  <sheetFormatPr defaultRowHeight="14.4" x14ac:dyDescent="0.3"/>
  <cols>
    <col min="1" max="1" width="18" bestFit="1" customWidth="1"/>
    <col min="3" max="3" width="19.44140625" bestFit="1" customWidth="1"/>
  </cols>
  <sheetData>
    <row r="2" spans="1:4" x14ac:dyDescent="0.3">
      <c r="A2" t="s">
        <v>32</v>
      </c>
      <c r="B2" t="s">
        <v>30</v>
      </c>
      <c r="C2" t="s">
        <v>20</v>
      </c>
      <c r="D2" t="s">
        <v>31</v>
      </c>
    </row>
    <row r="3" spans="1:4" ht="16.8" x14ac:dyDescent="0.4">
      <c r="A3" s="46" t="str">
        <f>$B3&amp;" - "&amp;$C3</f>
        <v>Conservador - PAPEL</v>
      </c>
      <c r="B3" s="46" t="s">
        <v>29</v>
      </c>
      <c r="C3" s="47" t="s">
        <v>23</v>
      </c>
      <c r="D3" s="48">
        <v>0.3</v>
      </c>
    </row>
    <row r="4" spans="1:4" ht="16.8" x14ac:dyDescent="0.4">
      <c r="A4" s="46" t="str">
        <f t="shared" ref="A4:A21" si="0">$B4&amp;" - "&amp;$C4</f>
        <v>Conservador - TIJOLO</v>
      </c>
      <c r="B4" s="46" t="s">
        <v>29</v>
      </c>
      <c r="C4" s="47" t="s">
        <v>24</v>
      </c>
      <c r="D4" s="48">
        <v>0.5</v>
      </c>
    </row>
    <row r="5" spans="1:4" ht="16.8" x14ac:dyDescent="0.4">
      <c r="A5" s="46" t="str">
        <f t="shared" si="0"/>
        <v>Conservador - HÍBRIDOS</v>
      </c>
      <c r="B5" s="46" t="s">
        <v>29</v>
      </c>
      <c r="C5" s="47" t="s">
        <v>25</v>
      </c>
      <c r="D5" s="48">
        <v>0.05</v>
      </c>
    </row>
    <row r="6" spans="1:4" ht="16.8" x14ac:dyDescent="0.4">
      <c r="A6" s="46" t="str">
        <f t="shared" si="0"/>
        <v>Conservador - FOF'S</v>
      </c>
      <c r="B6" s="46" t="s">
        <v>29</v>
      </c>
      <c r="C6" s="47" t="s">
        <v>27</v>
      </c>
      <c r="D6" s="48">
        <v>0.05</v>
      </c>
    </row>
    <row r="7" spans="1:4" ht="16.8" x14ac:dyDescent="0.4">
      <c r="A7" s="46" t="str">
        <f t="shared" si="0"/>
        <v>Conservador - DESENVOLVIMENTO</v>
      </c>
      <c r="B7" s="46" t="s">
        <v>29</v>
      </c>
      <c r="C7" s="47" t="s">
        <v>26</v>
      </c>
      <c r="D7" s="48">
        <v>0</v>
      </c>
    </row>
    <row r="8" spans="1:4" ht="17.399999999999999" thickBot="1" x14ac:dyDescent="0.45">
      <c r="A8" s="49" t="str">
        <f t="shared" si="0"/>
        <v>Conservador - HOTELARIAS</v>
      </c>
      <c r="B8" s="49" t="s">
        <v>29</v>
      </c>
      <c r="C8" s="6" t="s">
        <v>28</v>
      </c>
      <c r="D8" s="50">
        <v>0.1</v>
      </c>
    </row>
    <row r="9" spans="1:4" ht="16.8" x14ac:dyDescent="0.4">
      <c r="A9" s="46" t="str">
        <f t="shared" si="0"/>
        <v>Moderado - PAPEL</v>
      </c>
      <c r="B9" s="45" t="s">
        <v>33</v>
      </c>
      <c r="C9" s="47" t="s">
        <v>23</v>
      </c>
      <c r="D9" s="52">
        <v>0.28000000000000003</v>
      </c>
    </row>
    <row r="10" spans="1:4" ht="16.8" x14ac:dyDescent="0.4">
      <c r="A10" s="46" t="str">
        <f t="shared" si="0"/>
        <v>Moderado - TIJOLO</v>
      </c>
      <c r="B10" s="45" t="s">
        <v>33</v>
      </c>
      <c r="C10" s="47" t="s">
        <v>24</v>
      </c>
      <c r="D10" s="52">
        <v>0.38</v>
      </c>
    </row>
    <row r="11" spans="1:4" ht="16.8" x14ac:dyDescent="0.4">
      <c r="A11" s="46" t="str">
        <f t="shared" si="0"/>
        <v>Moderado - HÍBRIDOS</v>
      </c>
      <c r="B11" s="45" t="s">
        <v>33</v>
      </c>
      <c r="C11" s="47" t="s">
        <v>25</v>
      </c>
      <c r="D11" s="52">
        <v>0.06</v>
      </c>
    </row>
    <row r="12" spans="1:4" ht="16.8" x14ac:dyDescent="0.4">
      <c r="A12" s="46" t="str">
        <f t="shared" si="0"/>
        <v>Moderado - FOF'S</v>
      </c>
      <c r="B12" s="45" t="s">
        <v>33</v>
      </c>
      <c r="C12" s="47" t="s">
        <v>27</v>
      </c>
      <c r="D12" s="52">
        <v>0.08</v>
      </c>
    </row>
    <row r="13" spans="1:4" ht="16.8" x14ac:dyDescent="0.4">
      <c r="A13" s="46" t="str">
        <f t="shared" si="0"/>
        <v>Moderado - DESENVOLVIMENTO</v>
      </c>
      <c r="B13" s="45" t="s">
        <v>33</v>
      </c>
      <c r="C13" s="47" t="s">
        <v>26</v>
      </c>
      <c r="D13" s="52">
        <v>0.1</v>
      </c>
    </row>
    <row r="14" spans="1:4" ht="17.399999999999999" thickBot="1" x14ac:dyDescent="0.45">
      <c r="A14" s="49" t="str">
        <f t="shared" si="0"/>
        <v>Moderado - HOTELARIAS</v>
      </c>
      <c r="B14" s="51" t="s">
        <v>33</v>
      </c>
      <c r="C14" s="6" t="s">
        <v>28</v>
      </c>
      <c r="D14" s="53">
        <v>0.1</v>
      </c>
    </row>
    <row r="15" spans="1:4" ht="16.8" x14ac:dyDescent="0.4">
      <c r="A15" s="46" t="str">
        <f t="shared" si="0"/>
        <v>Agressivo - PAPEL</v>
      </c>
      <c r="B15" s="45" t="s">
        <v>34</v>
      </c>
      <c r="C15" s="47" t="s">
        <v>23</v>
      </c>
      <c r="D15" s="54">
        <v>0.5</v>
      </c>
    </row>
    <row r="16" spans="1:4" ht="16.8" x14ac:dyDescent="0.4">
      <c r="A16" s="46" t="str">
        <f t="shared" si="0"/>
        <v>Agressivo - TIJOLO</v>
      </c>
      <c r="B16" s="45" t="s">
        <v>34</v>
      </c>
      <c r="C16" s="47" t="s">
        <v>24</v>
      </c>
      <c r="D16" s="54">
        <v>0.1</v>
      </c>
    </row>
    <row r="17" spans="1:4" ht="16.8" x14ac:dyDescent="0.4">
      <c r="A17" s="46" t="str">
        <f t="shared" si="0"/>
        <v>Agressivo - HÍBRIDOS</v>
      </c>
      <c r="B17" s="45" t="s">
        <v>34</v>
      </c>
      <c r="C17" s="47" t="s">
        <v>25</v>
      </c>
      <c r="D17" s="54">
        <v>0.05</v>
      </c>
    </row>
    <row r="18" spans="1:4" ht="16.8" x14ac:dyDescent="0.4">
      <c r="A18" s="46" t="str">
        <f t="shared" si="0"/>
        <v>Agressivo - FOF'S</v>
      </c>
      <c r="B18" s="45" t="s">
        <v>34</v>
      </c>
      <c r="C18" s="47" t="s">
        <v>27</v>
      </c>
      <c r="D18" s="54">
        <v>0.05</v>
      </c>
    </row>
    <row r="19" spans="1:4" ht="16.8" x14ac:dyDescent="0.4">
      <c r="A19" s="46" t="str">
        <f t="shared" si="0"/>
        <v>Agressivo - DESENVOLVIMENTO</v>
      </c>
      <c r="B19" s="45" t="s">
        <v>34</v>
      </c>
      <c r="C19" s="47" t="s">
        <v>26</v>
      </c>
      <c r="D19" s="54">
        <v>0.2</v>
      </c>
    </row>
    <row r="20" spans="1:4" ht="16.8" x14ac:dyDescent="0.4">
      <c r="A20" s="46" t="str">
        <f t="shared" si="0"/>
        <v>Agressivo - HOTELARIAS</v>
      </c>
      <c r="B20" s="45" t="s">
        <v>34</v>
      </c>
      <c r="C20" s="47" t="s">
        <v>28</v>
      </c>
      <c r="D20" s="5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dividendo_mensal</vt:lpstr>
      <vt:lpstr>patrimonio</vt:lpstr>
      <vt:lpstr>periodo</vt:lpstr>
      <vt:lpstr>rendimento_carteira</vt:lpstr>
      <vt:lpstr>salario</vt:lpstr>
      <vt:lpstr>sugestao_invest</vt:lpstr>
      <vt:lpstr>taxa_mensal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de Oliveira</dc:creator>
  <cp:lastModifiedBy>Everson de Oliveira</cp:lastModifiedBy>
  <dcterms:created xsi:type="dcterms:W3CDTF">2025-07-22T02:28:13Z</dcterms:created>
  <dcterms:modified xsi:type="dcterms:W3CDTF">2025-07-22T19:45:43Z</dcterms:modified>
</cp:coreProperties>
</file>