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4"/>
  <workbookPr autoCompressPictures="0"/>
  <mc:AlternateContent xmlns:mc="http://schemas.openxmlformats.org/markup-compatibility/2006">
    <mc:Choice Requires="x15">
      <x15ac:absPath xmlns:x15ac="http://schemas.microsoft.com/office/spreadsheetml/2010/11/ac" url="C:\Users\SKhan\Desktop\"/>
    </mc:Choice>
  </mc:AlternateContent>
  <xr:revisionPtr revIDLastSave="0" documentId="8_{AEB4803F-B007-466E-AD94-E29B72BB4255}" xr6:coauthVersionLast="36" xr6:coauthVersionMax="36" xr10:uidLastSave="{00000000-0000-0000-0000-000000000000}"/>
  <bookViews>
    <workbookView xWindow="-105" yWindow="-105" windowWidth="23250" windowHeight="10230" tabRatio="506" activeTab="1" xr2:uid="{00000000-000D-0000-FFFF-FFFF00000000}"/>
  </bookViews>
  <sheets>
    <sheet name="Parameters" sheetId="7" r:id="rId1"/>
    <sheet name="FOI_still_working" sheetId="11" r:id="rId2"/>
  </sheets>
  <calcPr calcId="181029" concurrentCalc="0"/>
  <extLst>
    <ext xmlns:mx="http://schemas.microsoft.com/office/mac/excel/2008/main" uri="{7523E5D3-25F3-A5E0-1632-64F254C22452}">
      <mx:ArchID Flags="2"/>
    </ext>
  </extLst>
</workbook>
</file>

<file path=xl/calcChain.xml><?xml version="1.0" encoding="utf-8"?>
<calcChain xmlns="http://schemas.openxmlformats.org/spreadsheetml/2006/main">
  <c r="I161" i="7" l="1"/>
  <c r="I162" i="7"/>
  <c r="I163" i="7"/>
  <c r="I164" i="7"/>
  <c r="I165" i="7"/>
  <c r="I166" i="7"/>
  <c r="I167" i="7"/>
  <c r="I168" i="7"/>
  <c r="I169" i="7"/>
  <c r="I170" i="7"/>
  <c r="O213" i="7"/>
  <c r="P213" i="7"/>
  <c r="O218" i="7"/>
  <c r="P218" i="7"/>
  <c r="O223" i="7"/>
  <c r="P223" i="7"/>
  <c r="O228" i="7"/>
  <c r="P228" i="7"/>
  <c r="H18" i="11"/>
  <c r="H105" i="7"/>
  <c r="H104" i="7"/>
  <c r="I95" i="7"/>
  <c r="H95" i="7"/>
  <c r="I94" i="7"/>
  <c r="H94" i="7"/>
  <c r="I89" i="7"/>
  <c r="H89" i="7"/>
  <c r="I88" i="7"/>
  <c r="H88" i="7"/>
  <c r="I87" i="7"/>
  <c r="H87" i="7"/>
  <c r="I91" i="7"/>
  <c r="I90" i="7"/>
  <c r="H91" i="7"/>
  <c r="H90" i="7"/>
  <c r="I65" i="7"/>
  <c r="I66" i="7"/>
  <c r="I67" i="7"/>
  <c r="I68" i="7"/>
  <c r="I69" i="7"/>
  <c r="I70" i="7"/>
  <c r="I71" i="7"/>
  <c r="I72" i="7"/>
  <c r="I73" i="7"/>
  <c r="I74" i="7"/>
  <c r="I75" i="7"/>
  <c r="I76" i="7"/>
  <c r="I77" i="7"/>
  <c r="I78" i="7"/>
  <c r="I79" i="7"/>
  <c r="I80" i="7"/>
  <c r="I81" i="7"/>
  <c r="I82" i="7"/>
  <c r="I83" i="7"/>
  <c r="I107" i="7"/>
  <c r="I106" i="7"/>
  <c r="I105" i="7"/>
  <c r="I104" i="7"/>
  <c r="I64" i="7"/>
  <c r="N4" i="11"/>
  <c r="H23" i="11"/>
  <c r="H137" i="7"/>
  <c r="H133" i="7"/>
  <c r="P14" i="11"/>
  <c r="O18" i="7"/>
  <c r="P18" i="7"/>
</calcChain>
</file>

<file path=xl/sharedStrings.xml><?xml version="1.0" encoding="utf-8"?>
<sst xmlns="http://schemas.openxmlformats.org/spreadsheetml/2006/main" count="1469" uniqueCount="524">
  <si>
    <t>Detailed Descriptions</t>
  </si>
  <si>
    <t>Test and Treatment</t>
  </si>
  <si>
    <t>test.window.int</t>
  </si>
  <si>
    <t>Infection and Viral Load</t>
  </si>
  <si>
    <t xml:space="preserve">max.time.off.tx.full.int </t>
  </si>
  <si>
    <t xml:space="preserve"> 520 * 7</t>
  </si>
  <si>
    <t>Use lit parameters</t>
  </si>
  <si>
    <t xml:space="preserve">max.time.on.tx.part.int </t>
  </si>
  <si>
    <t>Number of days on treatment for a partial suppressor beofre onset of AIDS.</t>
  </si>
  <si>
    <t xml:space="preserve"> 52 * 15 * 7</t>
  </si>
  <si>
    <t xml:space="preserve">max.time.off.tx.part.int </t>
  </si>
  <si>
    <t>vl.acute.rise.int</t>
  </si>
  <si>
    <t>Number of days to peak viremia during acute infection.</t>
  </si>
  <si>
    <t xml:space="preserve">vl.acute.peak </t>
  </si>
  <si>
    <t xml:space="preserve">Peak viral load (in log10 units) at the height of acute infection. </t>
  </si>
  <si>
    <t xml:space="preserve">vl.acute.fall.int </t>
  </si>
  <si>
    <t>Number of days from peak viremia to set-point viral load during the acute infection period.</t>
  </si>
  <si>
    <t>vl.set.point</t>
  </si>
  <si>
    <t>Set point viral load (in log10 units)</t>
  </si>
  <si>
    <t>vl.aids.onset.int</t>
  </si>
  <si>
    <t>Number of days to AIDS for a treatment-naive patient.</t>
  </si>
  <si>
    <t>vl.aids.int</t>
  </si>
  <si>
    <t>Duration of AIDS stage infection in days.</t>
  </si>
  <si>
    <t xml:space="preserve"> 52 * 2 * 7</t>
  </si>
  <si>
    <t xml:space="preserve">vl.fatal </t>
  </si>
  <si>
    <t>Viral load in AIDS at which death occurs.</t>
  </si>
  <si>
    <t>vl.full.supp</t>
  </si>
  <si>
    <t>Log10 viral load at full suppression on ART.</t>
  </si>
  <si>
    <t>vl.part.supp</t>
  </si>
  <si>
    <t>Log10 viral load at partial suppression on ART</t>
  </si>
  <si>
    <t>full.supp.down.slope</t>
  </si>
  <si>
    <t>full.supp.up.slope</t>
  </si>
  <si>
    <t>part.supp.down.slope</t>
  </si>
  <si>
    <t xml:space="preserve">part.supp.up.slope </t>
  </si>
  <si>
    <t>Transmission</t>
  </si>
  <si>
    <t>URAI.prob</t>
  </si>
  <si>
    <t>Probability of transmission for a man having unprotected receptive anal intercourse with an infected man at set point viral load.</t>
  </si>
  <si>
    <t xml:space="preserve"> 0.0082 * 1.09</t>
  </si>
  <si>
    <t>UIAI.prob</t>
  </si>
  <si>
    <t>Probability of transmission for an uncircumcised man having unprotected insertive anal intercourse with an infected man at set point viral load.</t>
  </si>
  <si>
    <t xml:space="preserve"> 0.0031 * 1.09</t>
  </si>
  <si>
    <t xml:space="preserve">acute.rr </t>
  </si>
  <si>
    <t>Relative risk of infection (compared to that predicted by elevated viral load) when positive partner is in the acute stage.</t>
  </si>
  <si>
    <t>circ.rr</t>
  </si>
  <si>
    <t>Relative risk of infection from insertive anal sex when the  negative insertive partner is circumcised.</t>
  </si>
  <si>
    <t xml:space="preserve">condom.rr </t>
  </si>
  <si>
    <t>Disclose</t>
  </si>
  <si>
    <t>Circumcising</t>
  </si>
  <si>
    <t xml:space="preserve">circ.W.prob </t>
  </si>
  <si>
    <t>CCR5</t>
  </si>
  <si>
    <t>Combined Marmor/Zimmerman prevalence estimates w King County population estimates</t>
  </si>
  <si>
    <t xml:space="preserve">ccr5.heteroz.rr </t>
  </si>
  <si>
    <t>Coital Frequency</t>
  </si>
  <si>
    <t xml:space="preserve">ai.scale </t>
  </si>
  <si>
    <t>Condom Use</t>
  </si>
  <si>
    <t xml:space="preserve">cond.always.prob.corr </t>
  </si>
  <si>
    <t xml:space="preserve">cond.pers.always.prob </t>
  </si>
  <si>
    <t xml:space="preserve">cond.inst.always.prob </t>
  </si>
  <si>
    <t>Mardham Estimates (original)</t>
  </si>
  <si>
    <t>ATL estimates (HT)</t>
  </si>
  <si>
    <t>Seattle Estimates (HT)</t>
  </si>
  <si>
    <t>NA</t>
  </si>
  <si>
    <t>testing.pattern</t>
  </si>
  <si>
    <t>last.neg.test.B.f.int</t>
  </si>
  <si>
    <t>last.neg.test.BI.f.int</t>
  </si>
  <si>
    <t>last.neg.test.H.f.int</t>
  </si>
  <si>
    <t>last.neg.test.HI.f.int</t>
  </si>
  <si>
    <t>last.neg.test.B.msf.int</t>
  </si>
  <si>
    <t>last.neg.test.BI.msf.int</t>
  </si>
  <si>
    <t>last.neg.test.H.msf.int</t>
  </si>
  <si>
    <t>last.neg.test.HI.msf.int</t>
  </si>
  <si>
    <t>last.neg.test.B.msm.int</t>
  </si>
  <si>
    <t>last.neg.test.BI.msm.int</t>
  </si>
  <si>
    <t>last.neg.test.H.msm.int</t>
  </si>
  <si>
    <t>last.neg.test.HI.msm.int</t>
  </si>
  <si>
    <t>last.neg.test.W.msm.int</t>
  </si>
  <si>
    <t>last.neg.test.B.msmf.int</t>
  </si>
  <si>
    <t>last.neg.test.BI.msmf.int</t>
  </si>
  <si>
    <t>last.neg.test.H.msmf.int</t>
  </si>
  <si>
    <t>last.neg.test.HI.msmf.int</t>
  </si>
  <si>
    <t>last.neg.test.W.msmf.int</t>
  </si>
  <si>
    <t>last.neg.test.W.f.int</t>
  </si>
  <si>
    <t>last.neg.test.W.msf.int</t>
  </si>
  <si>
    <t>""</t>
  </si>
  <si>
    <t>tt.traj.W.msmf.prob</t>
  </si>
  <si>
    <t>tt.traj.B.f.prob</t>
  </si>
  <si>
    <t>tt.traj.BI.f.prob</t>
  </si>
  <si>
    <t>tt.traj.H.f.prob</t>
  </si>
  <si>
    <t>tt.traj.HI.f.prob</t>
  </si>
  <si>
    <t>tt.traj.W.f.prob</t>
  </si>
  <si>
    <t>tt.traj.B.msf.prob</t>
  </si>
  <si>
    <t>tt.traj.BI.msf.prob</t>
  </si>
  <si>
    <t>tt.traj.H.msf.prob</t>
  </si>
  <si>
    <t>tt.traj.HI.msf.prob</t>
  </si>
  <si>
    <t>tt.traj.W.msf.prob</t>
  </si>
  <si>
    <t>tt.traj.B.msmf.prob</t>
  </si>
  <si>
    <t>tt.traj.BI.msmf.prob</t>
  </si>
  <si>
    <t>tt.traj.H.msmf.prob</t>
  </si>
  <si>
    <t>tt.traj.HI.msmf.prob</t>
  </si>
  <si>
    <t>tx.init.B.f.prob</t>
  </si>
  <si>
    <t>tx.init.BI.f.prob</t>
  </si>
  <si>
    <t>tx.init.H.f.prob</t>
  </si>
  <si>
    <t>tx.init.HI.f.prob</t>
  </si>
  <si>
    <t>tx.init.W.f.prob</t>
  </si>
  <si>
    <t>tx.init.B.msf.prob</t>
  </si>
  <si>
    <t>tx.init.BI.msf.prob</t>
  </si>
  <si>
    <t>tx.init.H.msf.prob</t>
  </si>
  <si>
    <t>tx.init.HI.msf.prob</t>
  </si>
  <si>
    <t>tx.init.W.msf.prob</t>
  </si>
  <si>
    <t>tx.init.B.msm.prob</t>
  </si>
  <si>
    <t>tx.init.BI.msm.prob</t>
  </si>
  <si>
    <t>tx.init.H.msm.prob</t>
  </si>
  <si>
    <t>tx.init.HI.msm.prob</t>
  </si>
  <si>
    <t>tx.init.W.msm.prob</t>
  </si>
  <si>
    <t>tx.init.B.msmf.prob</t>
  </si>
  <si>
    <t>tx.init.BI.msmf.prob</t>
  </si>
  <si>
    <t>tx.init.H.msmf.prob</t>
  </si>
  <si>
    <t>tx.init.HI.msmf.prob</t>
  </si>
  <si>
    <t>tx.init.W.msmf.prob</t>
  </si>
  <si>
    <t>The fraction of males entering the population at each time step as as a male that has intercourse with both males and females "msmf" -   males not designated as msm or msmf are considered "msf".</t>
  </si>
  <si>
    <t>Probability of transmission for a woman having unprotected  receptive vaginal intercourse with an infected man at set point viral  load.</t>
  </si>
  <si>
    <t xml:space="preserve">URVI.prob </t>
  </si>
  <si>
    <t>UIVI.prob</t>
  </si>
  <si>
    <t>disc.outset.main.B.f.prob</t>
  </si>
  <si>
    <t>disc.outset.main.BI.f.prob</t>
  </si>
  <si>
    <t>disc.outset.main.H.f.prob</t>
  </si>
  <si>
    <t>disc.outset.main.HI.f.prob</t>
  </si>
  <si>
    <t>disc.outset.main.W.f.prob</t>
  </si>
  <si>
    <t>disc.outset.main.B.msf.prob</t>
  </si>
  <si>
    <t>disc.outset.main.BI.msf.prob</t>
  </si>
  <si>
    <t>disc.outset.main.H.msf.prob</t>
  </si>
  <si>
    <t>disc.outset.main.HI.msf.prob</t>
  </si>
  <si>
    <t>disc.outset.main.W.msf.prob</t>
  </si>
  <si>
    <t>disc.outset.main.B.msm.prob</t>
  </si>
  <si>
    <t>disc.outset.main.BI.msm.prob</t>
  </si>
  <si>
    <t>disc.outset.main.H.msm.prob</t>
  </si>
  <si>
    <t>disc.outset.main.HI.msm.prob</t>
  </si>
  <si>
    <t>disc.outset.main.W.msm.prob</t>
  </si>
  <si>
    <t>disc.outset.main.B.msmf.prob</t>
  </si>
  <si>
    <t>disc.outset.main.BI.msmf.prob</t>
  </si>
  <si>
    <t>disc.outset.main.H.msmf.prob</t>
  </si>
  <si>
    <t>disc.outset.main.HI.msmf.prob</t>
  </si>
  <si>
    <t>disc.outset.main.W.msmf.prob</t>
  </si>
  <si>
    <t>circ.B.prob</t>
  </si>
  <si>
    <t>circ.BI.prob</t>
  </si>
  <si>
    <t>circ.H.prob</t>
  </si>
  <si>
    <t>circ.HI.prob</t>
  </si>
  <si>
    <t xml:space="preserve"> Relative risk of infection for People who are heterozygous in the CCR5 mutation.</t>
  </si>
  <si>
    <t>base.vi.main.B.rate</t>
  </si>
  <si>
    <t>base.vi.main.BI.rate</t>
  </si>
  <si>
    <t>base.vi.main.H.rate</t>
  </si>
  <si>
    <t>base.vi.main.HI.rate</t>
  </si>
  <si>
    <t>base.vi.main.W.rate</t>
  </si>
  <si>
    <t>base.vi.pers.B.rate</t>
  </si>
  <si>
    <t>base.vi.pers.BI.rate</t>
  </si>
  <si>
    <t>base.vi.pers.H.rate</t>
  </si>
  <si>
    <t>base.vi.pers.HI.rate</t>
  </si>
  <si>
    <t>base.vi.pers.W.rate</t>
  </si>
  <si>
    <t xml:space="preserve"> relative scaler for all AI act rates for model calibration.</t>
  </si>
  <si>
    <t xml:space="preserve"> relative scaler for all VI act rates for model calibration.</t>
  </si>
  <si>
    <t xml:space="preserve">vi.scale </t>
  </si>
  <si>
    <t>cond.pers.always.prob.msm</t>
  </si>
  <si>
    <t>cond.pers.always.prob.het</t>
  </si>
  <si>
    <t>cond.inst.always.prob.msm</t>
  </si>
  <si>
    <t>cond.inst.always.prob.het</t>
  </si>
  <si>
    <t>cond.always.prob.corr.msm</t>
  </si>
  <si>
    <t>cond.always.prob.corr.het</t>
  </si>
  <si>
    <t>cond.main.B.prob.het</t>
  </si>
  <si>
    <t>cond.main.BI.prob.het</t>
  </si>
  <si>
    <t>cond.main.H.prob.het</t>
  </si>
  <si>
    <t>cond.main.HI.prob.het</t>
  </si>
  <si>
    <t>cond.main.W.prob.het</t>
  </si>
  <si>
    <t>Fraction of men in male-male casual partnerships who always  use condoms in those partnerships.</t>
  </si>
  <si>
    <t>Fraction of men in male-male one-time partnerships who always   use condoms in those partnerships.</t>
  </si>
  <si>
    <t>Correlation coefficient for probability of always  using condoms in both casual and one-off male-male partnerships</t>
  </si>
  <si>
    <t>Fraction of people in heterosexual casual partnerships who always use condoms in those partnerships.</t>
  </si>
  <si>
    <t>Fraction of people in heterosexual one-time partnerships who always  use condoms in those partnerships.</t>
  </si>
  <si>
    <t>Correlation coefficient for probability of always using condoms in both casual and one-off heterosexual partnerships</t>
  </si>
  <si>
    <r>
      <t>Relative risk of infection from (</t>
    </r>
    <r>
      <rPr>
        <b/>
        <sz val="11"/>
        <rFont val="Calibri"/>
        <family val="2"/>
      </rPr>
      <t>anal for past models/all for shamp)</t>
    </r>
    <r>
      <rPr>
        <sz val="11"/>
        <rFont val="Calibri"/>
        <family val="2"/>
      </rPr>
      <t xml:space="preserve"> sex when a condom is  used.</t>
    </r>
  </si>
  <si>
    <t>Background age specific mortality rate for Hispanic Immigrant males</t>
  </si>
  <si>
    <t>ages</t>
  </si>
  <si>
    <t>the age range of the simulated population in years</t>
  </si>
  <si>
    <t>sim.size</t>
  </si>
  <si>
    <t>the number of nodes in the simulation</t>
  </si>
  <si>
    <t>10K</t>
  </si>
  <si>
    <t>output from ergm.ego</t>
  </si>
  <si>
    <t>Length of the HIV test window period in days -- clinic. Test sensitivity.</t>
  </si>
  <si>
    <t>Probability of transmission for a man having   unprotected insertive vaginal intercourse with an infected women at set   point viral load.</t>
  </si>
  <si>
    <t>JKB</t>
  </si>
  <si>
    <t>Notes</t>
  </si>
  <si>
    <t>MM</t>
  </si>
  <si>
    <t>DTH</t>
  </si>
  <si>
    <t>KP</t>
  </si>
  <si>
    <t>Demography: births</t>
  </si>
  <si>
    <t>Demography: deaths</t>
  </si>
  <si>
    <t>Demography: population composition</t>
  </si>
  <si>
    <t>Potential calibration target?</t>
  </si>
  <si>
    <t>Yes</t>
  </si>
  <si>
    <t>Correlation coefficient for probability of always using condoms in both casual and one-off</t>
  </si>
  <si>
    <t>Fraction of men in casual partnerships who always use condoms in those partnerships.</t>
  </si>
  <si>
    <t>Fraction of men in instant partnerships who always use condoms in those partnerships.</t>
  </si>
  <si>
    <t>Births set to create stable population</t>
  </si>
  <si>
    <t>SHAMP Estimates</t>
  </si>
  <si>
    <t>SHAMP Owner</t>
  </si>
  <si>
    <r>
      <t xml:space="preserve">first draft done; JKB needs to check </t>
    </r>
    <r>
      <rPr>
        <b/>
        <sz val="11"/>
        <color rgb="FF000000"/>
        <rFont val="Calibri"/>
        <family val="2"/>
      </rPr>
      <t>age range</t>
    </r>
    <r>
      <rPr>
        <sz val="11"/>
        <color rgb="FF000000"/>
        <rFont val="Calibri"/>
        <family val="2"/>
      </rPr>
      <t xml:space="preserve"> and </t>
    </r>
    <r>
      <rPr>
        <b/>
        <sz val="11"/>
        <color rgb="FF000000"/>
        <rFont val="Calibri"/>
        <family val="2"/>
      </rPr>
      <t>open Issues</t>
    </r>
  </si>
  <si>
    <t>Git Issues</t>
  </si>
  <si>
    <t>See Issue threads for decision process</t>
  </si>
  <si>
    <t>Stable population code</t>
  </si>
  <si>
    <t>Use Kathryn's lit search results</t>
  </si>
  <si>
    <t>Calibrate</t>
  </si>
  <si>
    <t xml:space="preserve"> There is some data in NSFG but they didn't ask M and F the same exact questions.</t>
  </si>
  <si>
    <t xml:space="preserve"> NODE race specific</t>
  </si>
  <si>
    <t>The data for the protective effect of heterozygous is not conclusive so we are not including it here.  All groups are set to 0 heterozygous.</t>
  </si>
  <si>
    <t>msm.aq.prob.W</t>
  </si>
  <si>
    <t>msm.aq.prob.HI</t>
  </si>
  <si>
    <t>msm.aq.prob.H</t>
  </si>
  <si>
    <t>msm.aq.prob.BI</t>
  </si>
  <si>
    <t>msm.aq.prob.B</t>
  </si>
  <si>
    <t>immig.aq.prob.HI.m</t>
  </si>
  <si>
    <t>immig.aq.prob.BI.m</t>
  </si>
  <si>
    <t>immig.aq.prob.HI.f</t>
  </si>
  <si>
    <t>immig.aq.prob.BI.f</t>
  </si>
  <si>
    <t>immig.return.HI.m</t>
  </si>
  <si>
    <t>immig.return.BI.m</t>
  </si>
  <si>
    <t>immig.return.HI.f</t>
  </si>
  <si>
    <t>immig.return.BI.f</t>
  </si>
  <si>
    <t>immig.depart.HI.m</t>
  </si>
  <si>
    <t>immig.depart.BI.m</t>
  </si>
  <si>
    <t>immig.depart.HI.f</t>
  </si>
  <si>
    <t>Probablility of returning to country of origin</t>
  </si>
  <si>
    <t>Probability of returning from country of origin</t>
  </si>
  <si>
    <t>Probability of aquiring HIV per time-step will in country of origin</t>
  </si>
  <si>
    <t>Yes - use a range of 30days to 1 year</t>
  </si>
  <si>
    <t>Range: value for low prevalence</t>
  </si>
  <si>
    <t>Range: value for high prevalence</t>
  </si>
  <si>
    <t>-</t>
  </si>
  <si>
    <t>See sexgrp tab in 49</t>
  </si>
  <si>
    <t>1 year (1/52)</t>
  </si>
  <si>
    <t>immig.depart.BI.f</t>
  </si>
  <si>
    <t>Estimate represents mean initiation by 30 days = exponential rate per week of 1/4.29</t>
  </si>
  <si>
    <r>
      <rPr>
        <i/>
        <sz val="11"/>
        <color rgb="FF000000"/>
        <rFont val="Calibri"/>
        <family val="2"/>
      </rPr>
      <t>het source</t>
    </r>
    <r>
      <rPr>
        <sz val="11"/>
        <color rgb="FF000000"/>
        <rFont val="Calibri"/>
        <family val="2"/>
      </rPr>
      <t xml:space="preserve"> - does Martina know what this means?</t>
    </r>
  </si>
  <si>
    <t>Yes - well they're model tuning parameters</t>
  </si>
  <si>
    <t>Prevalence from https://www.avert.org/professionals/hiv-around-world</t>
  </si>
  <si>
    <t>26% of immig said they had been back home.  This should be 25% of the immigrants going home one during there lifetime in the simulation (probably low)</t>
  </si>
  <si>
    <t>Arbitrary selection of an average 1 month stay</t>
  </si>
  <si>
    <t>1/4</t>
  </si>
  <si>
    <t xml:space="preserve">.3*.06*((base.vi.main.BI.rate+base.vi.pers.BI.rate/2)*URVI.prob </t>
  </si>
  <si>
    <t xml:space="preserve">.3*.005*((base.vi.main.HI.rate+base.vi.pers.HI.rate/2)*URVI.prob </t>
  </si>
  <si>
    <t xml:space="preserve">.3*.06*((base.vi.main.BI.rate+base.vi.pers.BI.rate/2)*UIVI.prob </t>
  </si>
  <si>
    <t xml:space="preserve">.3*.005*((base.vi.main.HI.rate+base.vi.pers.HI.rate/2)*UIVI.prob </t>
  </si>
  <si>
    <t>yes</t>
  </si>
  <si>
    <t>?? MM</t>
  </si>
  <si>
    <t>For MSM (which we are not using) the parameters of the weighted values from the home testing study)</t>
  </si>
  <si>
    <t>NHIS 2013 estimates of sexual orientation give 0.44% of non-MSM males are bisexual</t>
  </si>
  <si>
    <t>Network</t>
  </si>
  <si>
    <t>Cumulative number of partners in a year</t>
  </si>
  <si>
    <t>Momentary degree</t>
  </si>
  <si>
    <t>len</t>
  </si>
  <si>
    <t>Duration of partnership</t>
  </si>
  <si>
    <t>Can try to match what's reported in the network</t>
  </si>
  <si>
    <r>
      <rPr>
        <b/>
        <sz val="11"/>
        <rFont val="Calibri"/>
        <family val="2"/>
      </rPr>
      <t xml:space="preserve">7/24 UPDATE: </t>
    </r>
    <r>
      <rPr>
        <sz val="11"/>
        <rFont val="Calibri"/>
        <family val="2"/>
      </rPr>
      <t>We should update mean number of partners in this calculation to 1.2 for MSMF (see Git Issue)</t>
    </r>
  </si>
  <si>
    <t>sexgrp.yr.adj (sex.ident in model)</t>
  </si>
  <si>
    <t>sexgrp</t>
  </si>
  <si>
    <t xml:space="preserve">Yes </t>
  </si>
  <si>
    <t>race</t>
  </si>
  <si>
    <t>From NSFG/NHSLS</t>
  </si>
  <si>
    <t>Note that deg.pers(istent) = deg.casual</t>
  </si>
  <si>
    <t>30 days (1/4.29) = .2331</t>
  </si>
  <si>
    <t>Tuning param</t>
  </si>
  <si>
    <t>To compute: M vs F</t>
  </si>
  <si>
    <t>one-time rate</t>
  </si>
  <si>
    <t>Rate of one-time contacts</t>
  </si>
  <si>
    <t>See GitBook/One-Times</t>
  </si>
  <si>
    <t>We can tune to Male rate or something between the Male and Female rates reported</t>
  </si>
  <si>
    <r>
      <t xml:space="preserve">Yes (% of infections acquired abroad) - see </t>
    </r>
    <r>
      <rPr>
        <i/>
        <sz val="11"/>
        <color rgb="FF000000"/>
        <rFont val="Calibri"/>
        <family val="2"/>
      </rPr>
      <t>The International Dimension of the U.S. HIV Transmission Network and Onward Transmission of HIV Recently Imported into the United States.</t>
    </r>
  </si>
  <si>
    <t>Source</t>
  </si>
  <si>
    <t>Revisit later</t>
  </si>
  <si>
    <t>Complete</t>
  </si>
  <si>
    <t>1 year of Vital Statistics Data - WA DOH</t>
  </si>
  <si>
    <t>ergm.ego</t>
  </si>
  <si>
    <t>NSFG reweighted to KC by race/sex/age</t>
  </si>
  <si>
    <t>Ego attribute</t>
  </si>
  <si>
    <t>Alter attribute</t>
  </si>
  <si>
    <t>Total # of relationships reported per network</t>
  </si>
  <si>
    <t>Network attribute</t>
  </si>
  <si>
    <t>Weighted number of men versus weighted # women / partnerships</t>
  </si>
  <si>
    <t>Probability per timestep of acquring HIV from contact with an MSM</t>
  </si>
  <si>
    <t>NSFG</t>
  </si>
  <si>
    <t>NHANES</t>
  </si>
  <si>
    <t>Probability of returning to country of origin</t>
  </si>
  <si>
    <t>MSM acquire (FOI)</t>
  </si>
  <si>
    <t>Condom usage</t>
  </si>
  <si>
    <t>Module</t>
  </si>
  <si>
    <t>SHAMP Decision</t>
  </si>
  <si>
    <t>SHAMP Status</t>
  </si>
  <si>
    <t>MSM prevalence</t>
  </si>
  <si>
    <t>Condom use</t>
  </si>
  <si>
    <t>Efficacy</t>
  </si>
  <si>
    <t>cond.rr=.4</t>
  </si>
  <si>
    <t>P(transmission | contact)</t>
  </si>
  <si>
    <t>((.0082*1.09)+(.0031*1.09))/2)</t>
  </si>
  <si>
    <t xml:space="preserve">P(contact per week) </t>
  </si>
  <si>
    <t xml:space="preserve"> (2.5/52)/2</t>
  </si>
  <si>
    <t>agewindow</t>
  </si>
  <si>
    <t>Age Window</t>
  </si>
  <si>
    <t xml:space="preserve">  </t>
  </si>
  <si>
    <t>18-45</t>
  </si>
  <si>
    <t>Calibration</t>
  </si>
  <si>
    <t>agewindow*</t>
  </si>
  <si>
    <t>1/(agewindow*52)*prob.return.home</t>
  </si>
  <si>
    <t>Kerani</t>
  </si>
  <si>
    <t>(((1-0.304)*0.114*(((0.0082*1.09)+(0.0031*1.09)) /2)*(2.5/52)) + 0.304*0.114*(((0.0082*1.09)+(0.0031*1.09))/2)*(2.5/52))/2</t>
  </si>
  <si>
    <t>Home-Testing Survey (Cassels study)</t>
  </si>
  <si>
    <t>Fourth and fifth generation HIV tests take 15 days to detect HIV. We assume that Seattle KC Health Department's Public Health clinics use the newest technology. Previously it was 21 dyas.</t>
  </si>
  <si>
    <t>Lu et al Genotype and allele frequency of a 32 base pair</t>
  </si>
  <si>
    <t>Not Applicable to non-white group</t>
  </si>
  <si>
    <t>Death</t>
  </si>
  <si>
    <t>asmr.1830.f</t>
  </si>
  <si>
    <t>asmr.3040.f</t>
  </si>
  <si>
    <t>asmr.4050.f</t>
  </si>
  <si>
    <t>asmr.1830.m</t>
  </si>
  <si>
    <t>asmr.3040.m</t>
  </si>
  <si>
    <t>asmr.4050.m</t>
  </si>
  <si>
    <t xml:space="preserve">These numbers are applied broadly to all race groups. Example:asmr.1830.f is "18-30" mortality rate for females.
  </t>
  </si>
  <si>
    <t>None - set to 0</t>
  </si>
  <si>
    <t>b_f</t>
  </si>
  <si>
    <t>b_m</t>
  </si>
  <si>
    <t>bi_f</t>
  </si>
  <si>
    <t>bi_m</t>
  </si>
  <si>
    <t>h_f</t>
  </si>
  <si>
    <t>h_m</t>
  </si>
  <si>
    <t>hi_f</t>
  </si>
  <si>
    <t>hi_m</t>
  </si>
  <si>
    <t>w_f</t>
  </si>
  <si>
    <t>w_m</t>
  </si>
  <si>
    <t>Ever Tested</t>
  </si>
  <si>
    <t>Fully Supressed</t>
  </si>
  <si>
    <t>tt.traj.B.f.prob (example)</t>
  </si>
  <si>
    <t>David Katz: Fully Supressed data</t>
  </si>
  <si>
    <t>NSFG Ever Tested</t>
  </si>
  <si>
    <t>Example of calculating trajectory</t>
  </si>
  <si>
    <t>Births</t>
  </si>
  <si>
    <t>1. This is an example of how to calculate testing for HIV trajectory. 
----------------------
EXAMPLE
----------------------
never test or treat = 1 - ever tested rate
test and never initiate treatment = 0 (because there are none who test and then never advance to get treatment)
test and treated with partial viral suppression = 1 - never test or treat - test and treated with full suppression 
test and treated with full suppression = ever tested rate * full suppression
------------------------------------------------------------------
2. For MSMF - we use the MSF numbers</t>
  </si>
  <si>
    <t>MM/DTH</t>
  </si>
  <si>
    <t>birth.age</t>
  </si>
  <si>
    <t>exit.age</t>
  </si>
  <si>
    <t xml:space="preserve">This is only 1 year of data. </t>
  </si>
  <si>
    <t xml:space="preserve"> msm.frac</t>
  </si>
  <si>
    <t>Home Testing Survey</t>
  </si>
  <si>
    <t>not modeling msm but will include home testing SEattle estimates as placeholders</t>
  </si>
  <si>
    <t>Sex category lifetime: F MSF MSMF</t>
  </si>
  <si>
    <t xml:space="preserve">Sex category in the last year: F MSF MSMF  </t>
  </si>
  <si>
    <t>Taken from NSFG; if no p in last yr used lifetime sex group</t>
  </si>
  <si>
    <t>For people with no partners in last year took lifetime sexgrp</t>
  </si>
  <si>
    <t>deg.main deg.pers</t>
  </si>
  <si>
    <t>33 38</t>
  </si>
  <si>
    <t>Expected coital frequency (for vaginal intercourse) for    males and females in race group R where R is a character (B BI H HI or W)    in main partnerships (acts per day).</t>
  </si>
  <si>
    <t>JKB MM DTH</t>
  </si>
  <si>
    <t>Discuss - based on Issue 55 our plan is simpler than what's indicated in the Notes column here</t>
  </si>
  <si>
    <t>This is in NSFG for active partnerships. Include the raw variable in the ergm.ego alter list then have the model code translate it into the right rate. MM get raw variable into the nsfg data JKB prep it into the nsfg egodata DTH write model code.</t>
  </si>
  <si>
    <t>Expected coital frequency (for vaginal intercourse) for    males and females in race group R where R is a character (B BI H HI or W)    in casual partnerships (acts per day).</t>
  </si>
  <si>
    <t>Probability of condom use by an person of race group R where R is a character (B BI H HI or W) in a heterosexual main partnership.</t>
  </si>
  <si>
    <t>Time range in days for last negative test for race group R where R is a character (B BI H HI or W) and sex group S where s is a character (f msf msm msmf).</t>
  </si>
  <si>
    <t xml:space="preserve">Right now we have NSFG intervals by sexgrp as defined in the last year. Need to compare BRFSS and NHIS estimates to NSFG; consider using An et al methodology. Consider breaking it out by at least race if not immigration.  </t>
  </si>
  <si>
    <t>9 29</t>
  </si>
  <si>
    <t>race and immigration: B BI H HI or W</t>
  </si>
  <si>
    <t>64 59</t>
  </si>
  <si>
    <t>Other (incl Asians) grouped with whites. We could split H in to Whites and Blacks to be more accurate for race mixing but not right now</t>
  </si>
  <si>
    <t>Synthetic pop records in ergm.ego form ages 18-45</t>
  </si>
  <si>
    <t>16 34 37 45</t>
  </si>
  <si>
    <t>All Race Sex Sex identity and role proportions are drawn from the imported data. All mixing is defined by the imported data and selection of use in determined in the Formation ERGM</t>
  </si>
  <si>
    <t>40 61</t>
  </si>
  <si>
    <t>The birth rate gets multiplied by the size in each group in the model to figure out the expected number of births to that group so this does not need to be adjusted for race/ethnicity composition of the population.  It may need to be tuned to maintain constant population once we get background death rates</t>
  </si>
  <si>
    <t>Note: fraction of non-MSM males. Range: low = from sexgrp.yr high = from sexgrp</t>
  </si>
  <si>
    <t>Method for HIV testing with options \code{"memoryless"}  for constant hazard without regard to time since previous test or \code{"interval"} deterministic fixed intervals.</t>
  </si>
  <si>
    <t>Proportion of race group R where R is a character (B BI H HI or W) and sex group S where s is a character (f msf msm msmf) who enter one of four testing/treatment trajectories: never test or treat test and never initiate treatment test and treated with partial viral suppression and test and treated with full suppression.</t>
  </si>
  <si>
    <t xml:space="preserve">Combo - David Katz gave full suppression data from PHSKC the ever-tested comes from NSFG. </t>
  </si>
  <si>
    <t>c(.10 0.182 .718) based on .798</t>
  </si>
  <si>
    <t>DTH MM</t>
  </si>
  <si>
    <t>50 25</t>
  </si>
  <si>
    <t>Yes: 1) % never-testing 2) Perhaps 61.8% durably suppressed (17 US jurisdictions see Issue 50 ref)</t>
  </si>
  <si>
    <t>Test and never initiate = 0. Proportions will need to be adjusted once we get the fraction that never test so that the vectors sum to 1 (we can fill in the partially virally suppressed this way)</t>
  </si>
  <si>
    <t>c(.15 0.172 .678) based on .798</t>
  </si>
  <si>
    <t>c(.18 0 .129 .691) based on .843</t>
  </si>
  <si>
    <t>c(.28 0 .113 .607) based on .843</t>
  </si>
  <si>
    <t>c(.30 0 .155 .545) based on .779</t>
  </si>
  <si>
    <t>c(.18 0 .208 .612) based on .746</t>
  </si>
  <si>
    <t>c(.21 0 .201.589 ) based on .746</t>
  </si>
  <si>
    <t>c(.35 0 .168 .482) based on .742</t>
  </si>
  <si>
    <t>c(.55 0 .116 .334) based on .742</t>
  </si>
  <si>
    <t>c(.45 0 .111 .439 ) based on .798</t>
  </si>
  <si>
    <t>See Data Tables for full suppression and durable suppression data from PHSKC. We will use full suppression for now; need to back-calculate full suppresion from durable suppression and compare. For never-testing need to decide how to handle disparate estimates from NSFG vs NHANES vs NHIS vs BRFSS. For now we are using NHANES estimate of never-testing for ages 59+.  The never testing fraction form NHANES is 74.1 and way too high now that we are changing the age range.  We will use never tested in the 35-40 age bracket form NSFG (noted in issue 25)</t>
  </si>
  <si>
    <t>Time to initiation:  Probability per time step that a person in race group R where R is a character (B BI H HI or W) and sex group S where s is a character (f msf msm msmf) who has tested positive will initiate treatment.</t>
  </si>
  <si>
    <t>Home-Testing Survey (Cassels study) but not applicable for this</t>
  </si>
  <si>
    <t>Number of days off treatment for a full suppressor before onset of AIDS including time before diagnosis.</t>
  </si>
  <si>
    <t>Nnumber of days off treatment for a partial suppressor before onset of AIDS including time before diagnosis.</t>
  </si>
  <si>
    <t>For full suppressors number of log10 units that  viral load falls per time step from treatment initiation or re-initiation until the level in \code{vl.full.supp}.</t>
  </si>
  <si>
    <t xml:space="preserve">or full suppressors number of log10 units that viral load rises per time step from treatment halting until expected value. </t>
  </si>
  <si>
    <t>For partial suppressors number of log10 units that viral load falls per time step from treatment initiation or  re-initiation until the level in \code{vl.part.supp}.</t>
  </si>
  <si>
    <t>For partial suppressors number of log10 units that viral load rises per time step from treatment halting until expected value.</t>
  </si>
  <si>
    <t>Patel et al. from 2014</t>
  </si>
  <si>
    <t>Kathryn says (email April 17)
I also pulled per-act transmission probabilities from a meta-analysis by Patel et al. from 2014 (attached; this is one of the sources cited on CDC’s webpage for risk of HIV transmission by transmission route).
For anal intercourse authors specify that the risk estimates are for unprotected R/I acts but they do not make the same distinction for R/I vaginal acts.  (These estimates seem rather low by an order of magnitude we might want to consider taking an estimate from HIV-TRANSMISSION-RISK-EN.pdf which is in the literature folder.)
These are per 10000 exposures which is taken care of in the R/params.shamp code.</t>
  </si>
  <si>
    <t>Male Circumcision for Prevention of HIV Transmission: What the New Data Mean for HIV Prevention in the United States Patrick S Sullivan  Peter H Kilmarx Thomas A Peterman Allan W Taylor Allyn K Nakashima Mary L Kamb Lee Warner Timothy D Mastro Published: July 24 2007https://doi.org/10.1371/journal.pmed.0040223</t>
  </si>
  <si>
    <t>Deven says: The .4 used for prior MARDHAM work is the Heterosexual estimate. However we should be sure we want to include this or more specifically that it is not baked in to our per act transmission probabilities.</t>
  </si>
  <si>
    <t>Probability that an HIV-infected person in race group R  where R is a character (B BI H HI or W) and sex group S where s is a character  (f msf msm msmf) will disclose their status at the start of a main partnership.</t>
  </si>
  <si>
    <t xml:space="preserve"> Lit search did not yield much (see Notes). There are disclosure data in NHBS and MMP but MMP has very small N. We will plan to use this as a calibration target. For simplicity the rest of the disclosure parameters are greyed out. We should discuss if any will be presumed rather than calibrated</t>
  </si>
  <si>
    <t xml:space="preserve">NOTE: Consider drawing disclosure from a distribution perhaps dependant on partnerhsip type. 
Kathryn says (email April 17): I ran a PubMed search for differences in disclosure behaviors by sex and/or race/ethnicity among heterosexuals but found very little:
Teti 2010 - Compared disclosure behaviors among African American Hispanic and white women. Statistically non-significant estimate that Hispanic women had 11-fold higher odds of disclosure black women had 0.97 times the odds of disclosure (white women are ref.).
Elford 2008 - Black men and women had similar prevalence of disclosure to their current partner (65.3% and 60.4% respectively). Sample is from National Health Service clinics in London (not US but given paucity of data I thought this could still be useful). Other heterosexual race/ethnic groups were dropped from analyses due to small numbers.
Here are the search terms I used: (HIV or human immunodeficiency virus) and (disclos* or status disclosure) and (race or racial) and (heterosexual or women or female*). If you have suggestions for different search terms I’m happy to look into this some more.
</t>
  </si>
  <si>
    <t>Probablity that a male in race group R where R is a character (B BI H HI or W) newly arriving in the population will be circumcised.</t>
  </si>
  <si>
    <t>From NHANES weighted % 2013-14 "others" excl</t>
  </si>
  <si>
    <t>NHBS asks about circumcision if someone can look at the local NHBS data. Email from Richard Burt 12/13. Updated to MSM 18-24 to more accurately reflect 'new arrival'. Email from Sara Glick 3/8.</t>
  </si>
  <si>
    <t>Vector of length two of frequencies of the Delta 32 mutation (homozygous and heterozygous respectively) in the CCR5 gene  among people in race group R where R is a character (B BI H HI or W) and sex group S where s is a character (f or m).</t>
  </si>
  <si>
    <t xml:space="preserve"> c(0 0.034)</t>
  </si>
  <si>
    <t>c(0.00260.0446)</t>
  </si>
  <si>
    <t xml:space="preserve"> c(0.021 0.176)</t>
  </si>
  <si>
    <t>c(0.01690.1463)</t>
  </si>
  <si>
    <t>Leave all at 0 similar to MARDHAM</t>
  </si>
  <si>
    <t>56 11</t>
  </si>
  <si>
    <t xml:space="preserve">In the absence of empirical estimates MARDHAM set these close to 0. This assumption has been transferred to Seattle. Mobile only has whether used condom at last sex in specific casual or one-off partnerships. Khosropour study did not differentiate casual vs. one-off. </t>
  </si>
  <si>
    <t>SHAMP Status           
 (N/A complete incomplete revisit later)</t>
  </si>
  <si>
    <t>Note: This is the number of years in the simulation - for this example this was for an age range of 18-60 (60-18=agewindow*</t>
  </si>
  <si>
    <t xml:space="preserve">From Kerani_SHAMP_2016_1109.pptx For Africa 81.3% East 10.4% West and 8.3% other.  Wee took prevalnce estimates from avert.org for East/Southern (7.1%)  West/Central (2.2%) and MENA (0.1%) respectively.  For Latin America .5%. </t>
  </si>
  <si>
    <t>For combined FMSFMSMF 26% traveled to home country of whom 30% had sex (we will use an everage of Main and casual act rates</t>
  </si>
  <si>
    <t>MM DTH</t>
  </si>
  <si>
    <t>Calculate as MSM prevalence * condom use (.304) * efficacy (cond.rr=.4) * P(transmission | contact) (((.0082*1.09)+(.0031*1.09))/2) * P(contact per week) (2.5/52) where the last term is approximated as 1/(# male partners in last year)     http://www.kingcounty.gov/depts/health/communicable-diseases/hiv-std/patients/epidemiology/~/media/depts/health/communicable-diseases/documents/hivstd/2016-hiv-aids-epidemiology-annual-report.ashx</t>
  </si>
  <si>
    <t xml:space="preserve">MSM prevalence * condom use (.304) * efficacy (cond.rr=.4) * P(transmission | contact) (((.0082*1.09)+(.0031*1.09))/2) * P(contact per week) (2.5/52) where the last term is approximated as 1/(# male partners in last year)    </t>
  </si>
  <si>
    <t>Disease prevalence</t>
  </si>
  <si>
    <t xml:space="preserve">prev.B.f </t>
  </si>
  <si>
    <t xml:space="preserve">Parameter name                   </t>
  </si>
  <si>
    <t xml:space="preserve"> msmf.frac.B</t>
  </si>
  <si>
    <t xml:space="preserve"> msmf.frac.BI</t>
  </si>
  <si>
    <t xml:space="preserve"> msmf.frac.H</t>
  </si>
  <si>
    <t xml:space="preserve"> msmf.frac.HI</t>
  </si>
  <si>
    <t xml:space="preserve"> msmf.frac.W</t>
  </si>
  <si>
    <t xml:space="preserve">prev.BI.f </t>
  </si>
  <si>
    <t xml:space="preserve">prev.H.f </t>
  </si>
  <si>
    <t xml:space="preserve">prev.HI.f </t>
  </si>
  <si>
    <t xml:space="preserve">prev.W.f </t>
  </si>
  <si>
    <t xml:space="preserve">prev.B.msf </t>
  </si>
  <si>
    <t xml:space="preserve">prev.BI.msf </t>
  </si>
  <si>
    <t xml:space="preserve">prev.H.msf </t>
  </si>
  <si>
    <t xml:space="preserve">prev.HI.msf </t>
  </si>
  <si>
    <t xml:space="preserve">prev.W.msf </t>
  </si>
  <si>
    <t xml:space="preserve">prev.B.msm </t>
  </si>
  <si>
    <t xml:space="preserve">prev.BI.msm </t>
  </si>
  <si>
    <t xml:space="preserve">prev.H.msm </t>
  </si>
  <si>
    <t xml:space="preserve">prev.HI.msm </t>
  </si>
  <si>
    <t xml:space="preserve">prev.W.msm </t>
  </si>
  <si>
    <t xml:space="preserve">prev.B.msmf </t>
  </si>
  <si>
    <t xml:space="preserve">prev.BI.msmf </t>
  </si>
  <si>
    <t xml:space="preserve">prev.H.msmf </t>
  </si>
  <si>
    <t xml:space="preserve">prev.HI.msmf </t>
  </si>
  <si>
    <t xml:space="preserve">prev.W.msmf </t>
  </si>
  <si>
    <t>mod.prevalence</t>
  </si>
  <si>
    <t>For ranges low prev = shorter test intervals which come from the high-risk heterosexual paper (see Git Issue). High prev = long intervals which come from NSFG
According to Issue #49, Deven says mean.int and last.neg.test are "..actually the same parameter, they just have different names. This represents testing interval, and it can be used either as the exact interval or to calculate a rate (memoryless)"</t>
  </si>
  <si>
    <t>The starting prevalence is arbitrary</t>
  </si>
  <si>
    <t>Starting disease prevalence</t>
  </si>
  <si>
    <t>No data  - set to 0</t>
  </si>
  <si>
    <t>het_f_w</t>
  </si>
  <si>
    <t>het_f_w_other</t>
  </si>
  <si>
    <t>het_m_w</t>
  </si>
  <si>
    <t>het_m_w_other</t>
  </si>
  <si>
    <t>msm_w</t>
  </si>
  <si>
    <t>het_f_h</t>
  </si>
  <si>
    <t>het_m_h</t>
  </si>
  <si>
    <t>msm_h</t>
  </si>
  <si>
    <t>het_f_b</t>
  </si>
  <si>
    <t>het_m_b</t>
  </si>
  <si>
    <t>msm_b</t>
  </si>
  <si>
    <t>halt</t>
  </si>
  <si>
    <t>reinit</t>
  </si>
  <si>
    <t>Halting</t>
  </si>
  <si>
    <t>Re-initation</t>
  </si>
  <si>
    <t>Estimate represents mean initiation by 30 days = exponential rate per week of 1/4.25</t>
  </si>
  <si>
    <t>mod.tx</t>
  </si>
  <si>
    <t>ccr5.nonW</t>
  </si>
  <si>
    <t>ccr5.W.m</t>
  </si>
  <si>
    <t>ccr5.W.f</t>
  </si>
  <si>
    <t xml:space="preserve">base.ai.main.BI.rate </t>
  </si>
  <si>
    <t xml:space="preserve">base.ai.main.B.rate </t>
  </si>
  <si>
    <t xml:space="preserve">base.ai.main.H.rate </t>
  </si>
  <si>
    <t xml:space="preserve">base.ai.main.HI.rate </t>
  </si>
  <si>
    <t xml:space="preserve">base.ai.main.W.rate </t>
  </si>
  <si>
    <t xml:space="preserve">base.ai.pers.B.rate </t>
  </si>
  <si>
    <t xml:space="preserve">base.ai.pers.BI.rate </t>
  </si>
  <si>
    <t xml:space="preserve">base.ai.pers.H.rate </t>
  </si>
  <si>
    <t xml:space="preserve">base.ai.pers.HI.rate </t>
  </si>
  <si>
    <t xml:space="preserve">base.ai.pers.W.rate </t>
  </si>
  <si>
    <t>Type</t>
  </si>
  <si>
    <t>Secondary Source</t>
  </si>
  <si>
    <t>Linelist</t>
  </si>
  <si>
    <t>Of people who are not consistent condom users, per-act   probability of condom use in a casual heterosexual partnership by people of race group R, where R is a character (B, BI, H, HI or W).</t>
  </si>
  <si>
    <t>cond.pers.B.prob.het</t>
  </si>
  <si>
    <t>cond.pers.BI.prob.het</t>
  </si>
  <si>
    <t>cond.pers.H.prob.het</t>
  </si>
  <si>
    <t>cond.pers.HI.prob.het</t>
  </si>
  <si>
    <t>cond.pers.W.prob.het</t>
  </si>
  <si>
    <t>Of men who are not consistent condom users, per-act  probability of condom use in a one-time male-male partnership by  males of race group R, where R is a character (B, BI, H, HI or W).</t>
  </si>
  <si>
    <t>cond.inst.B.prob.msm</t>
  </si>
  <si>
    <t>cond.inst.BI.prob.msm</t>
  </si>
  <si>
    <t>cond.inst.H.prob.msm</t>
  </si>
  <si>
    <t>cond.inst.HI.prob.msm</t>
  </si>
  <si>
    <t>cond.inst.W.prob.msm</t>
  </si>
  <si>
    <t>Of people who are not consistent condom users, per-act  probability of condom use in a one-time heterosexual partnership by males of race group R, where R is a character (B, BI, H, HI or W).</t>
  </si>
  <si>
    <t>cond.inst.B.prob.het</t>
  </si>
  <si>
    <t>cond.inst.BI.prob.het</t>
  </si>
  <si>
    <t>cond.inst.H.prob.het</t>
  </si>
  <si>
    <t>cond.inst.HI.prob.het</t>
  </si>
  <si>
    <t>cond.inst.W.prob.het</t>
  </si>
  <si>
    <t>Mobile study</t>
  </si>
  <si>
    <t>Network Diagnostics</t>
  </si>
  <si>
    <t>Probability of condom use by an male of race group R, where R is a character (B, BI, H, HI or W), in a male-male main partnership.</t>
  </si>
  <si>
    <t>cond.main.B.prob.msm</t>
  </si>
  <si>
    <t>cond.main.BI.prob.msm</t>
  </si>
  <si>
    <t>cond.main.H.prob.msm</t>
  </si>
  <si>
    <t>cond.main.HI.prob.msm</t>
  </si>
  <si>
    <t>cond.main.W.prob.msm</t>
  </si>
  <si>
    <t>Of men who are not consistent condom users, per-act   probability of condom use in a casual male-male partnership by males of race group R, where R is a character (B, BI, H, HI or W).</t>
  </si>
  <si>
    <t>cond.pers.B.prob.msm</t>
  </si>
  <si>
    <t>cond.pers.BI.prob.msm</t>
  </si>
  <si>
    <t>cond.pers.H.prob.msm</t>
  </si>
  <si>
    <t>cond.pers.HI.prob.msm</t>
  </si>
  <si>
    <t>cond.pers.W.prob.msm</t>
  </si>
  <si>
    <t>More Notes</t>
  </si>
  <si>
    <t>Revisit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</si>
</sst>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5" x14ac:knownFonts="1">
    <font>
      <sz val="11"/>
      <color rgb="FF000000"/>
      <name val="Calibri"/>
    </font>
    <font>
      <b/>
      <sz val="11"/>
      <color rgb="FF000000"/>
      <name val="Calibri"/>
      <family val="2"/>
    </font>
    <font>
      <i/>
      <sz val="11"/>
      <color rgb="FF000000"/>
      <name val="Calibri"/>
      <family val="2"/>
    </font>
    <font>
      <sz val="11"/>
      <name val="Calibri"/>
      <family val="2"/>
    </font>
    <font>
      <sz val="11"/>
      <color rgb="FF000000"/>
      <name val="Calibri"/>
      <family val="2"/>
    </font>
    <font>
      <sz val="11"/>
      <name val="Calibri"/>
      <family val="2"/>
    </font>
    <font>
      <b/>
      <sz val="11"/>
      <name val="Calibri"/>
      <family val="2"/>
    </font>
    <font>
      <u/>
      <sz val="11"/>
      <color theme="10"/>
      <name val="Calibri"/>
      <family val="2"/>
    </font>
    <font>
      <u/>
      <sz val="11"/>
      <color theme="11"/>
      <name val="Calibri"/>
      <family val="2"/>
    </font>
    <font>
      <b/>
      <sz val="11"/>
      <color theme="4"/>
      <name val="Calibri"/>
      <family val="2"/>
    </font>
    <font>
      <sz val="11"/>
      <color theme="4"/>
      <name val="Calibri"/>
      <family val="2"/>
    </font>
    <font>
      <b/>
      <i/>
      <sz val="11"/>
      <color rgb="FF000000"/>
      <name val="Calibri"/>
      <family val="2"/>
    </font>
    <font>
      <b/>
      <i/>
      <sz val="11"/>
      <name val="Calibri"/>
      <family val="2"/>
    </font>
    <font>
      <i/>
      <sz val="11"/>
      <name val="Calibri"/>
      <family val="2"/>
    </font>
    <font>
      <i/>
      <sz val="11"/>
      <color rgb="FFFF0000"/>
      <name val="Calibri"/>
      <family val="2"/>
    </font>
  </fonts>
  <fills count="9">
    <fill>
      <patternFill patternType="none"/>
    </fill>
    <fill>
      <patternFill patternType="gray125"/>
    </fill>
    <fill>
      <patternFill patternType="solid">
        <fgColor rgb="FFEEECE1"/>
        <bgColor rgb="FFEEECE1"/>
      </patternFill>
    </fill>
    <fill>
      <patternFill patternType="solid">
        <fgColor theme="0"/>
        <bgColor indexed="64"/>
      </patternFill>
    </fill>
    <fill>
      <patternFill patternType="solid">
        <fgColor theme="9"/>
        <bgColor indexed="64"/>
      </patternFill>
    </fill>
    <fill>
      <patternFill patternType="solid">
        <fgColor theme="4"/>
        <bgColor indexed="64"/>
      </patternFill>
    </fill>
    <fill>
      <patternFill patternType="solid">
        <fgColor rgb="FFEEECE1"/>
        <bgColor indexed="64"/>
      </patternFill>
    </fill>
    <fill>
      <patternFill patternType="solid">
        <fgColor rgb="FFFFFF00"/>
        <bgColor indexed="64"/>
      </patternFill>
    </fill>
    <fill>
      <patternFill patternType="solid">
        <fgColor theme="0" tint="-4.9989318521683403E-2"/>
        <bgColor indexed="64"/>
      </patternFill>
    </fill>
  </fills>
  <borders count="10">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s>
  <cellStyleXfs count="11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233">
    <xf numFmtId="0" fontId="0" fillId="0" borderId="0" xfId="0" applyFont="1" applyAlignment="1"/>
    <xf numFmtId="0" fontId="2" fillId="2" borderId="0" xfId="0" applyFont="1" applyFill="1" applyBorder="1"/>
    <xf numFmtId="0" fontId="0" fillId="0" borderId="0" xfId="0" applyFont="1"/>
    <xf numFmtId="0" fontId="4" fillId="0" borderId="0" xfId="0" applyFont="1"/>
    <xf numFmtId="0" fontId="2" fillId="0" borderId="0" xfId="0" applyFont="1" applyFill="1" applyBorder="1"/>
    <xf numFmtId="0" fontId="0" fillId="0" borderId="0" xfId="0" applyFont="1" applyFill="1" applyBorder="1"/>
    <xf numFmtId="0" fontId="0" fillId="0" borderId="0" xfId="0" applyFont="1" applyFill="1"/>
    <xf numFmtId="0" fontId="0" fillId="0" borderId="0" xfId="0" applyFont="1" applyFill="1" applyAlignment="1"/>
    <xf numFmtId="0" fontId="0" fillId="0" borderId="0" xfId="0" applyFont="1" applyFill="1" applyAlignment="1">
      <alignment vertical="center" wrapText="1"/>
    </xf>
    <xf numFmtId="0" fontId="4" fillId="0" borderId="0" xfId="0" applyFont="1" applyFill="1" applyBorder="1"/>
    <xf numFmtId="0" fontId="0" fillId="2" borderId="0" xfId="0" applyFont="1" applyFill="1" applyBorder="1" applyAlignment="1">
      <alignment horizontal="center"/>
    </xf>
    <xf numFmtId="0" fontId="0" fillId="0" borderId="0" xfId="0" applyFont="1" applyFill="1" applyAlignment="1">
      <alignment horizontal="center"/>
    </xf>
    <xf numFmtId="0" fontId="4" fillId="0" borderId="0" xfId="0" applyFont="1" applyFill="1" applyAlignment="1">
      <alignment horizontal="center" vertical="center" wrapText="1"/>
    </xf>
    <xf numFmtId="0" fontId="4" fillId="0" borderId="0" xfId="0" applyFont="1" applyFill="1" applyBorder="1" applyAlignment="1">
      <alignment horizontal="center"/>
    </xf>
    <xf numFmtId="20" fontId="0" fillId="0" borderId="0" xfId="0" applyNumberFormat="1"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164" fontId="0" fillId="0" borderId="0" xfId="0" applyNumberFormat="1" applyFont="1" applyAlignment="1">
      <alignment horizontal="center"/>
    </xf>
    <xf numFmtId="0" fontId="5" fillId="0" borderId="0" xfId="0" applyFont="1" applyFill="1" applyBorder="1" applyAlignment="1">
      <alignment wrapText="1"/>
    </xf>
    <xf numFmtId="0" fontId="5" fillId="0" borderId="0" xfId="0" applyFont="1" applyAlignment="1">
      <alignment wrapText="1"/>
    </xf>
    <xf numFmtId="0" fontId="3" fillId="0" borderId="0" xfId="0" applyFont="1" applyAlignment="1">
      <alignment wrapText="1"/>
    </xf>
    <xf numFmtId="0" fontId="0" fillId="2" borderId="0" xfId="0" applyFont="1" applyFill="1" applyBorder="1" applyAlignment="1">
      <alignment horizontal="center" vertical="center" wrapText="1"/>
    </xf>
    <xf numFmtId="164" fontId="0" fillId="0" borderId="0" xfId="0" applyNumberFormat="1" applyFont="1" applyAlignment="1">
      <alignment horizontal="center" vertical="center" wrapText="1"/>
    </xf>
    <xf numFmtId="0" fontId="0" fillId="0" borderId="0" xfId="0" applyFont="1" applyFill="1" applyAlignment="1">
      <alignment wrapText="1"/>
    </xf>
    <xf numFmtId="0" fontId="3" fillId="0" borderId="0" xfId="0" applyFont="1" applyFill="1" applyBorder="1" applyAlignment="1">
      <alignment wrapText="1"/>
    </xf>
    <xf numFmtId="0" fontId="0" fillId="2" borderId="0" xfId="0" applyFont="1" applyFill="1" applyBorder="1" applyAlignment="1">
      <alignment horizontal="center" vertical="center"/>
    </xf>
    <xf numFmtId="0" fontId="0" fillId="0" borderId="0" xfId="0" applyFont="1" applyFill="1" applyAlignment="1">
      <alignment horizontal="center" vertical="center"/>
    </xf>
    <xf numFmtId="0" fontId="0" fillId="0"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7" fillId="0" borderId="0" xfId="45" applyAlignment="1">
      <alignment wrapText="1"/>
    </xf>
    <xf numFmtId="0" fontId="3" fillId="0" borderId="0" xfId="0" applyFont="1" applyAlignment="1">
      <alignment horizontal="center"/>
    </xf>
    <xf numFmtId="0" fontId="3" fillId="0" borderId="0" xfId="0" applyFont="1" applyFill="1" applyAlignment="1">
      <alignment horizontal="center"/>
    </xf>
    <xf numFmtId="0" fontId="5" fillId="0" borderId="0" xfId="0" applyFont="1" applyFill="1" applyAlignment="1">
      <alignment wrapText="1"/>
    </xf>
    <xf numFmtId="0" fontId="4" fillId="0" borderId="0" xfId="0" applyFont="1" applyFill="1" applyAlignment="1">
      <alignment horizontal="center"/>
    </xf>
    <xf numFmtId="0" fontId="0" fillId="4" borderId="0" xfId="0" applyFont="1" applyFill="1" applyAlignment="1">
      <alignment horizontal="center"/>
    </xf>
    <xf numFmtId="0" fontId="4" fillId="0" borderId="0" xfId="0" applyFont="1" applyAlignment="1">
      <alignment vertical="center" wrapText="1"/>
    </xf>
    <xf numFmtId="0" fontId="4" fillId="0" borderId="0" xfId="0" applyFont="1" applyAlignment="1"/>
    <xf numFmtId="0" fontId="0" fillId="0" borderId="1" xfId="0" applyFont="1" applyBorder="1"/>
    <xf numFmtId="0" fontId="5" fillId="0" borderId="2" xfId="0" applyFont="1" applyBorder="1" applyAlignment="1">
      <alignment wrapText="1"/>
    </xf>
    <xf numFmtId="0" fontId="0" fillId="0" borderId="2" xfId="0" applyFont="1" applyBorder="1" applyAlignment="1">
      <alignment horizontal="center"/>
    </xf>
    <xf numFmtId="0" fontId="0" fillId="0" borderId="3" xfId="0" applyFont="1" applyBorder="1"/>
    <xf numFmtId="0" fontId="5" fillId="0" borderId="0" xfId="0" applyFont="1" applyBorder="1" applyAlignment="1">
      <alignment wrapText="1"/>
    </xf>
    <xf numFmtId="0" fontId="0" fillId="0" borderId="0" xfId="0" applyFont="1" applyBorder="1" applyAlignment="1">
      <alignment horizontal="center"/>
    </xf>
    <xf numFmtId="0" fontId="0" fillId="0" borderId="4" xfId="0" applyFont="1" applyBorder="1"/>
    <xf numFmtId="0" fontId="5" fillId="0" borderId="5" xfId="0" applyFont="1" applyBorder="1" applyAlignment="1">
      <alignment wrapText="1"/>
    </xf>
    <xf numFmtId="0" fontId="0" fillId="0" borderId="5" xfId="0" applyFont="1" applyBorder="1" applyAlignment="1">
      <alignment horizontal="center"/>
    </xf>
    <xf numFmtId="0" fontId="3" fillId="0" borderId="0" xfId="0" applyFont="1" applyFill="1" applyAlignment="1">
      <alignment horizontal="center" vertical="center" wrapText="1"/>
    </xf>
    <xf numFmtId="0" fontId="4" fillId="0" borderId="0" xfId="0" applyFont="1" applyAlignment="1">
      <alignment wrapText="1"/>
    </xf>
    <xf numFmtId="49" fontId="4" fillId="0" borderId="0" xfId="0" applyNumberFormat="1" applyFont="1" applyAlignment="1">
      <alignment horizontal="center" vertical="center" wrapText="1"/>
    </xf>
    <xf numFmtId="0" fontId="3" fillId="5" borderId="0" xfId="0" applyFont="1" applyFill="1" applyAlignment="1">
      <alignment horizontal="center"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10" fillId="0" borderId="0" xfId="0" applyFont="1" applyAlignment="1">
      <alignment horizontal="center" vertical="center" wrapText="1"/>
    </xf>
    <xf numFmtId="0" fontId="0" fillId="5" borderId="0" xfId="0" applyFont="1" applyFill="1" applyAlignment="1">
      <alignment horizontal="center"/>
    </xf>
    <xf numFmtId="0" fontId="11" fillId="2" borderId="0" xfId="0" applyFont="1" applyFill="1" applyBorder="1" applyAlignment="1">
      <alignment vertical="center"/>
    </xf>
    <xf numFmtId="0" fontId="2" fillId="0" borderId="0" xfId="0" applyFont="1" applyAlignment="1">
      <alignment vertical="center" wrapText="1"/>
    </xf>
    <xf numFmtId="0" fontId="1" fillId="0" borderId="0" xfId="0" applyFont="1" applyAlignment="1">
      <alignment horizontal="center"/>
    </xf>
    <xf numFmtId="0" fontId="0" fillId="0" borderId="0" xfId="0" applyFont="1" applyAlignment="1">
      <alignment horizontal="center" vertical="center" wrapText="1"/>
    </xf>
    <xf numFmtId="0" fontId="0" fillId="0" borderId="0" xfId="0" applyFont="1" applyFill="1" applyAlignment="1">
      <alignment horizontal="center" vertical="center" wrapText="1"/>
    </xf>
    <xf numFmtId="0" fontId="0" fillId="0" borderId="0" xfId="0" applyFont="1" applyFill="1" applyBorder="1" applyAlignment="1">
      <alignment horizontal="center" vertical="center" wrapText="1"/>
    </xf>
    <xf numFmtId="0" fontId="0" fillId="0" borderId="0" xfId="0" applyFont="1" applyAlignment="1">
      <alignment vertical="center" wrapText="1"/>
    </xf>
    <xf numFmtId="0" fontId="4" fillId="0" borderId="0" xfId="0" applyFont="1" applyAlignment="1">
      <alignment horizontal="center" vertical="center" wrapText="1"/>
    </xf>
    <xf numFmtId="0" fontId="3" fillId="0" borderId="0" xfId="0" applyFont="1" applyFill="1" applyBorder="1" applyAlignment="1">
      <alignment horizontal="center" vertical="center" wrapText="1"/>
    </xf>
    <xf numFmtId="0" fontId="0" fillId="0" borderId="0" xfId="0" applyFont="1" applyAlignment="1"/>
    <xf numFmtId="0" fontId="0" fillId="0" borderId="0" xfId="0" applyFont="1" applyAlignment="1">
      <alignment wrapText="1"/>
    </xf>
    <xf numFmtId="0" fontId="0" fillId="0" borderId="0" xfId="0" applyFont="1" applyAlignment="1">
      <alignment horizontal="center" vertical="center" wrapText="1"/>
    </xf>
    <xf numFmtId="0" fontId="0" fillId="0" borderId="0" xfId="0" applyFont="1" applyFill="1" applyAlignment="1">
      <alignment horizontal="center" vertical="center" wrapText="1"/>
    </xf>
    <xf numFmtId="0" fontId="0" fillId="0" borderId="0" xfId="0" applyFont="1" applyFill="1" applyBorder="1" applyAlignment="1">
      <alignment horizontal="center" vertical="center" wrapText="1"/>
    </xf>
    <xf numFmtId="0" fontId="0" fillId="0" borderId="0" xfId="0" applyFont="1" applyAlignment="1">
      <alignment vertical="center" wrapText="1"/>
    </xf>
    <xf numFmtId="0" fontId="0" fillId="0" borderId="0" xfId="0" applyFont="1" applyAlignment="1">
      <alignment wrapText="1"/>
    </xf>
    <xf numFmtId="0" fontId="0" fillId="0" borderId="0" xfId="0" applyFont="1" applyAlignment="1"/>
    <xf numFmtId="0" fontId="0" fillId="0" borderId="2" xfId="0" applyFont="1" applyBorder="1"/>
    <xf numFmtId="0" fontId="0" fillId="0" borderId="0" xfId="0" applyFont="1" applyBorder="1"/>
    <xf numFmtId="0" fontId="0" fillId="0" borderId="5" xfId="0" applyFont="1" applyBorder="1"/>
    <xf numFmtId="0" fontId="11" fillId="2" borderId="0" xfId="0" applyFont="1" applyFill="1" applyBorder="1" applyAlignment="1">
      <alignment vertical="center" wrapText="1"/>
    </xf>
    <xf numFmtId="0" fontId="4" fillId="0" borderId="0" xfId="0" applyFont="1" applyFill="1" applyAlignment="1">
      <alignment horizontal="center" vertical="center" wrapText="1"/>
    </xf>
    <xf numFmtId="0" fontId="11" fillId="2" borderId="0" xfId="0" applyFont="1" applyFill="1" applyBorder="1"/>
    <xf numFmtId="0" fontId="11" fillId="2" borderId="0" xfId="0" applyFont="1" applyFill="1" applyBorder="1" applyAlignment="1">
      <alignment wrapText="1"/>
    </xf>
    <xf numFmtId="0" fontId="4" fillId="0" borderId="0" xfId="0" applyFont="1" applyAlignment="1">
      <alignment horizontal="center" vertical="center" wrapText="1"/>
    </xf>
    <xf numFmtId="0" fontId="4" fillId="0" borderId="0" xfId="0" applyFont="1" applyFill="1" applyAlignment="1">
      <alignment horizontal="center" vertical="center" wrapText="1"/>
    </xf>
    <xf numFmtId="0" fontId="6" fillId="0" borderId="0" xfId="0" applyFont="1" applyAlignment="1">
      <alignment horizontal="center"/>
    </xf>
    <xf numFmtId="0" fontId="0" fillId="6" borderId="0" xfId="0" applyFont="1" applyFill="1" applyAlignment="1"/>
    <xf numFmtId="0" fontId="0" fillId="6" borderId="0" xfId="0" applyFont="1" applyFill="1" applyAlignment="1">
      <alignment horizontal="center" vertical="center" wrapText="1"/>
    </xf>
    <xf numFmtId="0" fontId="0" fillId="6" borderId="0" xfId="0" applyFont="1" applyFill="1" applyAlignment="1">
      <alignment horizontal="center"/>
    </xf>
    <xf numFmtId="0" fontId="3" fillId="6" borderId="0" xfId="0" applyFont="1" applyFill="1" applyAlignment="1">
      <alignment horizontal="center"/>
    </xf>
    <xf numFmtId="0" fontId="0" fillId="6" borderId="0" xfId="0" applyFont="1" applyFill="1" applyAlignment="1">
      <alignment wrapText="1"/>
    </xf>
    <xf numFmtId="0" fontId="3" fillId="0" borderId="0" xfId="0" applyFont="1" applyFill="1" applyBorder="1" applyAlignment="1">
      <alignment horizontal="center" vertical="center"/>
    </xf>
    <xf numFmtId="0" fontId="6" fillId="0" borderId="9" xfId="0" applyFont="1" applyBorder="1" applyAlignment="1">
      <alignment vertical="center" wrapText="1"/>
    </xf>
    <xf numFmtId="0" fontId="1" fillId="0" borderId="9" xfId="0" applyFont="1" applyBorder="1" applyAlignment="1">
      <alignment vertical="center" wrapText="1"/>
    </xf>
    <xf numFmtId="0" fontId="1" fillId="0" borderId="9" xfId="0" applyFont="1" applyBorder="1" applyAlignment="1">
      <alignment horizontal="center" vertical="center" wrapText="1"/>
    </xf>
    <xf numFmtId="0" fontId="1" fillId="0" borderId="9" xfId="0" applyFont="1" applyFill="1" applyBorder="1" applyAlignment="1">
      <alignment horizontal="center" vertical="center" wrapText="1"/>
    </xf>
    <xf numFmtId="0" fontId="9" fillId="0" borderId="9" xfId="0" applyFont="1" applyBorder="1" applyAlignment="1">
      <alignment horizontal="center" vertical="center" wrapText="1"/>
    </xf>
    <xf numFmtId="0" fontId="6" fillId="0" borderId="9" xfId="0" applyFont="1" applyBorder="1" applyAlignment="1">
      <alignment horizontal="center" vertical="center" wrapText="1"/>
    </xf>
    <xf numFmtId="0" fontId="4" fillId="0" borderId="0" xfId="0" applyFont="1" applyFill="1" applyAlignment="1">
      <alignment horizontal="center" vertical="center"/>
    </xf>
    <xf numFmtId="0" fontId="4" fillId="0" borderId="0" xfId="0" applyFont="1" applyFill="1" applyBorder="1" applyAlignment="1">
      <alignment horizontal="center" vertical="center"/>
    </xf>
    <xf numFmtId="0" fontId="0" fillId="3" borderId="0" xfId="0" applyFont="1" applyFill="1" applyBorder="1" applyAlignment="1"/>
    <xf numFmtId="0" fontId="4" fillId="0" borderId="0" xfId="0" applyFont="1" applyFill="1" applyAlignment="1">
      <alignment horizontal="center" vertical="center" wrapText="1"/>
    </xf>
    <xf numFmtId="0" fontId="0" fillId="0" borderId="0" xfId="0" applyFont="1" applyAlignment="1">
      <alignment vertical="center" wrapText="1"/>
    </xf>
    <xf numFmtId="0" fontId="4" fillId="0" borderId="0" xfId="0" applyFont="1" applyAlignment="1">
      <alignment horizontal="center" vertical="center" wrapText="1"/>
    </xf>
    <xf numFmtId="0" fontId="0" fillId="8" borderId="0" xfId="0" applyFont="1" applyFill="1" applyAlignment="1"/>
    <xf numFmtId="0" fontId="3" fillId="8" borderId="0" xfId="0" applyFont="1" applyFill="1" applyAlignment="1">
      <alignment wrapText="1"/>
    </xf>
    <xf numFmtId="0" fontId="4" fillId="8" borderId="0" xfId="0" applyFont="1" applyFill="1" applyAlignment="1"/>
    <xf numFmtId="0" fontId="2" fillId="2" borderId="0" xfId="0" applyFont="1" applyFill="1" applyBorder="1" applyAlignment="1">
      <alignment horizontal="center"/>
    </xf>
    <xf numFmtId="0" fontId="2" fillId="0" borderId="0" xfId="0" applyFont="1"/>
    <xf numFmtId="0" fontId="2" fillId="0" borderId="0" xfId="0" applyFont="1" applyAlignment="1"/>
    <xf numFmtId="0" fontId="1" fillId="6" borderId="0" xfId="0" applyFont="1" applyFill="1" applyAlignment="1">
      <alignment horizontal="center" vertical="center" wrapText="1"/>
    </xf>
    <xf numFmtId="0" fontId="0" fillId="6" borderId="0" xfId="0" applyFont="1" applyFill="1" applyAlignment="1">
      <alignment vertical="center" wrapText="1"/>
    </xf>
    <xf numFmtId="0" fontId="0" fillId="6"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7" fillId="6" borderId="0" xfId="45" applyFill="1" applyAlignment="1">
      <alignment horizontal="center" vertical="center" wrapText="1"/>
    </xf>
    <xf numFmtId="0" fontId="0" fillId="6" borderId="0" xfId="0" applyFont="1" applyFill="1" applyBorder="1" applyAlignment="1">
      <alignment horizontal="center"/>
    </xf>
    <xf numFmtId="0" fontId="11" fillId="6" borderId="0" xfId="0" applyFont="1" applyFill="1" applyBorder="1"/>
    <xf numFmtId="0" fontId="2" fillId="6" borderId="0" xfId="0" applyFont="1" applyFill="1" applyBorder="1"/>
    <xf numFmtId="0" fontId="1" fillId="6" borderId="0" xfId="0" applyFont="1" applyFill="1" applyBorder="1" applyAlignment="1">
      <alignment vertical="center" wrapText="1"/>
    </xf>
    <xf numFmtId="0" fontId="1" fillId="6" borderId="0" xfId="0" applyFont="1" applyFill="1" applyBorder="1" applyAlignment="1">
      <alignment horizontal="center" vertical="center" wrapText="1"/>
    </xf>
    <xf numFmtId="0" fontId="9" fillId="6" borderId="0" xfId="0" applyFont="1" applyFill="1" applyBorder="1" applyAlignment="1">
      <alignment horizontal="center" vertical="center" wrapText="1"/>
    </xf>
    <xf numFmtId="0" fontId="6" fillId="6" borderId="0" xfId="0" applyFont="1" applyFill="1" applyBorder="1" applyAlignment="1">
      <alignment horizontal="center" vertical="center" wrapText="1"/>
    </xf>
    <xf numFmtId="0" fontId="6" fillId="6" borderId="0" xfId="0" applyFont="1" applyFill="1" applyBorder="1" applyAlignment="1">
      <alignment vertical="center"/>
    </xf>
    <xf numFmtId="0" fontId="1" fillId="6" borderId="0" xfId="0" applyFont="1" applyFill="1" applyBorder="1" applyAlignment="1">
      <alignment vertical="center"/>
    </xf>
    <xf numFmtId="0" fontId="4" fillId="0" borderId="0" xfId="0" applyFont="1" applyFill="1" applyBorder="1" applyAlignment="1">
      <alignment vertical="center" wrapText="1"/>
    </xf>
    <xf numFmtId="0" fontId="4" fillId="0" borderId="0" xfId="0" applyFont="1" applyFill="1" applyAlignment="1"/>
    <xf numFmtId="0" fontId="3" fillId="7" borderId="0" xfId="0" applyFont="1" applyFill="1" applyBorder="1" applyAlignment="1">
      <alignment wrapText="1"/>
    </xf>
    <xf numFmtId="0" fontId="0" fillId="0" borderId="0" xfId="0" applyFont="1" applyBorder="1" applyAlignment="1"/>
    <xf numFmtId="0" fontId="0" fillId="0" borderId="5" xfId="0" applyFont="1" applyBorder="1" applyAlignment="1"/>
    <xf numFmtId="0" fontId="4" fillId="0" borderId="0" xfId="0" applyFont="1" applyBorder="1"/>
    <xf numFmtId="0" fontId="4" fillId="0" borderId="5" xfId="0" applyFont="1" applyBorder="1"/>
    <xf numFmtId="0" fontId="0" fillId="6" borderId="0" xfId="0" applyFont="1" applyFill="1" applyBorder="1" applyAlignment="1"/>
    <xf numFmtId="0" fontId="0" fillId="6" borderId="0" xfId="0" applyFont="1" applyFill="1" applyBorder="1" applyAlignment="1">
      <alignment horizontal="center" vertical="center"/>
    </xf>
    <xf numFmtId="0" fontId="3" fillId="6" borderId="0" xfId="0" applyFont="1" applyFill="1" applyBorder="1" applyAlignment="1">
      <alignment horizontal="center"/>
    </xf>
    <xf numFmtId="0" fontId="0" fillId="6" borderId="0" xfId="0" applyFont="1" applyFill="1" applyBorder="1" applyAlignment="1">
      <alignment wrapText="1"/>
    </xf>
    <xf numFmtId="0" fontId="0" fillId="0" borderId="0" xfId="0" applyFont="1" applyFill="1" applyBorder="1" applyAlignment="1"/>
    <xf numFmtId="0" fontId="7" fillId="0" borderId="0" xfId="45" applyAlignment="1">
      <alignment horizontal="center" vertical="center" wrapText="1"/>
    </xf>
    <xf numFmtId="1" fontId="3" fillId="4" borderId="6" xfId="0" applyNumberFormat="1" applyFont="1" applyFill="1" applyBorder="1" applyAlignment="1">
      <alignment horizontal="center" vertical="center"/>
    </xf>
    <xf numFmtId="1" fontId="3" fillId="4" borderId="7" xfId="0" applyNumberFormat="1" applyFont="1" applyFill="1" applyBorder="1" applyAlignment="1">
      <alignment horizontal="center" vertical="center"/>
    </xf>
    <xf numFmtId="1" fontId="3" fillId="4" borderId="8" xfId="0" applyNumberFormat="1" applyFont="1" applyFill="1" applyBorder="1" applyAlignment="1">
      <alignment horizontal="center" vertical="center"/>
    </xf>
    <xf numFmtId="0" fontId="0" fillId="0" borderId="0" xfId="0" applyFont="1" applyFill="1" applyAlignment="1">
      <alignment horizontal="center" vertical="center" wrapText="1"/>
    </xf>
    <xf numFmtId="0" fontId="0" fillId="0" borderId="0" xfId="0" applyFont="1" applyFill="1" applyAlignment="1">
      <alignment horizontal="center" vertical="center"/>
    </xf>
    <xf numFmtId="0" fontId="0" fillId="0" borderId="0" xfId="0" applyFont="1" applyAlignment="1">
      <alignment vertical="center" wrapText="1"/>
    </xf>
    <xf numFmtId="0" fontId="3" fillId="0" borderId="0"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Font="1" applyFill="1" applyBorder="1" applyAlignment="1">
      <alignment horizontal="center" vertical="center"/>
    </xf>
    <xf numFmtId="0" fontId="0" fillId="0" borderId="0" xfId="0" applyFont="1" applyFill="1" applyAlignment="1">
      <alignment horizontal="center" vertical="center" wrapText="1"/>
    </xf>
    <xf numFmtId="0" fontId="0" fillId="0" borderId="0" xfId="0" applyFont="1" applyAlignment="1">
      <alignment vertical="center" wrapText="1"/>
    </xf>
    <xf numFmtId="0" fontId="3" fillId="0" borderId="0" xfId="0" applyFont="1" applyFill="1" applyBorder="1" applyAlignment="1">
      <alignment horizontal="center" vertical="center"/>
    </xf>
    <xf numFmtId="0" fontId="3" fillId="4" borderId="0" xfId="0" applyFont="1" applyFill="1" applyAlignment="1">
      <alignment horizontal="center" vertical="center" wrapText="1"/>
    </xf>
    <xf numFmtId="0" fontId="4" fillId="0" borderId="0" xfId="0" applyFont="1" applyAlignment="1">
      <alignment vertical="center"/>
    </xf>
    <xf numFmtId="0" fontId="3" fillId="7" borderId="0" xfId="0" applyFont="1" applyFill="1" applyAlignment="1">
      <alignment wrapText="1"/>
    </xf>
    <xf numFmtId="0" fontId="4" fillId="7" borderId="0" xfId="0" applyFont="1" applyFill="1"/>
    <xf numFmtId="0" fontId="0" fillId="7" borderId="0" xfId="0" applyFont="1" applyFill="1" applyAlignment="1"/>
    <xf numFmtId="0" fontId="4" fillId="7" borderId="0" xfId="0" applyFont="1" applyFill="1" applyAlignment="1">
      <alignment vertical="center" wrapText="1"/>
    </xf>
    <xf numFmtId="0" fontId="2" fillId="7" borderId="0" xfId="0" applyFont="1" applyFill="1"/>
    <xf numFmtId="49" fontId="3" fillId="7" borderId="0" xfId="0" applyNumberFormat="1" applyFont="1" applyFill="1" applyAlignment="1">
      <alignment horizontal="center" vertical="center" wrapText="1"/>
    </xf>
    <xf numFmtId="0" fontId="5" fillId="7" borderId="0" xfId="0" applyFont="1" applyFill="1" applyAlignment="1">
      <alignment wrapText="1"/>
    </xf>
    <xf numFmtId="0" fontId="1" fillId="7" borderId="0" xfId="0" applyFont="1" applyFill="1"/>
    <xf numFmtId="0" fontId="1" fillId="7" borderId="0" xfId="0" applyFont="1" applyFill="1" applyAlignment="1">
      <alignment vertical="center" wrapText="1"/>
    </xf>
    <xf numFmtId="0" fontId="0" fillId="7" borderId="0" xfId="0" applyFont="1" applyFill="1"/>
    <xf numFmtId="0" fontId="0" fillId="5" borderId="0" xfId="0" applyFont="1" applyFill="1" applyAlignment="1">
      <alignment vertical="center" wrapText="1"/>
    </xf>
    <xf numFmtId="0" fontId="0" fillId="0" borderId="0" xfId="0" applyNumberFormat="1" applyFont="1" applyFill="1" applyBorder="1" applyAlignment="1">
      <alignment horizontal="center"/>
    </xf>
    <xf numFmtId="0" fontId="0" fillId="2" borderId="0" xfId="0" applyNumberFormat="1" applyFont="1" applyFill="1" applyBorder="1" applyAlignment="1">
      <alignment horizontal="center" vertical="center" wrapText="1"/>
    </xf>
    <xf numFmtId="0" fontId="0" fillId="0" borderId="0" xfId="0" applyNumberFormat="1" applyFont="1" applyFill="1" applyAlignment="1">
      <alignment horizontal="center" vertical="center" wrapText="1"/>
    </xf>
    <xf numFmtId="0" fontId="4" fillId="0" borderId="0" xfId="0" applyFont="1" applyFill="1"/>
    <xf numFmtId="0" fontId="4" fillId="7" borderId="0" xfId="0" applyFont="1" applyFill="1" applyAlignment="1">
      <alignment horizontal="center"/>
    </xf>
    <xf numFmtId="0" fontId="0" fillId="7" borderId="0" xfId="0" applyFont="1" applyFill="1" applyAlignment="1">
      <alignment horizontal="center"/>
    </xf>
    <xf numFmtId="0" fontId="0" fillId="0" borderId="0" xfId="0" applyFont="1" applyAlignment="1">
      <alignment horizontal="center"/>
    </xf>
    <xf numFmtId="0" fontId="0" fillId="0" borderId="0" xfId="0" applyFont="1" applyAlignment="1">
      <alignment horizontal="left"/>
    </xf>
    <xf numFmtId="0" fontId="11" fillId="6" borderId="0" xfId="0" applyFont="1" applyFill="1"/>
    <xf numFmtId="0" fontId="12" fillId="6" borderId="0" xfId="0" applyFont="1" applyFill="1" applyAlignment="1">
      <alignment wrapText="1"/>
    </xf>
    <xf numFmtId="0" fontId="11" fillId="6" borderId="0" xfId="0" applyFont="1" applyFill="1" applyAlignment="1"/>
    <xf numFmtId="0" fontId="11" fillId="6" borderId="0" xfId="0" applyFont="1" applyFill="1" applyAlignment="1">
      <alignment horizontal="center" vertical="center" wrapText="1"/>
    </xf>
    <xf numFmtId="0" fontId="11" fillId="6" borderId="0" xfId="0" applyFont="1" applyFill="1" applyAlignment="1">
      <alignment vertical="center" wrapText="1"/>
    </xf>
    <xf numFmtId="0" fontId="11" fillId="6" borderId="0" xfId="0" applyFont="1" applyFill="1" applyBorder="1" applyAlignment="1">
      <alignment horizontal="center" vertical="center" wrapText="1"/>
    </xf>
    <xf numFmtId="0" fontId="11" fillId="6" borderId="0" xfId="0" applyFont="1" applyFill="1" applyAlignment="1">
      <alignment horizontal="center"/>
    </xf>
    <xf numFmtId="0" fontId="12" fillId="6" borderId="0" xfId="0" applyFont="1" applyFill="1" applyAlignment="1">
      <alignment horizontal="center"/>
    </xf>
    <xf numFmtId="0" fontId="0" fillId="0" borderId="0" xfId="0" applyFont="1" applyBorder="1" applyAlignment="1">
      <alignment horizontal="right"/>
    </xf>
    <xf numFmtId="0" fontId="0" fillId="0" borderId="5" xfId="0" applyFont="1" applyBorder="1" applyAlignment="1">
      <alignment horizontal="right"/>
    </xf>
    <xf numFmtId="0" fontId="0" fillId="0" borderId="2" xfId="0" applyFont="1" applyBorder="1" applyAlignment="1">
      <alignment horizontal="right"/>
    </xf>
    <xf numFmtId="0" fontId="0" fillId="0" borderId="0" xfId="0" applyFont="1" applyFill="1" applyBorder="1" applyAlignment="1">
      <alignment vertical="center"/>
    </xf>
    <xf numFmtId="0" fontId="0" fillId="0" borderId="0" xfId="0" applyFont="1" applyFill="1" applyBorder="1" applyAlignment="1">
      <alignment vertical="center" wrapText="1"/>
    </xf>
    <xf numFmtId="0" fontId="0" fillId="0" borderId="0" xfId="0" applyFont="1" applyFill="1" applyBorder="1" applyAlignment="1">
      <alignment horizontal="center" vertical="center" wrapText="1"/>
    </xf>
    <xf numFmtId="0" fontId="4"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3" fillId="0" borderId="3" xfId="0" applyFont="1" applyFill="1" applyBorder="1" applyAlignment="1">
      <alignment horizontal="center" vertical="center"/>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Alignment="1">
      <alignment horizontal="center" vertical="center"/>
    </xf>
    <xf numFmtId="0" fontId="4" fillId="0" borderId="0" xfId="0" applyFont="1" applyFill="1" applyAlignment="1">
      <alignment horizontal="center" vertical="center" wrapText="1"/>
    </xf>
    <xf numFmtId="0" fontId="0" fillId="0" borderId="0" xfId="0" applyFont="1" applyFill="1" applyAlignment="1">
      <alignment horizontal="center" vertical="center" wrapText="1"/>
    </xf>
    <xf numFmtId="0" fontId="4" fillId="0" borderId="0" xfId="0" applyFont="1" applyAlignment="1">
      <alignment horizontal="center" vertical="center" wrapText="1"/>
    </xf>
    <xf numFmtId="49" fontId="0" fillId="7" borderId="0" xfId="0" applyNumberFormat="1" applyFont="1" applyFill="1" applyAlignment="1">
      <alignment horizontal="center" vertical="center" wrapText="1"/>
    </xf>
    <xf numFmtId="0" fontId="0" fillId="7" borderId="0" xfId="0" applyFont="1" applyFill="1" applyAlignment="1">
      <alignment horizontal="center" vertical="center" wrapText="1"/>
    </xf>
    <xf numFmtId="0" fontId="3" fillId="4" borderId="0" xfId="0" applyFont="1" applyFill="1" applyAlignment="1">
      <alignment horizontal="center" vertical="center" wrapText="1"/>
    </xf>
    <xf numFmtId="0" fontId="0" fillId="0" borderId="0" xfId="0" applyFont="1" applyAlignment="1">
      <alignment horizontal="left" vertical="center" wrapText="1"/>
    </xf>
    <xf numFmtId="0" fontId="3" fillId="7" borderId="0" xfId="0" applyFont="1" applyFill="1" applyBorder="1" applyAlignment="1">
      <alignment horizontal="center" vertical="center"/>
    </xf>
    <xf numFmtId="0" fontId="4" fillId="7" borderId="0" xfId="0" applyFont="1" applyFill="1" applyAlignment="1">
      <alignment horizontal="center" vertical="center" wrapText="1"/>
    </xf>
    <xf numFmtId="0" fontId="3" fillId="7" borderId="0" xfId="0" applyFont="1" applyFill="1" applyBorder="1" applyAlignment="1">
      <alignment horizontal="center" vertical="center" wrapText="1"/>
    </xf>
    <xf numFmtId="0" fontId="0" fillId="0" borderId="0" xfId="0" applyFont="1" applyFill="1" applyBorder="1" applyAlignment="1">
      <alignment horizontal="center" vertical="center"/>
    </xf>
    <xf numFmtId="0" fontId="0" fillId="0" borderId="0" xfId="0" applyFont="1" applyAlignment="1">
      <alignment horizontal="center" vertical="center" wrapText="1"/>
    </xf>
    <xf numFmtId="0" fontId="3" fillId="0" borderId="0" xfId="0" applyFont="1" applyFill="1" applyBorder="1" applyAlignment="1">
      <alignment horizontal="center" vertical="center"/>
    </xf>
    <xf numFmtId="164" fontId="0" fillId="0" borderId="0" xfId="0" applyNumberFormat="1" applyFont="1" applyFill="1" applyAlignment="1">
      <alignment horizontal="center" vertical="center" wrapText="1"/>
    </xf>
    <xf numFmtId="0" fontId="0" fillId="0" borderId="0" xfId="0" applyFont="1" applyAlignment="1">
      <alignment vertical="center" wrapText="1"/>
    </xf>
    <xf numFmtId="0" fontId="0" fillId="5" borderId="0" xfId="0" applyFont="1" applyFill="1" applyAlignment="1">
      <alignment horizontal="center" vertical="center"/>
    </xf>
    <xf numFmtId="0" fontId="3" fillId="4" borderId="0" xfId="0" applyFont="1" applyFill="1" applyAlignment="1">
      <alignment horizontal="center" vertical="center"/>
    </xf>
    <xf numFmtId="165" fontId="3" fillId="0" borderId="0" xfId="0" applyNumberFormat="1" applyFont="1" applyFill="1" applyAlignment="1">
      <alignment horizontal="center" vertical="center" wrapText="1"/>
    </xf>
    <xf numFmtId="0" fontId="4" fillId="0" borderId="0" xfId="0" applyFont="1" applyFill="1" applyAlignment="1">
      <alignment horizontal="center" vertical="center"/>
    </xf>
    <xf numFmtId="0" fontId="0" fillId="5" borderId="0" xfId="0" applyFont="1" applyFill="1" applyAlignment="1">
      <alignment horizontal="center" vertical="center" wrapText="1"/>
    </xf>
    <xf numFmtId="0" fontId="3" fillId="0" borderId="0" xfId="0" applyFont="1" applyFill="1" applyAlignment="1">
      <alignment horizontal="center" vertical="center" wrapText="1"/>
    </xf>
    <xf numFmtId="0" fontId="0" fillId="5" borderId="0" xfId="0" applyFont="1" applyFill="1" applyAlignment="1">
      <alignment horizontal="center" wrapText="1"/>
    </xf>
    <xf numFmtId="0" fontId="0" fillId="0" borderId="0" xfId="0" applyFont="1" applyAlignment="1">
      <alignment horizontal="center" wrapText="1"/>
    </xf>
    <xf numFmtId="0" fontId="4" fillId="0" borderId="0" xfId="0" applyFont="1" applyAlignment="1">
      <alignment horizontal="center" wrapText="1"/>
    </xf>
    <xf numFmtId="0" fontId="0" fillId="0" borderId="0" xfId="0" applyFont="1" applyAlignment="1">
      <alignment horizontal="center" vertical="center"/>
    </xf>
    <xf numFmtId="0" fontId="4" fillId="0" borderId="0" xfId="0" applyFont="1" applyAlignment="1">
      <alignment horizontal="center" vertical="center"/>
    </xf>
    <xf numFmtId="0" fontId="4" fillId="6" borderId="0" xfId="0" applyFont="1" applyFill="1"/>
    <xf numFmtId="0" fontId="3" fillId="0" borderId="0" xfId="0" applyFont="1" applyAlignment="1">
      <alignment horizontal="center" vertical="center"/>
    </xf>
    <xf numFmtId="0" fontId="4" fillId="0" borderId="3" xfId="0" applyFont="1" applyBorder="1"/>
    <xf numFmtId="0" fontId="3" fillId="0" borderId="0" xfId="0" applyFont="1" applyFill="1" applyAlignment="1">
      <alignment wrapText="1"/>
    </xf>
    <xf numFmtId="0" fontId="13" fillId="0" borderId="0" xfId="0" applyFont="1" applyFill="1" applyBorder="1" applyAlignment="1">
      <alignment wrapText="1"/>
    </xf>
    <xf numFmtId="0" fontId="13" fillId="6" borderId="0" xfId="0" applyFont="1" applyFill="1" applyBorder="1" applyAlignment="1">
      <alignment wrapText="1"/>
    </xf>
    <xf numFmtId="0" fontId="2" fillId="0" borderId="0" xfId="0" applyFont="1" applyFill="1"/>
    <xf numFmtId="0" fontId="13" fillId="6" borderId="0" xfId="0" applyFont="1" applyFill="1" applyBorder="1" applyAlignment="1">
      <alignment vertical="center" wrapText="1"/>
    </xf>
    <xf numFmtId="0" fontId="2" fillId="6" borderId="0" xfId="0" applyFont="1" applyFill="1" applyBorder="1" applyAlignment="1">
      <alignment vertical="center"/>
    </xf>
    <xf numFmtId="0" fontId="14" fillId="6" borderId="0" xfId="0" applyFont="1" applyFill="1"/>
    <xf numFmtId="0" fontId="2" fillId="0" borderId="0" xfId="0" applyFont="1" applyFill="1" applyBorder="1" applyAlignment="1">
      <alignment vertical="center" wrapText="1"/>
    </xf>
    <xf numFmtId="0" fontId="6" fillId="0" borderId="9" xfId="0" applyFont="1" applyFill="1" applyBorder="1" applyAlignment="1">
      <alignment vertical="center" wrapText="1"/>
    </xf>
    <xf numFmtId="0" fontId="13" fillId="0" borderId="0" xfId="0" applyFont="1" applyFill="1" applyAlignment="1">
      <alignment wrapText="1"/>
    </xf>
    <xf numFmtId="0" fontId="2" fillId="0" borderId="0" xfId="0" applyFont="1" applyFill="1" applyAlignment="1">
      <alignment vertical="center" wrapText="1"/>
    </xf>
    <xf numFmtId="0" fontId="2" fillId="0" borderId="0" xfId="0" applyFont="1" applyFill="1" applyAlignment="1">
      <alignment wrapText="1"/>
    </xf>
    <xf numFmtId="0" fontId="2" fillId="6" borderId="0" xfId="0" applyFont="1" applyFill="1" applyBorder="1" applyAlignment="1">
      <alignment vertical="center" wrapText="1"/>
    </xf>
    <xf numFmtId="0" fontId="1" fillId="0" borderId="0" xfId="0" applyFont="1" applyAlignment="1">
      <alignment vertical="center" wrapText="1"/>
    </xf>
    <xf numFmtId="0" fontId="4" fillId="0" borderId="0" xfId="0" applyFont="1" applyFill="1" applyBorder="1" applyAlignment="1">
      <alignment horizontal="center" vertical="center"/>
    </xf>
    <xf numFmtId="165" fontId="3" fillId="4" borderId="0" xfId="0" applyNumberFormat="1" applyFont="1" applyFill="1" applyAlignment="1">
      <alignment horizontal="center" vertical="center"/>
    </xf>
    <xf numFmtId="0" fontId="0" fillId="4" borderId="0" xfId="0" applyFont="1" applyFill="1" applyBorder="1" applyAlignment="1">
      <alignment horizontal="center" vertical="center" wrapText="1"/>
    </xf>
    <xf numFmtId="0" fontId="2" fillId="0" borderId="0" xfId="0" applyFont="1" applyFill="1" applyBorder="1" applyAlignment="1">
      <alignment horizontal="center"/>
    </xf>
  </cellXfs>
  <cellStyles count="11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cellStyle name="Normal" xfId="0" builtinId="0"/>
  </cellStyles>
  <dxfs count="0"/>
  <tableStyles count="0" defaultTableStyle="TableStyleMedium2" defaultPivotStyle="PivotStyleLight16"/>
  <colors>
    <mruColors>
      <color rgb="FFEEEC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52A1D-9736-4BEE-80A5-E7737557C8EE}">
  <dimension ref="A1:U258"/>
  <sheetViews>
    <sheetView zoomScale="85" zoomScaleNormal="85" workbookViewId="0">
      <pane ySplit="1" topLeftCell="A8" activePane="bottomLeft" state="frozen"/>
      <selection pane="bottomLeft" activeCell="B44" sqref="B44"/>
    </sheetView>
  </sheetViews>
  <sheetFormatPr defaultRowHeight="15" x14ac:dyDescent="0.25"/>
  <cols>
    <col min="1" max="1" width="25.7109375" style="69" customWidth="1"/>
    <col min="2" max="2" width="25.7109375" style="226" customWidth="1"/>
    <col min="3" max="3" width="40.28515625" customWidth="1"/>
    <col min="4" max="4" width="25.7109375" style="69" customWidth="1"/>
    <col min="5" max="5" width="25.7109375" style="63" customWidth="1"/>
    <col min="6" max="6" width="25.7109375" style="70" customWidth="1"/>
    <col min="7" max="7" width="25.7109375" customWidth="1"/>
    <col min="8" max="8" width="25.7109375" style="70" customWidth="1"/>
    <col min="9" max="9" width="25.7109375" customWidth="1"/>
    <col min="10" max="10" width="25.7109375" style="7" customWidth="1"/>
    <col min="11" max="11" width="25.7109375" style="104" customWidth="1"/>
    <col min="12" max="12" width="25.7109375" style="7" customWidth="1"/>
    <col min="13" max="17" width="25.7109375" customWidth="1"/>
    <col min="18" max="18" width="12.7109375" customWidth="1"/>
  </cols>
  <sheetData>
    <row r="1" spans="1:18" s="60" customFormat="1" ht="34.5" customHeight="1" thickBot="1" x14ac:dyDescent="0.3">
      <c r="A1" s="87" t="s">
        <v>0</v>
      </c>
      <c r="B1" s="223" t="s">
        <v>487</v>
      </c>
      <c r="C1" s="88" t="s">
        <v>427</v>
      </c>
      <c r="D1" s="87" t="s">
        <v>292</v>
      </c>
      <c r="E1" s="88" t="s">
        <v>275</v>
      </c>
      <c r="F1" s="89" t="s">
        <v>58</v>
      </c>
      <c r="G1" s="89" t="s">
        <v>59</v>
      </c>
      <c r="H1" s="89" t="s">
        <v>60</v>
      </c>
      <c r="I1" s="89" t="s">
        <v>202</v>
      </c>
      <c r="J1" s="90" t="s">
        <v>203</v>
      </c>
      <c r="K1" s="88" t="s">
        <v>294</v>
      </c>
      <c r="L1" s="90" t="s">
        <v>293</v>
      </c>
      <c r="M1" s="90" t="s">
        <v>205</v>
      </c>
      <c r="N1" s="91" t="s">
        <v>196</v>
      </c>
      <c r="O1" s="92" t="s">
        <v>233</v>
      </c>
      <c r="P1" s="92" t="s">
        <v>234</v>
      </c>
      <c r="Q1" s="88" t="s">
        <v>189</v>
      </c>
      <c r="R1" s="228" t="s">
        <v>522</v>
      </c>
    </row>
    <row r="2" spans="1:18" s="81" customFormat="1" ht="15" customHeight="1" x14ac:dyDescent="0.25">
      <c r="A2" s="74" t="s">
        <v>195</v>
      </c>
      <c r="B2" s="227"/>
      <c r="C2" s="10"/>
      <c r="D2" s="74"/>
      <c r="E2" s="10"/>
      <c r="F2" s="10"/>
      <c r="G2" s="1"/>
      <c r="H2" s="1"/>
      <c r="I2" s="158"/>
      <c r="J2" s="10"/>
      <c r="K2" s="102"/>
      <c r="L2" s="107"/>
      <c r="M2" s="82"/>
      <c r="N2" s="83"/>
      <c r="O2" s="84"/>
      <c r="P2" s="84"/>
      <c r="Q2" s="85"/>
    </row>
    <row r="3" spans="1:18" s="7" customFormat="1" ht="15" customHeight="1" x14ac:dyDescent="0.25">
      <c r="A3" s="18" t="s">
        <v>181</v>
      </c>
      <c r="B3" s="222" t="s">
        <v>488</v>
      </c>
      <c r="C3" s="9" t="s">
        <v>180</v>
      </c>
      <c r="D3" s="119" t="s">
        <v>195</v>
      </c>
      <c r="E3" s="9" t="s">
        <v>287</v>
      </c>
      <c r="F3" s="14">
        <v>0.77708333333333324</v>
      </c>
      <c r="I3" s="159" t="s">
        <v>306</v>
      </c>
      <c r="J3" s="26"/>
      <c r="K3" s="4" t="s">
        <v>277</v>
      </c>
      <c r="L3" s="66"/>
      <c r="M3" s="58" t="s">
        <v>364</v>
      </c>
      <c r="N3" s="11"/>
      <c r="O3" s="31"/>
      <c r="P3" s="31"/>
      <c r="Q3" s="8" t="s">
        <v>206</v>
      </c>
    </row>
    <row r="4" spans="1:18" s="7" customFormat="1" ht="15" customHeight="1" x14ac:dyDescent="0.25">
      <c r="A4" s="18" t="s">
        <v>181</v>
      </c>
      <c r="B4" s="222" t="s">
        <v>488</v>
      </c>
      <c r="C4" s="9" t="s">
        <v>344</v>
      </c>
      <c r="D4" s="119" t="s">
        <v>195</v>
      </c>
      <c r="E4" s="9" t="s">
        <v>287</v>
      </c>
      <c r="F4" s="157">
        <v>18</v>
      </c>
      <c r="I4" s="159">
        <v>18</v>
      </c>
      <c r="J4" s="136"/>
      <c r="K4" s="4" t="s">
        <v>277</v>
      </c>
      <c r="L4" s="135"/>
      <c r="M4" s="135" t="s">
        <v>364</v>
      </c>
      <c r="N4" s="11"/>
      <c r="O4" s="31"/>
      <c r="P4" s="31"/>
      <c r="Q4" s="8" t="s">
        <v>206</v>
      </c>
    </row>
    <row r="5" spans="1:18" s="7" customFormat="1" ht="15" customHeight="1" x14ac:dyDescent="0.25">
      <c r="A5" s="18" t="s">
        <v>181</v>
      </c>
      <c r="B5" s="222" t="s">
        <v>488</v>
      </c>
      <c r="C5" s="9" t="s">
        <v>345</v>
      </c>
      <c r="D5" s="119" t="s">
        <v>195</v>
      </c>
      <c r="E5" s="9" t="s">
        <v>287</v>
      </c>
      <c r="F5" s="157">
        <v>39</v>
      </c>
      <c r="I5" s="159">
        <v>46</v>
      </c>
      <c r="J5" s="136"/>
      <c r="K5" s="4" t="s">
        <v>277</v>
      </c>
      <c r="L5" s="135"/>
      <c r="M5" s="135" t="s">
        <v>364</v>
      </c>
      <c r="N5" s="11"/>
      <c r="O5" s="31"/>
      <c r="P5" s="31"/>
      <c r="Q5" s="8" t="s">
        <v>206</v>
      </c>
    </row>
    <row r="6" spans="1:18" s="7" customFormat="1" ht="15" customHeight="1" x14ac:dyDescent="0.25">
      <c r="A6" s="18" t="s">
        <v>183</v>
      </c>
      <c r="B6" s="222" t="s">
        <v>488</v>
      </c>
      <c r="C6" s="9" t="s">
        <v>182</v>
      </c>
      <c r="D6" s="119" t="s">
        <v>195</v>
      </c>
      <c r="E6" s="9" t="s">
        <v>287</v>
      </c>
      <c r="F6" s="13" t="s">
        <v>184</v>
      </c>
      <c r="I6" s="58"/>
      <c r="J6" s="26"/>
      <c r="K6" s="4" t="s">
        <v>277</v>
      </c>
      <c r="L6" s="75" t="s">
        <v>185</v>
      </c>
      <c r="M6" s="58"/>
      <c r="N6" s="11"/>
      <c r="O6" s="31"/>
      <c r="P6" s="31"/>
      <c r="Q6" s="8"/>
    </row>
    <row r="7" spans="1:18" s="7" customFormat="1" ht="15" customHeight="1" x14ac:dyDescent="0.25">
      <c r="A7" s="24" t="s">
        <v>365</v>
      </c>
      <c r="B7" s="222" t="s">
        <v>488</v>
      </c>
      <c r="C7" s="5" t="s">
        <v>264</v>
      </c>
      <c r="D7" s="119" t="s">
        <v>195</v>
      </c>
      <c r="E7" s="9" t="s">
        <v>287</v>
      </c>
      <c r="F7" s="5"/>
      <c r="I7" s="58"/>
      <c r="J7" s="26"/>
      <c r="K7" s="4" t="s">
        <v>277</v>
      </c>
      <c r="L7" s="66" t="s">
        <v>265</v>
      </c>
      <c r="M7" s="58" t="s">
        <v>366</v>
      </c>
      <c r="N7" s="11"/>
      <c r="O7" s="31"/>
      <c r="P7" s="31"/>
      <c r="Q7" s="8" t="s">
        <v>367</v>
      </c>
    </row>
    <row r="8" spans="1:18" s="7" customFormat="1" ht="15" customHeight="1" x14ac:dyDescent="0.25">
      <c r="A8" s="24" t="s">
        <v>368</v>
      </c>
      <c r="B8" s="222" t="s">
        <v>488</v>
      </c>
      <c r="C8" s="5"/>
      <c r="D8" s="119" t="s">
        <v>195</v>
      </c>
      <c r="E8" s="9" t="s">
        <v>287</v>
      </c>
      <c r="F8" s="4"/>
      <c r="I8" s="58"/>
      <c r="J8" s="26" t="s">
        <v>188</v>
      </c>
      <c r="K8" s="4" t="s">
        <v>276</v>
      </c>
      <c r="L8" s="66" t="s">
        <v>204</v>
      </c>
      <c r="M8" s="58" t="s">
        <v>369</v>
      </c>
      <c r="N8" s="11"/>
      <c r="O8" s="31"/>
      <c r="P8" s="31"/>
      <c r="Q8" s="8" t="s">
        <v>370</v>
      </c>
    </row>
    <row r="9" spans="1:18" s="81" customFormat="1" ht="15" customHeight="1" x14ac:dyDescent="0.25">
      <c r="A9" s="77" t="s">
        <v>194</v>
      </c>
      <c r="B9" s="227"/>
      <c r="C9" s="1"/>
      <c r="D9" s="76"/>
      <c r="E9" s="1"/>
      <c r="F9" s="1"/>
      <c r="G9" s="1"/>
      <c r="H9" s="1"/>
      <c r="I9" s="21"/>
      <c r="J9" s="10"/>
      <c r="K9" s="1"/>
      <c r="L9" s="105"/>
      <c r="M9" s="82"/>
      <c r="N9" s="83"/>
      <c r="O9" s="84"/>
      <c r="P9" s="84"/>
      <c r="Q9" s="106"/>
    </row>
    <row r="10" spans="1:18" s="7" customFormat="1" ht="15" customHeight="1" x14ac:dyDescent="0.25">
      <c r="A10" s="18" t="s">
        <v>179</v>
      </c>
      <c r="B10" s="222" t="s">
        <v>488</v>
      </c>
      <c r="C10" s="9" t="s">
        <v>317</v>
      </c>
      <c r="D10" s="24" t="s">
        <v>316</v>
      </c>
      <c r="E10" s="9" t="s">
        <v>278</v>
      </c>
      <c r="F10" s="9"/>
      <c r="I10">
        <v>4.0537644994469499E-4</v>
      </c>
      <c r="J10" s="185" t="s">
        <v>188</v>
      </c>
      <c r="K10" s="4" t="s">
        <v>277</v>
      </c>
      <c r="L10" s="186" t="s">
        <v>346</v>
      </c>
      <c r="M10" s="187" t="s">
        <v>371</v>
      </c>
      <c r="N10" s="11"/>
      <c r="O10" s="31"/>
      <c r="P10" s="31"/>
      <c r="Q10" s="8" t="s">
        <v>323</v>
      </c>
    </row>
    <row r="11" spans="1:18" s="7" customFormat="1" ht="15" customHeight="1" x14ac:dyDescent="0.25">
      <c r="A11" s="18" t="s">
        <v>179</v>
      </c>
      <c r="B11" s="222" t="s">
        <v>488</v>
      </c>
      <c r="C11" s="9" t="s">
        <v>318</v>
      </c>
      <c r="D11" s="24" t="s">
        <v>316</v>
      </c>
      <c r="E11" s="9" t="s">
        <v>278</v>
      </c>
      <c r="F11" s="9"/>
      <c r="I11">
        <v>6.6106631243490702E-4</v>
      </c>
      <c r="J11" s="185"/>
      <c r="K11" s="4" t="s">
        <v>277</v>
      </c>
      <c r="L11" s="187"/>
      <c r="M11" s="187"/>
      <c r="N11" s="11"/>
      <c r="O11" s="31"/>
      <c r="P11" s="31"/>
      <c r="Q11" s="8"/>
    </row>
    <row r="12" spans="1:18" s="7" customFormat="1" ht="15" customHeight="1" x14ac:dyDescent="0.25">
      <c r="A12" s="18" t="s">
        <v>179</v>
      </c>
      <c r="B12" s="222" t="s">
        <v>488</v>
      </c>
      <c r="C12" s="9" t="s">
        <v>319</v>
      </c>
      <c r="D12" s="24" t="s">
        <v>316</v>
      </c>
      <c r="E12" s="9" t="s">
        <v>278</v>
      </c>
      <c r="F12" s="9"/>
      <c r="I12">
        <v>1.37805262652717E-3</v>
      </c>
      <c r="J12" s="185"/>
      <c r="K12" s="4" t="s">
        <v>277</v>
      </c>
      <c r="L12" s="187"/>
      <c r="M12" s="187"/>
      <c r="N12" s="11"/>
      <c r="O12" s="31"/>
      <c r="P12" s="31"/>
      <c r="Q12" s="8"/>
    </row>
    <row r="13" spans="1:18" s="7" customFormat="1" ht="15" customHeight="1" x14ac:dyDescent="0.25">
      <c r="A13" s="18" t="s">
        <v>179</v>
      </c>
      <c r="B13" s="222" t="s">
        <v>488</v>
      </c>
      <c r="C13" s="9" t="s">
        <v>320</v>
      </c>
      <c r="D13" s="24" t="s">
        <v>316</v>
      </c>
      <c r="E13" s="9" t="s">
        <v>278</v>
      </c>
      <c r="F13" s="9"/>
      <c r="I13">
        <v>8.5341727117056699E-4</v>
      </c>
      <c r="J13" s="185"/>
      <c r="K13" s="4" t="s">
        <v>277</v>
      </c>
      <c r="L13" s="187"/>
      <c r="M13" s="187"/>
      <c r="N13" s="11"/>
      <c r="O13" s="31"/>
      <c r="P13" s="31"/>
      <c r="Q13" s="8"/>
    </row>
    <row r="14" spans="1:18" s="7" customFormat="1" ht="15" customHeight="1" x14ac:dyDescent="0.25">
      <c r="A14" s="18" t="s">
        <v>179</v>
      </c>
      <c r="B14" s="222" t="s">
        <v>488</v>
      </c>
      <c r="C14" s="9" t="s">
        <v>321</v>
      </c>
      <c r="D14" s="24" t="s">
        <v>316</v>
      </c>
      <c r="E14" s="9" t="s">
        <v>278</v>
      </c>
      <c r="F14" s="9"/>
      <c r="I14">
        <v>1.0840140507176401E-3</v>
      </c>
      <c r="J14" s="185"/>
      <c r="K14" s="4" t="s">
        <v>277</v>
      </c>
      <c r="L14" s="187"/>
      <c r="M14" s="187"/>
      <c r="N14" s="11"/>
      <c r="O14" s="31"/>
      <c r="P14" s="31"/>
      <c r="Q14" s="8"/>
    </row>
    <row r="15" spans="1:18" s="7" customFormat="1" ht="15" customHeight="1" x14ac:dyDescent="0.25">
      <c r="A15" s="18" t="s">
        <v>179</v>
      </c>
      <c r="B15" s="222" t="s">
        <v>488</v>
      </c>
      <c r="C15" s="9" t="s">
        <v>322</v>
      </c>
      <c r="D15" s="24" t="s">
        <v>316</v>
      </c>
      <c r="E15" s="9" t="s">
        <v>278</v>
      </c>
      <c r="F15" s="9"/>
      <c r="I15">
        <v>1.98286381240384E-3</v>
      </c>
      <c r="J15" s="185"/>
      <c r="K15" s="4" t="s">
        <v>277</v>
      </c>
      <c r="L15" s="187"/>
      <c r="M15" s="187"/>
      <c r="N15" s="11"/>
      <c r="O15" s="31"/>
      <c r="P15" s="31"/>
      <c r="Q15" s="8"/>
    </row>
    <row r="16" spans="1:18" s="81" customFormat="1" ht="15" customHeight="1" x14ac:dyDescent="0.25">
      <c r="A16" s="77" t="s">
        <v>193</v>
      </c>
      <c r="B16" s="227"/>
      <c r="C16" s="1"/>
      <c r="D16" s="76"/>
      <c r="E16" s="1"/>
      <c r="F16" s="1"/>
      <c r="G16" s="1"/>
      <c r="H16" s="1"/>
      <c r="I16" s="21"/>
      <c r="J16" s="10"/>
      <c r="K16" s="1"/>
      <c r="L16" s="108"/>
      <c r="M16" s="82"/>
      <c r="N16" s="83"/>
      <c r="O16" s="84"/>
      <c r="P16" s="84"/>
      <c r="Q16" s="85"/>
    </row>
    <row r="17" spans="1:17" s="7" customFormat="1" ht="15" customHeight="1" x14ac:dyDescent="0.25">
      <c r="A17" s="24" t="s">
        <v>207</v>
      </c>
      <c r="B17" s="222" t="s">
        <v>488</v>
      </c>
      <c r="C17" s="4"/>
      <c r="E17" s="121"/>
      <c r="F17" s="4"/>
      <c r="I17" s="59"/>
      <c r="J17" s="27" t="s">
        <v>191</v>
      </c>
      <c r="K17" s="4" t="s">
        <v>277</v>
      </c>
      <c r="L17" s="28" t="s">
        <v>201</v>
      </c>
      <c r="M17" s="58"/>
      <c r="N17" s="11"/>
      <c r="O17" s="31"/>
      <c r="P17" s="31"/>
      <c r="Q17" s="35" t="s">
        <v>372</v>
      </c>
    </row>
    <row r="18" spans="1:17" s="7" customFormat="1" ht="15" customHeight="1" x14ac:dyDescent="0.25">
      <c r="A18" s="32" t="s">
        <v>119</v>
      </c>
      <c r="B18" s="222" t="s">
        <v>488</v>
      </c>
      <c r="C18" s="160" t="s">
        <v>347</v>
      </c>
      <c r="E18" s="24" t="s">
        <v>287</v>
      </c>
      <c r="F18" s="33" t="s">
        <v>61</v>
      </c>
      <c r="G18" s="33" t="s">
        <v>61</v>
      </c>
      <c r="H18" s="33"/>
      <c r="I18" s="12">
        <v>0</v>
      </c>
      <c r="J18" s="196" t="s">
        <v>188</v>
      </c>
      <c r="K18" s="232" t="s">
        <v>277</v>
      </c>
      <c r="L18" s="187" t="s">
        <v>373</v>
      </c>
      <c r="M18" s="231" t="s">
        <v>236</v>
      </c>
      <c r="N18" s="34"/>
      <c r="O18" s="230">
        <f t="shared" ref="O18:O23" si="0">100*(180)/(14886+445+180)</f>
        <v>1.1604667655212431</v>
      </c>
      <c r="P18" s="230">
        <f t="shared" ref="P18:P23" si="1">100*(180+445)/(14886+445+180)</f>
        <v>4.0293984913932048</v>
      </c>
      <c r="Q18" s="187" t="s">
        <v>253</v>
      </c>
    </row>
    <row r="19" spans="1:17" s="148" customFormat="1" ht="15" customHeight="1" x14ac:dyDescent="0.25">
      <c r="A19" s="152" t="s">
        <v>119</v>
      </c>
      <c r="B19" s="222" t="s">
        <v>488</v>
      </c>
      <c r="C19" s="155" t="s">
        <v>428</v>
      </c>
      <c r="E19" s="121" t="s">
        <v>287</v>
      </c>
      <c r="F19" s="161" t="s">
        <v>61</v>
      </c>
      <c r="G19" s="161" t="s">
        <v>61</v>
      </c>
      <c r="H19" s="161"/>
      <c r="I19" s="148">
        <v>1.3100000000000001E-2</v>
      </c>
      <c r="J19" s="196"/>
      <c r="K19" s="232"/>
      <c r="L19" s="187"/>
      <c r="M19" s="231"/>
      <c r="N19" s="162"/>
      <c r="O19" s="230"/>
      <c r="P19" s="230"/>
      <c r="Q19" s="187"/>
    </row>
    <row r="20" spans="1:17" s="148" customFormat="1" ht="15" customHeight="1" x14ac:dyDescent="0.25">
      <c r="A20" s="152" t="s">
        <v>119</v>
      </c>
      <c r="B20" s="222" t="s">
        <v>488</v>
      </c>
      <c r="C20" s="155" t="s">
        <v>429</v>
      </c>
      <c r="E20" s="121" t="s">
        <v>287</v>
      </c>
      <c r="F20" s="161" t="s">
        <v>61</v>
      </c>
      <c r="G20" s="161" t="s">
        <v>61</v>
      </c>
      <c r="H20" s="161"/>
      <c r="I20" s="148">
        <v>8.0000000000000002E-3</v>
      </c>
      <c r="J20" s="196"/>
      <c r="K20" s="232"/>
      <c r="L20" s="187"/>
      <c r="M20" s="231"/>
      <c r="N20" s="162"/>
      <c r="O20" s="230"/>
      <c r="P20" s="230"/>
      <c r="Q20" s="187"/>
    </row>
    <row r="21" spans="1:17" s="148" customFormat="1" ht="15" customHeight="1" x14ac:dyDescent="0.25">
      <c r="A21" s="152" t="s">
        <v>119</v>
      </c>
      <c r="B21" s="222" t="s">
        <v>488</v>
      </c>
      <c r="C21" s="155" t="s">
        <v>430</v>
      </c>
      <c r="E21" s="121" t="s">
        <v>287</v>
      </c>
      <c r="F21" s="161" t="s">
        <v>61</v>
      </c>
      <c r="G21" s="161" t="s">
        <v>61</v>
      </c>
      <c r="H21" s="161"/>
      <c r="I21" s="148">
        <v>2.1899999999999999E-2</v>
      </c>
      <c r="J21" s="196"/>
      <c r="K21" s="232"/>
      <c r="L21" s="187"/>
      <c r="M21" s="231"/>
      <c r="N21" s="162"/>
      <c r="O21" s="230"/>
      <c r="P21" s="230"/>
      <c r="Q21" s="187"/>
    </row>
    <row r="22" spans="1:17" s="148" customFormat="1" ht="15" customHeight="1" x14ac:dyDescent="0.25">
      <c r="A22" s="152" t="s">
        <v>119</v>
      </c>
      <c r="B22" s="222" t="s">
        <v>488</v>
      </c>
      <c r="C22" s="155" t="s">
        <v>431</v>
      </c>
      <c r="E22" s="121" t="s">
        <v>287</v>
      </c>
      <c r="F22" s="161" t="s">
        <v>61</v>
      </c>
      <c r="G22" s="161" t="s">
        <v>61</v>
      </c>
      <c r="H22" s="161"/>
      <c r="I22" s="148">
        <v>4.1999999999999997E-3</v>
      </c>
      <c r="J22" s="196"/>
      <c r="K22" s="232"/>
      <c r="L22" s="187"/>
      <c r="M22" s="231"/>
      <c r="N22" s="162"/>
      <c r="O22" s="230"/>
      <c r="P22" s="230"/>
      <c r="Q22" s="187"/>
    </row>
    <row r="23" spans="1:17" s="148" customFormat="1" ht="15" customHeight="1" x14ac:dyDescent="0.25">
      <c r="A23" s="152" t="s">
        <v>119</v>
      </c>
      <c r="B23" s="222" t="s">
        <v>488</v>
      </c>
      <c r="C23" s="155" t="s">
        <v>432</v>
      </c>
      <c r="E23" s="121" t="s">
        <v>287</v>
      </c>
      <c r="F23" s="161" t="s">
        <v>61</v>
      </c>
      <c r="G23" s="161" t="s">
        <v>61</v>
      </c>
      <c r="H23" s="161"/>
      <c r="I23" s="148">
        <v>1.4999999999999999E-2</v>
      </c>
      <c r="J23" s="196"/>
      <c r="K23" s="232"/>
      <c r="L23" s="187"/>
      <c r="M23" s="231"/>
      <c r="N23" s="162"/>
      <c r="O23" s="230"/>
      <c r="P23" s="230"/>
      <c r="Q23" s="187"/>
    </row>
    <row r="24" spans="1:17" s="81" customFormat="1" ht="15" customHeight="1" x14ac:dyDescent="0.25">
      <c r="A24" s="77" t="s">
        <v>1</v>
      </c>
      <c r="B24" s="227"/>
      <c r="D24" s="76"/>
      <c r="E24" s="1"/>
      <c r="F24" s="1"/>
      <c r="I24" s="82"/>
      <c r="K24" s="1"/>
    </row>
    <row r="25" spans="1:17" s="63" customFormat="1" ht="15" customHeight="1" x14ac:dyDescent="0.25">
      <c r="A25" s="20" t="s">
        <v>186</v>
      </c>
      <c r="B25" s="222" t="s">
        <v>488</v>
      </c>
      <c r="C25" s="2" t="s">
        <v>2</v>
      </c>
      <c r="D25" s="19"/>
      <c r="E25" s="2" t="s">
        <v>313</v>
      </c>
      <c r="F25" s="15">
        <v>21</v>
      </c>
      <c r="G25" s="15"/>
      <c r="H25" s="15">
        <v>15</v>
      </c>
      <c r="I25" s="65"/>
      <c r="J25" s="26"/>
      <c r="K25" s="103" t="s">
        <v>277</v>
      </c>
      <c r="L25" s="66">
        <v>15</v>
      </c>
      <c r="M25" s="58"/>
      <c r="N25" s="15"/>
      <c r="O25" s="30"/>
      <c r="P25" s="30"/>
      <c r="Q25" s="60"/>
    </row>
    <row r="26" spans="1:17" s="63" customFormat="1" ht="15" customHeight="1" x14ac:dyDescent="0.25">
      <c r="A26" s="19" t="s">
        <v>374</v>
      </c>
      <c r="B26" s="222" t="s">
        <v>488</v>
      </c>
      <c r="C26" s="2" t="s">
        <v>62</v>
      </c>
      <c r="D26" s="19"/>
      <c r="E26" s="2"/>
      <c r="F26" s="2"/>
      <c r="H26" s="70"/>
      <c r="I26" s="57"/>
      <c r="J26" s="86"/>
      <c r="K26" s="103" t="s">
        <v>277</v>
      </c>
      <c r="L26" s="66"/>
      <c r="M26" s="62"/>
      <c r="N26" s="15"/>
      <c r="O26" s="30"/>
      <c r="P26" s="30"/>
      <c r="Q26" s="29"/>
    </row>
    <row r="27" spans="1:17" s="148" customFormat="1" ht="15" customHeight="1" x14ac:dyDescent="0.25">
      <c r="A27" s="146" t="s">
        <v>375</v>
      </c>
      <c r="B27" s="222" t="s">
        <v>488</v>
      </c>
      <c r="C27" s="147" t="s">
        <v>85</v>
      </c>
      <c r="D27" s="146" t="s">
        <v>341</v>
      </c>
      <c r="E27" s="147" t="s">
        <v>376</v>
      </c>
      <c r="F27" s="147"/>
      <c r="I27" s="149" t="s">
        <v>377</v>
      </c>
      <c r="J27" s="193" t="s">
        <v>378</v>
      </c>
      <c r="K27" s="150" t="s">
        <v>277</v>
      </c>
      <c r="L27" s="194"/>
      <c r="M27" s="195" t="s">
        <v>379</v>
      </c>
      <c r="N27" s="189" t="s">
        <v>380</v>
      </c>
      <c r="O27" s="151"/>
      <c r="P27" s="151"/>
      <c r="Q27" s="190" t="s">
        <v>381</v>
      </c>
    </row>
    <row r="28" spans="1:17" s="148" customFormat="1" ht="15" customHeight="1" x14ac:dyDescent="0.25">
      <c r="A28" s="152"/>
      <c r="B28" s="222" t="s">
        <v>488</v>
      </c>
      <c r="C28" s="147" t="s">
        <v>86</v>
      </c>
      <c r="D28" s="146" t="s">
        <v>341</v>
      </c>
      <c r="E28" s="147"/>
      <c r="F28" s="147"/>
      <c r="I28" s="149" t="s">
        <v>382</v>
      </c>
      <c r="J28" s="193"/>
      <c r="K28" s="150" t="s">
        <v>277</v>
      </c>
      <c r="L28" s="190"/>
      <c r="M28" s="195"/>
      <c r="N28" s="189"/>
      <c r="O28" s="151"/>
      <c r="P28" s="151"/>
      <c r="Q28" s="190"/>
    </row>
    <row r="29" spans="1:17" s="148" customFormat="1" ht="15" customHeight="1" x14ac:dyDescent="0.25">
      <c r="A29" s="152"/>
      <c r="B29" s="222" t="s">
        <v>488</v>
      </c>
      <c r="C29" s="147" t="s">
        <v>87</v>
      </c>
      <c r="D29" s="146" t="s">
        <v>341</v>
      </c>
      <c r="E29" s="147"/>
      <c r="F29" s="147"/>
      <c r="I29" s="149" t="s">
        <v>383</v>
      </c>
      <c r="J29" s="193"/>
      <c r="K29" s="150" t="s">
        <v>277</v>
      </c>
      <c r="L29" s="190"/>
      <c r="M29" s="195"/>
      <c r="N29" s="189"/>
      <c r="O29" s="151"/>
      <c r="P29" s="151"/>
      <c r="Q29" s="190"/>
    </row>
    <row r="30" spans="1:17" s="148" customFormat="1" ht="15" customHeight="1" x14ac:dyDescent="0.25">
      <c r="A30" s="152"/>
      <c r="B30" s="222" t="s">
        <v>488</v>
      </c>
      <c r="C30" s="147" t="s">
        <v>88</v>
      </c>
      <c r="D30" s="146" t="s">
        <v>341</v>
      </c>
      <c r="E30" s="147"/>
      <c r="F30" s="147"/>
      <c r="I30" s="149" t="s">
        <v>384</v>
      </c>
      <c r="J30" s="193"/>
      <c r="K30" s="150" t="s">
        <v>277</v>
      </c>
      <c r="L30" s="190"/>
      <c r="M30" s="195"/>
      <c r="N30" s="189"/>
      <c r="O30" s="151"/>
      <c r="P30" s="151"/>
      <c r="Q30" s="190"/>
    </row>
    <row r="31" spans="1:17" s="148" customFormat="1" ht="15" customHeight="1" x14ac:dyDescent="0.25">
      <c r="A31" s="152"/>
      <c r="B31" s="222" t="s">
        <v>488</v>
      </c>
      <c r="C31" s="147" t="s">
        <v>89</v>
      </c>
      <c r="D31" s="146" t="s">
        <v>341</v>
      </c>
      <c r="E31" s="147"/>
      <c r="F31" s="147"/>
      <c r="I31" s="149" t="s">
        <v>385</v>
      </c>
      <c r="J31" s="193"/>
      <c r="K31" s="150" t="s">
        <v>277</v>
      </c>
      <c r="L31" s="190"/>
      <c r="M31" s="195"/>
      <c r="N31" s="189"/>
      <c r="O31" s="151"/>
      <c r="P31" s="151"/>
      <c r="Q31" s="190"/>
    </row>
    <row r="32" spans="1:17" s="148" customFormat="1" ht="15" customHeight="1" x14ac:dyDescent="0.25">
      <c r="A32" s="152"/>
      <c r="B32" s="222" t="s">
        <v>488</v>
      </c>
      <c r="C32" s="153" t="s">
        <v>90</v>
      </c>
      <c r="D32" s="146" t="s">
        <v>341</v>
      </c>
      <c r="E32" s="153"/>
      <c r="F32" s="153"/>
      <c r="I32" s="154" t="s">
        <v>386</v>
      </c>
      <c r="J32" s="193"/>
      <c r="K32" s="150" t="s">
        <v>277</v>
      </c>
      <c r="L32" s="190"/>
      <c r="M32" s="195"/>
      <c r="N32" s="189"/>
      <c r="O32" s="151"/>
      <c r="P32" s="151"/>
      <c r="Q32" s="190"/>
    </row>
    <row r="33" spans="1:17" s="148" customFormat="1" ht="15" customHeight="1" x14ac:dyDescent="0.25">
      <c r="A33" s="152"/>
      <c r="B33" s="222" t="s">
        <v>488</v>
      </c>
      <c r="C33" s="153" t="s">
        <v>91</v>
      </c>
      <c r="D33" s="146" t="s">
        <v>341</v>
      </c>
      <c r="E33" s="153"/>
      <c r="F33" s="153"/>
      <c r="I33" s="154" t="s">
        <v>387</v>
      </c>
      <c r="J33" s="193"/>
      <c r="K33" s="150" t="s">
        <v>277</v>
      </c>
      <c r="L33" s="190"/>
      <c r="M33" s="195"/>
      <c r="N33" s="189"/>
      <c r="O33" s="151"/>
      <c r="P33" s="151"/>
      <c r="Q33" s="190"/>
    </row>
    <row r="34" spans="1:17" s="148" customFormat="1" ht="15" customHeight="1" x14ac:dyDescent="0.25">
      <c r="A34" s="152"/>
      <c r="B34" s="222" t="s">
        <v>488</v>
      </c>
      <c r="C34" s="153" t="s">
        <v>92</v>
      </c>
      <c r="D34" s="146" t="s">
        <v>341</v>
      </c>
      <c r="E34" s="153"/>
      <c r="F34" s="153"/>
      <c r="I34" s="154" t="s">
        <v>388</v>
      </c>
      <c r="J34" s="193"/>
      <c r="K34" s="150" t="s">
        <v>277</v>
      </c>
      <c r="L34" s="190"/>
      <c r="M34" s="195"/>
      <c r="N34" s="189"/>
      <c r="O34" s="151"/>
      <c r="P34" s="151"/>
      <c r="Q34" s="190"/>
    </row>
    <row r="35" spans="1:17" s="148" customFormat="1" ht="15" customHeight="1" x14ac:dyDescent="0.25">
      <c r="A35" s="152"/>
      <c r="B35" s="222" t="s">
        <v>488</v>
      </c>
      <c r="C35" s="153" t="s">
        <v>93</v>
      </c>
      <c r="D35" s="146" t="s">
        <v>341</v>
      </c>
      <c r="E35" s="153"/>
      <c r="F35" s="153"/>
      <c r="I35" s="154" t="s">
        <v>389</v>
      </c>
      <c r="J35" s="193"/>
      <c r="K35" s="150" t="s">
        <v>277</v>
      </c>
      <c r="L35" s="190"/>
      <c r="M35" s="195"/>
      <c r="N35" s="189"/>
      <c r="O35" s="151"/>
      <c r="P35" s="151"/>
      <c r="Q35" s="190"/>
    </row>
    <row r="36" spans="1:17" s="148" customFormat="1" ht="15" customHeight="1" x14ac:dyDescent="0.25">
      <c r="A36" s="152"/>
      <c r="B36" s="222" t="s">
        <v>488</v>
      </c>
      <c r="C36" s="153" t="s">
        <v>94</v>
      </c>
      <c r="D36" s="146" t="s">
        <v>341</v>
      </c>
      <c r="E36" s="153"/>
      <c r="F36" s="153"/>
      <c r="I36" s="154" t="s">
        <v>390</v>
      </c>
      <c r="J36" s="193"/>
      <c r="K36" s="150" t="s">
        <v>277</v>
      </c>
      <c r="L36" s="190"/>
      <c r="M36" s="195"/>
      <c r="N36" s="189"/>
      <c r="O36" s="151"/>
      <c r="P36" s="151"/>
      <c r="Q36" s="190"/>
    </row>
    <row r="37" spans="1:17" s="148" customFormat="1" ht="15" customHeight="1" x14ac:dyDescent="0.25">
      <c r="A37" s="152"/>
      <c r="B37" s="222" t="s">
        <v>488</v>
      </c>
      <c r="C37" s="155" t="s">
        <v>95</v>
      </c>
      <c r="D37" s="146" t="s">
        <v>341</v>
      </c>
      <c r="E37" s="155"/>
      <c r="F37" s="155"/>
      <c r="I37" s="154" t="s">
        <v>386</v>
      </c>
      <c r="J37" s="193"/>
      <c r="K37" s="150" t="s">
        <v>277</v>
      </c>
      <c r="L37" s="190"/>
      <c r="M37" s="195"/>
      <c r="N37" s="189"/>
      <c r="O37" s="151"/>
      <c r="P37" s="151"/>
      <c r="Q37" s="190"/>
    </row>
    <row r="38" spans="1:17" s="148" customFormat="1" ht="15" customHeight="1" x14ac:dyDescent="0.25">
      <c r="A38" s="152"/>
      <c r="B38" s="222" t="s">
        <v>488</v>
      </c>
      <c r="C38" s="155" t="s">
        <v>96</v>
      </c>
      <c r="D38" s="146" t="s">
        <v>341</v>
      </c>
      <c r="E38" s="155"/>
      <c r="F38" s="155"/>
      <c r="I38" s="154" t="s">
        <v>387</v>
      </c>
      <c r="J38" s="193"/>
      <c r="K38" s="150" t="s">
        <v>277</v>
      </c>
      <c r="L38" s="190"/>
      <c r="M38" s="195"/>
      <c r="N38" s="189"/>
      <c r="O38" s="151"/>
      <c r="P38" s="151"/>
      <c r="Q38" s="190"/>
    </row>
    <row r="39" spans="1:17" s="148" customFormat="1" ht="15" customHeight="1" x14ac:dyDescent="0.25">
      <c r="A39" s="152"/>
      <c r="B39" s="222" t="s">
        <v>488</v>
      </c>
      <c r="C39" s="155" t="s">
        <v>97</v>
      </c>
      <c r="D39" s="146" t="s">
        <v>341</v>
      </c>
      <c r="E39" s="155"/>
      <c r="F39" s="155"/>
      <c r="I39" s="154" t="s">
        <v>388</v>
      </c>
      <c r="J39" s="193"/>
      <c r="K39" s="150" t="s">
        <v>277</v>
      </c>
      <c r="L39" s="190"/>
      <c r="M39" s="195"/>
      <c r="N39" s="189"/>
      <c r="O39" s="151"/>
      <c r="P39" s="151"/>
      <c r="Q39" s="190"/>
    </row>
    <row r="40" spans="1:17" s="148" customFormat="1" ht="15" customHeight="1" x14ac:dyDescent="0.25">
      <c r="A40" s="152"/>
      <c r="B40" s="222" t="s">
        <v>488</v>
      </c>
      <c r="C40" s="155" t="s">
        <v>98</v>
      </c>
      <c r="D40" s="146" t="s">
        <v>341</v>
      </c>
      <c r="E40" s="155"/>
      <c r="F40" s="155"/>
      <c r="I40" s="154" t="s">
        <v>389</v>
      </c>
      <c r="J40" s="193"/>
      <c r="K40" s="150" t="s">
        <v>277</v>
      </c>
      <c r="L40" s="190"/>
      <c r="M40" s="195"/>
      <c r="N40" s="189"/>
      <c r="O40" s="151"/>
      <c r="P40" s="151"/>
      <c r="Q40" s="190"/>
    </row>
    <row r="41" spans="1:17" s="148" customFormat="1" ht="27.75" customHeight="1" x14ac:dyDescent="0.25">
      <c r="A41" s="152"/>
      <c r="B41" s="222" t="s">
        <v>488</v>
      </c>
      <c r="C41" s="155" t="s">
        <v>84</v>
      </c>
      <c r="D41" s="146" t="s">
        <v>341</v>
      </c>
      <c r="E41" s="155"/>
      <c r="F41" s="155"/>
      <c r="I41" s="154" t="s">
        <v>390</v>
      </c>
      <c r="J41" s="193"/>
      <c r="K41" s="150" t="s">
        <v>277</v>
      </c>
      <c r="L41" s="190"/>
      <c r="M41" s="195"/>
      <c r="N41" s="189"/>
      <c r="O41" s="151"/>
      <c r="P41" s="151"/>
      <c r="Q41" s="190"/>
    </row>
    <row r="42" spans="1:17" s="70" customFormat="1" ht="20.100000000000001" customHeight="1" x14ac:dyDescent="0.25">
      <c r="A42" s="36" t="s">
        <v>336</v>
      </c>
      <c r="B42" s="222" t="s">
        <v>488</v>
      </c>
      <c r="C42" s="70" t="s">
        <v>457</v>
      </c>
      <c r="D42" s="20" t="s">
        <v>341</v>
      </c>
      <c r="E42" s="70" t="s">
        <v>338</v>
      </c>
      <c r="I42" s="95">
        <v>77.900000000000006</v>
      </c>
      <c r="J42" s="70" t="s">
        <v>378</v>
      </c>
      <c r="K42" s="103" t="s">
        <v>277</v>
      </c>
    </row>
    <row r="43" spans="1:17" s="70" customFormat="1" ht="20.100000000000001" customHeight="1" x14ac:dyDescent="0.25">
      <c r="A43" s="36" t="s">
        <v>336</v>
      </c>
      <c r="B43" s="222" t="s">
        <v>488</v>
      </c>
      <c r="C43" s="70" t="s">
        <v>458</v>
      </c>
      <c r="D43" s="20" t="s">
        <v>341</v>
      </c>
      <c r="E43" s="70" t="s">
        <v>338</v>
      </c>
      <c r="I43" s="95">
        <v>72.099999999999994</v>
      </c>
      <c r="J43" s="70" t="s">
        <v>378</v>
      </c>
      <c r="K43" s="103" t="s">
        <v>277</v>
      </c>
    </row>
    <row r="44" spans="1:17" s="70" customFormat="1" ht="20.100000000000001" customHeight="1" x14ac:dyDescent="0.25">
      <c r="A44" s="36" t="s">
        <v>336</v>
      </c>
      <c r="B44" s="222" t="s">
        <v>488</v>
      </c>
      <c r="C44" s="70" t="s">
        <v>465</v>
      </c>
      <c r="D44" s="20" t="s">
        <v>341</v>
      </c>
      <c r="E44" s="70" t="s">
        <v>338</v>
      </c>
      <c r="I44" s="95">
        <v>79.8</v>
      </c>
      <c r="J44" s="70" t="s">
        <v>378</v>
      </c>
      <c r="K44" s="103" t="s">
        <v>277</v>
      </c>
    </row>
    <row r="45" spans="1:17" s="70" customFormat="1" ht="20.100000000000001" customHeight="1" x14ac:dyDescent="0.25">
      <c r="A45" s="36" t="s">
        <v>336</v>
      </c>
      <c r="B45" s="222" t="s">
        <v>488</v>
      </c>
      <c r="C45" s="70" t="s">
        <v>462</v>
      </c>
      <c r="D45" s="20" t="s">
        <v>341</v>
      </c>
      <c r="E45" s="70" t="s">
        <v>338</v>
      </c>
      <c r="I45" s="95">
        <v>84.3</v>
      </c>
      <c r="J45" s="70" t="s">
        <v>378</v>
      </c>
      <c r="K45" s="103" t="s">
        <v>277</v>
      </c>
    </row>
    <row r="46" spans="1:17" s="70" customFormat="1" ht="20.100000000000001" customHeight="1" x14ac:dyDescent="0.25">
      <c r="A46" s="36" t="s">
        <v>336</v>
      </c>
      <c r="B46" s="222" t="s">
        <v>488</v>
      </c>
      <c r="C46" s="70" t="s">
        <v>459</v>
      </c>
      <c r="D46" s="20" t="s">
        <v>341</v>
      </c>
      <c r="E46" s="70" t="s">
        <v>338</v>
      </c>
      <c r="I46" s="95">
        <v>79.8</v>
      </c>
      <c r="J46" s="70" t="s">
        <v>378</v>
      </c>
      <c r="K46" s="103" t="s">
        <v>277</v>
      </c>
    </row>
    <row r="47" spans="1:17" s="70" customFormat="1" ht="20.100000000000001" customHeight="1" x14ac:dyDescent="0.25">
      <c r="A47" s="36" t="s">
        <v>336</v>
      </c>
      <c r="B47" s="222" t="s">
        <v>488</v>
      </c>
      <c r="C47" s="70" t="s">
        <v>460</v>
      </c>
      <c r="D47" s="20" t="s">
        <v>341</v>
      </c>
      <c r="E47" s="70" t="s">
        <v>338</v>
      </c>
      <c r="I47" s="95">
        <v>86.1</v>
      </c>
      <c r="J47" s="70" t="s">
        <v>378</v>
      </c>
      <c r="K47" s="103" t="s">
        <v>277</v>
      </c>
    </row>
    <row r="48" spans="1:17" s="70" customFormat="1" ht="20.100000000000001" customHeight="1" x14ac:dyDescent="0.25">
      <c r="A48" s="36" t="s">
        <v>336</v>
      </c>
      <c r="B48" s="222" t="s">
        <v>488</v>
      </c>
      <c r="C48" s="70" t="s">
        <v>466</v>
      </c>
      <c r="D48" s="20" t="s">
        <v>341</v>
      </c>
      <c r="E48" s="70" t="s">
        <v>338</v>
      </c>
      <c r="I48" s="95">
        <v>74.599999999999994</v>
      </c>
      <c r="J48" s="70" t="s">
        <v>378</v>
      </c>
      <c r="K48" s="103" t="s">
        <v>277</v>
      </c>
    </row>
    <row r="49" spans="1:17" s="70" customFormat="1" ht="20.100000000000001" customHeight="1" x14ac:dyDescent="0.25">
      <c r="A49" s="36" t="s">
        <v>336</v>
      </c>
      <c r="B49" s="222" t="s">
        <v>488</v>
      </c>
      <c r="C49" s="70" t="s">
        <v>463</v>
      </c>
      <c r="D49" s="20" t="s">
        <v>341</v>
      </c>
      <c r="E49" s="70" t="s">
        <v>338</v>
      </c>
      <c r="I49" s="95">
        <v>74.2</v>
      </c>
      <c r="J49" s="70" t="s">
        <v>378</v>
      </c>
      <c r="K49" s="103" t="s">
        <v>277</v>
      </c>
    </row>
    <row r="50" spans="1:17" s="7" customFormat="1" ht="20.100000000000001" customHeight="1" x14ac:dyDescent="0.25">
      <c r="A50" s="120" t="s">
        <v>336</v>
      </c>
      <c r="B50" s="222" t="s">
        <v>488</v>
      </c>
      <c r="C50" s="7" t="s">
        <v>461</v>
      </c>
      <c r="D50" s="215" t="s">
        <v>341</v>
      </c>
      <c r="E50" s="7" t="s">
        <v>338</v>
      </c>
      <c r="I50" s="7">
        <v>78.8</v>
      </c>
      <c r="J50" s="7" t="s">
        <v>378</v>
      </c>
      <c r="K50" s="218" t="s">
        <v>277</v>
      </c>
    </row>
    <row r="51" spans="1:17" s="7" customFormat="1" ht="20.100000000000001" customHeight="1" x14ac:dyDescent="0.25">
      <c r="A51" s="120" t="s">
        <v>336</v>
      </c>
      <c r="B51" s="222" t="s">
        <v>488</v>
      </c>
      <c r="C51" s="7" t="s">
        <v>464</v>
      </c>
      <c r="D51" s="215" t="s">
        <v>341</v>
      </c>
      <c r="E51" s="7" t="s">
        <v>338</v>
      </c>
      <c r="I51" s="7">
        <v>73.8</v>
      </c>
      <c r="J51" s="7" t="s">
        <v>378</v>
      </c>
      <c r="K51" s="218" t="s">
        <v>277</v>
      </c>
    </row>
    <row r="52" spans="1:17" s="7" customFormat="1" ht="30.75" customHeight="1" x14ac:dyDescent="0.25">
      <c r="A52" s="120" t="s">
        <v>336</v>
      </c>
      <c r="B52" s="222" t="s">
        <v>488</v>
      </c>
      <c r="C52" s="7" t="s">
        <v>467</v>
      </c>
      <c r="D52" s="215" t="s">
        <v>341</v>
      </c>
      <c r="E52" s="7" t="s">
        <v>338</v>
      </c>
      <c r="I52" s="7">
        <v>73.8</v>
      </c>
      <c r="J52" s="7" t="s">
        <v>378</v>
      </c>
      <c r="K52" s="218" t="s">
        <v>277</v>
      </c>
    </row>
    <row r="53" spans="1:17" s="70" customFormat="1" ht="20.100000000000001" customHeight="1" x14ac:dyDescent="0.25">
      <c r="A53" s="36" t="s">
        <v>335</v>
      </c>
      <c r="B53" s="222" t="s">
        <v>488</v>
      </c>
      <c r="C53" s="70" t="s">
        <v>325</v>
      </c>
      <c r="D53" s="20" t="s">
        <v>341</v>
      </c>
      <c r="E53" s="70" t="s">
        <v>339</v>
      </c>
      <c r="I53" s="70">
        <v>90</v>
      </c>
      <c r="J53" s="70" t="s">
        <v>188</v>
      </c>
      <c r="K53" s="103" t="s">
        <v>277</v>
      </c>
    </row>
    <row r="54" spans="1:17" s="70" customFormat="1" ht="20.100000000000001" customHeight="1" x14ac:dyDescent="0.25">
      <c r="A54" s="36" t="s">
        <v>335</v>
      </c>
      <c r="B54" s="222" t="s">
        <v>488</v>
      </c>
      <c r="C54" s="70" t="s">
        <v>326</v>
      </c>
      <c r="D54" s="20" t="s">
        <v>341</v>
      </c>
      <c r="E54" s="70" t="s">
        <v>339</v>
      </c>
      <c r="I54" s="70">
        <v>82</v>
      </c>
      <c r="J54" s="70" t="s">
        <v>188</v>
      </c>
      <c r="K54" s="103" t="s">
        <v>277</v>
      </c>
    </row>
    <row r="55" spans="1:17" s="70" customFormat="1" ht="20.100000000000001" customHeight="1" x14ac:dyDescent="0.25">
      <c r="A55" s="36" t="s">
        <v>335</v>
      </c>
      <c r="B55" s="222" t="s">
        <v>488</v>
      </c>
      <c r="C55" s="70" t="s">
        <v>327</v>
      </c>
      <c r="D55" s="20" t="s">
        <v>341</v>
      </c>
      <c r="E55" s="70" t="s">
        <v>339</v>
      </c>
      <c r="I55" s="70">
        <v>85</v>
      </c>
      <c r="J55" s="70" t="s">
        <v>188</v>
      </c>
      <c r="K55" s="103" t="s">
        <v>277</v>
      </c>
    </row>
    <row r="56" spans="1:17" s="70" customFormat="1" x14ac:dyDescent="0.25">
      <c r="A56" s="36" t="s">
        <v>335</v>
      </c>
      <c r="B56" s="222" t="s">
        <v>488</v>
      </c>
      <c r="C56" s="70" t="s">
        <v>328</v>
      </c>
      <c r="D56" s="20" t="s">
        <v>341</v>
      </c>
      <c r="E56" s="70" t="s">
        <v>339</v>
      </c>
      <c r="I56" s="70">
        <v>79</v>
      </c>
      <c r="J56" s="70" t="s">
        <v>188</v>
      </c>
      <c r="K56" s="103" t="s">
        <v>277</v>
      </c>
    </row>
    <row r="57" spans="1:17" s="70" customFormat="1" x14ac:dyDescent="0.25">
      <c r="A57" s="36" t="s">
        <v>335</v>
      </c>
      <c r="B57" s="222" t="s">
        <v>488</v>
      </c>
      <c r="C57" s="70" t="s">
        <v>329</v>
      </c>
      <c r="D57" s="20" t="s">
        <v>341</v>
      </c>
      <c r="E57" s="70" t="s">
        <v>339</v>
      </c>
      <c r="I57" s="70">
        <v>82</v>
      </c>
      <c r="J57" s="70" t="s">
        <v>188</v>
      </c>
      <c r="K57" s="103" t="s">
        <v>277</v>
      </c>
    </row>
    <row r="58" spans="1:17" s="70" customFormat="1" x14ac:dyDescent="0.25">
      <c r="A58" s="36" t="s">
        <v>335</v>
      </c>
      <c r="B58" s="222" t="s">
        <v>488</v>
      </c>
      <c r="C58" s="70" t="s">
        <v>330</v>
      </c>
      <c r="D58" s="20" t="s">
        <v>341</v>
      </c>
      <c r="E58" s="70" t="s">
        <v>339</v>
      </c>
      <c r="I58" s="70">
        <v>65</v>
      </c>
      <c r="J58" s="70" t="s">
        <v>188</v>
      </c>
      <c r="K58" s="103" t="s">
        <v>277</v>
      </c>
    </row>
    <row r="59" spans="1:17" s="70" customFormat="1" x14ac:dyDescent="0.25">
      <c r="A59" s="36" t="s">
        <v>335</v>
      </c>
      <c r="B59" s="222" t="s">
        <v>488</v>
      </c>
      <c r="C59" s="70" t="s">
        <v>331</v>
      </c>
      <c r="D59" s="20" t="s">
        <v>341</v>
      </c>
      <c r="E59" s="70" t="s">
        <v>339</v>
      </c>
      <c r="I59" s="70">
        <v>72</v>
      </c>
      <c r="J59" s="70" t="s">
        <v>188</v>
      </c>
      <c r="K59" s="103" t="s">
        <v>277</v>
      </c>
    </row>
    <row r="60" spans="1:17" s="70" customFormat="1" x14ac:dyDescent="0.25">
      <c r="A60" s="36" t="s">
        <v>335</v>
      </c>
      <c r="B60" s="222" t="s">
        <v>488</v>
      </c>
      <c r="C60" s="70" t="s">
        <v>332</v>
      </c>
      <c r="D60" s="20" t="s">
        <v>341</v>
      </c>
      <c r="E60" s="70" t="s">
        <v>339</v>
      </c>
      <c r="I60" s="70">
        <v>45</v>
      </c>
      <c r="J60" s="70" t="s">
        <v>188</v>
      </c>
      <c r="K60" s="103" t="s">
        <v>277</v>
      </c>
    </row>
    <row r="61" spans="1:17" s="70" customFormat="1" x14ac:dyDescent="0.25">
      <c r="A61" s="36" t="s">
        <v>335</v>
      </c>
      <c r="B61" s="222" t="s">
        <v>488</v>
      </c>
      <c r="C61" s="70" t="s">
        <v>333</v>
      </c>
      <c r="D61" s="20" t="s">
        <v>341</v>
      </c>
      <c r="E61" s="70" t="s">
        <v>339</v>
      </c>
      <c r="I61" s="70">
        <v>70</v>
      </c>
      <c r="J61" s="70" t="s">
        <v>188</v>
      </c>
      <c r="K61" s="103" t="s">
        <v>277</v>
      </c>
    </row>
    <row r="62" spans="1:17" s="70" customFormat="1" ht="17.25" customHeight="1" x14ac:dyDescent="0.25">
      <c r="A62" s="36" t="s">
        <v>335</v>
      </c>
      <c r="B62" s="222" t="s">
        <v>488</v>
      </c>
      <c r="C62" s="70" t="s">
        <v>334</v>
      </c>
      <c r="D62" s="20" t="s">
        <v>341</v>
      </c>
      <c r="E62" s="70" t="s">
        <v>339</v>
      </c>
      <c r="I62" s="70">
        <v>55</v>
      </c>
      <c r="J62" s="70" t="s">
        <v>188</v>
      </c>
      <c r="K62" s="103" t="s">
        <v>277</v>
      </c>
    </row>
    <row r="63" spans="1:17" s="70" customFormat="1" ht="20.25" customHeight="1" x14ac:dyDescent="0.25">
      <c r="A63" s="20" t="s">
        <v>375</v>
      </c>
      <c r="B63" s="222" t="s">
        <v>488</v>
      </c>
      <c r="C63" s="3" t="s">
        <v>337</v>
      </c>
      <c r="D63" s="20" t="s">
        <v>341</v>
      </c>
      <c r="E63" s="70" t="s">
        <v>340</v>
      </c>
      <c r="I63" s="145" t="s">
        <v>377</v>
      </c>
      <c r="J63" s="70" t="s">
        <v>343</v>
      </c>
      <c r="K63" s="104" t="s">
        <v>277</v>
      </c>
      <c r="L63" s="70" t="s">
        <v>391</v>
      </c>
      <c r="M63" s="70" t="s">
        <v>379</v>
      </c>
      <c r="N63" s="70" t="s">
        <v>380</v>
      </c>
      <c r="Q63" s="47" t="s">
        <v>342</v>
      </c>
    </row>
    <row r="64" spans="1:17" s="63" customFormat="1" ht="15" customHeight="1" x14ac:dyDescent="0.25">
      <c r="A64" s="20" t="s">
        <v>392</v>
      </c>
      <c r="B64" s="222" t="s">
        <v>488</v>
      </c>
      <c r="C64" s="2" t="s">
        <v>99</v>
      </c>
      <c r="D64" s="20" t="s">
        <v>473</v>
      </c>
      <c r="E64" s="208" t="s">
        <v>472</v>
      </c>
      <c r="F64" s="2"/>
      <c r="H64" s="70"/>
      <c r="I64" s="8">
        <f>1/4.29</f>
        <v>0.23310023310023309</v>
      </c>
      <c r="J64" s="198" t="s">
        <v>191</v>
      </c>
      <c r="K64" s="103" t="s">
        <v>277</v>
      </c>
      <c r="L64" s="187" t="s">
        <v>239</v>
      </c>
      <c r="M64" s="183">
        <v>51</v>
      </c>
      <c r="N64" s="156" t="s">
        <v>232</v>
      </c>
      <c r="O64" s="191" t="s">
        <v>267</v>
      </c>
      <c r="P64" s="191" t="s">
        <v>237</v>
      </c>
      <c r="Q64" s="64"/>
    </row>
    <row r="65" spans="1:17" s="63" customFormat="1" ht="15" customHeight="1" x14ac:dyDescent="0.25">
      <c r="A65" s="19"/>
      <c r="B65" s="222" t="s">
        <v>488</v>
      </c>
      <c r="C65" s="2" t="s">
        <v>100</v>
      </c>
      <c r="D65" s="20" t="s">
        <v>473</v>
      </c>
      <c r="E65" s="208"/>
      <c r="F65" s="2"/>
      <c r="H65" s="70"/>
      <c r="I65" s="8">
        <f t="shared" ref="I65:I83" si="2">1/4.29</f>
        <v>0.23310023310023309</v>
      </c>
      <c r="J65" s="198"/>
      <c r="K65" s="103" t="s">
        <v>277</v>
      </c>
      <c r="L65" s="187"/>
      <c r="M65" s="183"/>
      <c r="N65" s="156"/>
      <c r="O65" s="191"/>
      <c r="P65" s="191"/>
      <c r="Q65" s="64"/>
    </row>
    <row r="66" spans="1:17" s="63" customFormat="1" ht="15" customHeight="1" x14ac:dyDescent="0.25">
      <c r="A66" s="19"/>
      <c r="B66" s="222" t="s">
        <v>488</v>
      </c>
      <c r="C66" s="2" t="s">
        <v>101</v>
      </c>
      <c r="D66" s="20" t="s">
        <v>473</v>
      </c>
      <c r="E66" s="208"/>
      <c r="F66" s="2"/>
      <c r="H66" s="70"/>
      <c r="I66" s="8">
        <f t="shared" si="2"/>
        <v>0.23310023310023309</v>
      </c>
      <c r="J66" s="198"/>
      <c r="K66" s="103" t="s">
        <v>277</v>
      </c>
      <c r="L66" s="187"/>
      <c r="M66" s="183"/>
      <c r="N66" s="156"/>
      <c r="O66" s="191"/>
      <c r="P66" s="191"/>
      <c r="Q66" s="64"/>
    </row>
    <row r="67" spans="1:17" s="63" customFormat="1" ht="15" customHeight="1" x14ac:dyDescent="0.25">
      <c r="A67" s="19"/>
      <c r="B67" s="222" t="s">
        <v>488</v>
      </c>
      <c r="C67" s="2" t="s">
        <v>102</v>
      </c>
      <c r="D67" s="20" t="s">
        <v>473</v>
      </c>
      <c r="E67" s="208"/>
      <c r="F67" s="2"/>
      <c r="H67" s="70"/>
      <c r="I67" s="8">
        <f t="shared" si="2"/>
        <v>0.23310023310023309</v>
      </c>
      <c r="J67" s="198"/>
      <c r="K67" s="103" t="s">
        <v>277</v>
      </c>
      <c r="L67" s="187"/>
      <c r="M67" s="183"/>
      <c r="N67" s="156"/>
      <c r="O67" s="191"/>
      <c r="P67" s="191"/>
      <c r="Q67" s="64"/>
    </row>
    <row r="68" spans="1:17" s="63" customFormat="1" ht="15" customHeight="1" x14ac:dyDescent="0.25">
      <c r="A68" s="19"/>
      <c r="B68" s="222" t="s">
        <v>488</v>
      </c>
      <c r="C68" s="2" t="s">
        <v>103</v>
      </c>
      <c r="D68" s="20" t="s">
        <v>473</v>
      </c>
      <c r="E68" s="208"/>
      <c r="F68" s="2"/>
      <c r="H68" s="70"/>
      <c r="I68" s="8">
        <f t="shared" si="2"/>
        <v>0.23310023310023309</v>
      </c>
      <c r="J68" s="198"/>
      <c r="K68" s="103" t="s">
        <v>277</v>
      </c>
      <c r="L68" s="187"/>
      <c r="M68" s="183"/>
      <c r="N68" s="156"/>
      <c r="O68" s="191"/>
      <c r="P68" s="191"/>
      <c r="Q68" s="64"/>
    </row>
    <row r="69" spans="1:17" s="63" customFormat="1" ht="15" customHeight="1" x14ac:dyDescent="0.25">
      <c r="A69" s="19"/>
      <c r="B69" s="222" t="s">
        <v>488</v>
      </c>
      <c r="C69" s="2" t="s">
        <v>104</v>
      </c>
      <c r="D69" s="20" t="s">
        <v>473</v>
      </c>
      <c r="E69" s="208"/>
      <c r="F69" s="15">
        <v>9.1999999999999998E-2</v>
      </c>
      <c r="G69" s="15"/>
      <c r="H69" s="15">
        <v>0.12239999999999999</v>
      </c>
      <c r="I69" s="8">
        <f t="shared" si="2"/>
        <v>0.23310023310023309</v>
      </c>
      <c r="J69" s="198"/>
      <c r="K69" s="103" t="s">
        <v>277</v>
      </c>
      <c r="L69" s="187"/>
      <c r="M69" s="183"/>
      <c r="N69" s="156"/>
      <c r="O69" s="191"/>
      <c r="P69" s="191"/>
      <c r="Q69" s="64"/>
    </row>
    <row r="70" spans="1:17" s="63" customFormat="1" ht="15" customHeight="1" x14ac:dyDescent="0.25">
      <c r="A70" s="19"/>
      <c r="B70" s="222" t="s">
        <v>488</v>
      </c>
      <c r="C70" s="2" t="s">
        <v>105</v>
      </c>
      <c r="D70" s="20" t="s">
        <v>473</v>
      </c>
      <c r="E70" s="208"/>
      <c r="F70" s="15"/>
      <c r="G70" s="15"/>
      <c r="H70" s="15"/>
      <c r="I70" s="8">
        <f t="shared" si="2"/>
        <v>0.23310023310023309</v>
      </c>
      <c r="J70" s="198"/>
      <c r="K70" s="103" t="s">
        <v>277</v>
      </c>
      <c r="L70" s="187"/>
      <c r="M70" s="183"/>
      <c r="N70" s="156"/>
      <c r="O70" s="191"/>
      <c r="P70" s="191"/>
      <c r="Q70" s="64"/>
    </row>
    <row r="71" spans="1:17" s="63" customFormat="1" ht="15" customHeight="1" x14ac:dyDescent="0.25">
      <c r="A71" s="19"/>
      <c r="B71" s="222" t="s">
        <v>488</v>
      </c>
      <c r="C71" s="2" t="s">
        <v>106</v>
      </c>
      <c r="D71" s="20" t="s">
        <v>473</v>
      </c>
      <c r="E71" s="208"/>
      <c r="F71" s="15"/>
      <c r="G71" s="15"/>
      <c r="H71" s="15"/>
      <c r="I71" s="8">
        <f t="shared" si="2"/>
        <v>0.23310023310023309</v>
      </c>
      <c r="J71" s="198"/>
      <c r="K71" s="103" t="s">
        <v>277</v>
      </c>
      <c r="L71" s="187"/>
      <c r="M71" s="183"/>
      <c r="N71" s="156"/>
      <c r="O71" s="191"/>
      <c r="P71" s="191"/>
      <c r="Q71" s="64"/>
    </row>
    <row r="72" spans="1:17" s="63" customFormat="1" ht="15" customHeight="1" x14ac:dyDescent="0.25">
      <c r="A72" s="19"/>
      <c r="B72" s="222" t="s">
        <v>488</v>
      </c>
      <c r="C72" s="2" t="s">
        <v>107</v>
      </c>
      <c r="D72" s="20" t="s">
        <v>473</v>
      </c>
      <c r="E72" s="208"/>
      <c r="F72" s="15"/>
      <c r="G72" s="15"/>
      <c r="H72" s="15"/>
      <c r="I72" s="8">
        <f t="shared" si="2"/>
        <v>0.23310023310023309</v>
      </c>
      <c r="J72" s="198"/>
      <c r="K72" s="103" t="s">
        <v>277</v>
      </c>
      <c r="L72" s="187"/>
      <c r="M72" s="183"/>
      <c r="N72" s="156"/>
      <c r="O72" s="191"/>
      <c r="P72" s="191"/>
      <c r="Q72" s="64"/>
    </row>
    <row r="73" spans="1:17" s="63" customFormat="1" ht="15" customHeight="1" x14ac:dyDescent="0.25">
      <c r="A73" s="19"/>
      <c r="B73" s="222" t="s">
        <v>488</v>
      </c>
      <c r="C73" s="2" t="s">
        <v>108</v>
      </c>
      <c r="D73" s="20" t="s">
        <v>473</v>
      </c>
      <c r="E73" s="208"/>
      <c r="F73" s="15">
        <v>0.127</v>
      </c>
      <c r="G73" s="15"/>
      <c r="H73" s="15">
        <v>0.15090000000000001</v>
      </c>
      <c r="I73" s="8">
        <f t="shared" si="2"/>
        <v>0.23310023310023309</v>
      </c>
      <c r="J73" s="198"/>
      <c r="K73" s="103" t="s">
        <v>277</v>
      </c>
      <c r="L73" s="187"/>
      <c r="M73" s="183"/>
      <c r="N73" s="156"/>
      <c r="O73" s="191"/>
      <c r="P73" s="191"/>
      <c r="Q73" s="64"/>
    </row>
    <row r="74" spans="1:17" s="63" customFormat="1" ht="15" customHeight="1" x14ac:dyDescent="0.25">
      <c r="A74" s="19"/>
      <c r="B74" s="222" t="s">
        <v>488</v>
      </c>
      <c r="C74" s="2" t="s">
        <v>109</v>
      </c>
      <c r="D74" s="20" t="s">
        <v>473</v>
      </c>
      <c r="E74" s="197" t="s">
        <v>393</v>
      </c>
      <c r="H74" s="70"/>
      <c r="I74" s="8">
        <f t="shared" si="2"/>
        <v>0.23310023310023309</v>
      </c>
      <c r="J74" s="198"/>
      <c r="K74" s="103" t="s">
        <v>277</v>
      </c>
      <c r="L74" s="187"/>
      <c r="M74" s="183"/>
      <c r="N74" s="156"/>
      <c r="O74" s="191"/>
      <c r="P74" s="191"/>
      <c r="Q74" s="64"/>
    </row>
    <row r="75" spans="1:17" s="63" customFormat="1" ht="15" customHeight="1" x14ac:dyDescent="0.25">
      <c r="A75" s="19"/>
      <c r="B75" s="222" t="s">
        <v>488</v>
      </c>
      <c r="C75" s="2" t="s">
        <v>110</v>
      </c>
      <c r="D75" s="20" t="s">
        <v>473</v>
      </c>
      <c r="E75" s="197"/>
      <c r="F75" s="2"/>
      <c r="H75" s="70"/>
      <c r="I75" s="8">
        <f t="shared" si="2"/>
        <v>0.23310023310023309</v>
      </c>
      <c r="J75" s="198"/>
      <c r="K75" s="103" t="s">
        <v>277</v>
      </c>
      <c r="L75" s="187"/>
      <c r="M75" s="183"/>
      <c r="N75" s="156"/>
      <c r="O75" s="191"/>
      <c r="P75" s="191"/>
      <c r="Q75" s="64"/>
    </row>
    <row r="76" spans="1:17" s="63" customFormat="1" ht="15" customHeight="1" x14ac:dyDescent="0.25">
      <c r="A76" s="19"/>
      <c r="B76" s="222" t="s">
        <v>488</v>
      </c>
      <c r="C76" s="2" t="s">
        <v>111</v>
      </c>
      <c r="D76" s="20" t="s">
        <v>473</v>
      </c>
      <c r="E76" s="197"/>
      <c r="F76" s="2"/>
      <c r="H76" s="70"/>
      <c r="I76" s="8">
        <f t="shared" si="2"/>
        <v>0.23310023310023309</v>
      </c>
      <c r="J76" s="198"/>
      <c r="K76" s="103" t="s">
        <v>277</v>
      </c>
      <c r="L76" s="187"/>
      <c r="M76" s="183"/>
      <c r="N76" s="156"/>
      <c r="O76" s="191"/>
      <c r="P76" s="191"/>
      <c r="Q76" s="64"/>
    </row>
    <row r="77" spans="1:17" s="63" customFormat="1" ht="15" customHeight="1" x14ac:dyDescent="0.25">
      <c r="A77" s="19"/>
      <c r="B77" s="222" t="s">
        <v>488</v>
      </c>
      <c r="C77" s="2" t="s">
        <v>112</v>
      </c>
      <c r="D77" s="20" t="s">
        <v>473</v>
      </c>
      <c r="E77" s="197"/>
      <c r="F77" s="2"/>
      <c r="H77" s="70"/>
      <c r="I77" s="8">
        <f t="shared" si="2"/>
        <v>0.23310023310023309</v>
      </c>
      <c r="J77" s="198"/>
      <c r="K77" s="103" t="s">
        <v>277</v>
      </c>
      <c r="L77" s="187"/>
      <c r="M77" s="183"/>
      <c r="N77" s="156"/>
      <c r="O77" s="191"/>
      <c r="P77" s="191"/>
      <c r="Q77" s="64"/>
    </row>
    <row r="78" spans="1:17" s="63" customFormat="1" ht="15" customHeight="1" x14ac:dyDescent="0.25">
      <c r="A78" s="19"/>
      <c r="B78" s="222" t="s">
        <v>488</v>
      </c>
      <c r="C78" s="2" t="s">
        <v>113</v>
      </c>
      <c r="D78" s="20" t="s">
        <v>473</v>
      </c>
      <c r="E78" s="197"/>
      <c r="F78" s="2"/>
      <c r="H78" s="70"/>
      <c r="I78" s="8">
        <f t="shared" si="2"/>
        <v>0.23310023310023309</v>
      </c>
      <c r="J78" s="198"/>
      <c r="K78" s="103" t="s">
        <v>277</v>
      </c>
      <c r="L78" s="187"/>
      <c r="M78" s="183"/>
      <c r="N78" s="156"/>
      <c r="O78" s="191"/>
      <c r="P78" s="191"/>
      <c r="Q78" s="47" t="s">
        <v>252</v>
      </c>
    </row>
    <row r="79" spans="1:17" s="63" customFormat="1" ht="15" customHeight="1" x14ac:dyDescent="0.25">
      <c r="A79" s="19"/>
      <c r="B79" s="222" t="s">
        <v>488</v>
      </c>
      <c r="C79" s="2" t="s">
        <v>114</v>
      </c>
      <c r="D79" s="20" t="s">
        <v>473</v>
      </c>
      <c r="E79" s="197" t="s">
        <v>239</v>
      </c>
      <c r="F79" s="2"/>
      <c r="H79" s="70"/>
      <c r="I79" s="8">
        <f t="shared" si="2"/>
        <v>0.23310023310023309</v>
      </c>
      <c r="J79" s="198"/>
      <c r="K79" s="103" t="s">
        <v>277</v>
      </c>
      <c r="L79" s="187"/>
      <c r="M79" s="183"/>
      <c r="N79" s="156"/>
      <c r="O79" s="191"/>
      <c r="P79" s="191"/>
      <c r="Q79" s="64"/>
    </row>
    <row r="80" spans="1:17" s="63" customFormat="1" ht="15" customHeight="1" x14ac:dyDescent="0.25">
      <c r="A80" s="19"/>
      <c r="B80" s="222" t="s">
        <v>488</v>
      </c>
      <c r="C80" s="2" t="s">
        <v>115</v>
      </c>
      <c r="D80" s="20" t="s">
        <v>473</v>
      </c>
      <c r="E80" s="197"/>
      <c r="F80" s="2"/>
      <c r="H80" s="70"/>
      <c r="I80" s="8">
        <f t="shared" si="2"/>
        <v>0.23310023310023309</v>
      </c>
      <c r="J80" s="198"/>
      <c r="K80" s="103" t="s">
        <v>277</v>
      </c>
      <c r="L80" s="187"/>
      <c r="M80" s="183"/>
      <c r="N80" s="156"/>
      <c r="O80" s="191"/>
      <c r="P80" s="191"/>
      <c r="Q80" s="64"/>
    </row>
    <row r="81" spans="1:17" s="63" customFormat="1" ht="15" customHeight="1" x14ac:dyDescent="0.25">
      <c r="A81" s="19"/>
      <c r="B81" s="222" t="s">
        <v>488</v>
      </c>
      <c r="C81" s="2" t="s">
        <v>116</v>
      </c>
      <c r="D81" s="20" t="s">
        <v>473</v>
      </c>
      <c r="E81" s="197"/>
      <c r="F81" s="2"/>
      <c r="H81" s="70"/>
      <c r="I81" s="8">
        <f t="shared" si="2"/>
        <v>0.23310023310023309</v>
      </c>
      <c r="J81" s="198"/>
      <c r="K81" s="103" t="s">
        <v>277</v>
      </c>
      <c r="L81" s="187"/>
      <c r="M81" s="183"/>
      <c r="N81" s="156"/>
      <c r="O81" s="191"/>
      <c r="P81" s="191"/>
      <c r="Q81" s="64"/>
    </row>
    <row r="82" spans="1:17" s="63" customFormat="1" ht="15" customHeight="1" x14ac:dyDescent="0.25">
      <c r="A82" s="19"/>
      <c r="B82" s="222" t="s">
        <v>488</v>
      </c>
      <c r="C82" s="2" t="s">
        <v>117</v>
      </c>
      <c r="D82" s="20" t="s">
        <v>473</v>
      </c>
      <c r="E82" s="197"/>
      <c r="F82" s="2"/>
      <c r="H82" s="70"/>
      <c r="I82" s="8">
        <f t="shared" si="2"/>
        <v>0.23310023310023309</v>
      </c>
      <c r="J82" s="198"/>
      <c r="K82" s="103" t="s">
        <v>277</v>
      </c>
      <c r="L82" s="187"/>
      <c r="M82" s="183"/>
      <c r="N82" s="156"/>
      <c r="O82" s="191"/>
      <c r="P82" s="191"/>
      <c r="Q82" s="64"/>
    </row>
    <row r="83" spans="1:17" s="63" customFormat="1" ht="15" customHeight="1" x14ac:dyDescent="0.25">
      <c r="A83" s="19"/>
      <c r="B83" s="222" t="s">
        <v>488</v>
      </c>
      <c r="C83" s="2" t="s">
        <v>118</v>
      </c>
      <c r="D83" s="20" t="s">
        <v>473</v>
      </c>
      <c r="E83" s="197"/>
      <c r="F83" s="2"/>
      <c r="H83" s="70"/>
      <c r="I83" s="8">
        <f t="shared" si="2"/>
        <v>0.23310023310023309</v>
      </c>
      <c r="J83" s="198"/>
      <c r="K83" s="103" t="s">
        <v>277</v>
      </c>
      <c r="L83" s="187"/>
      <c r="M83" s="183"/>
      <c r="N83" s="156"/>
      <c r="O83" s="191"/>
      <c r="P83" s="191"/>
      <c r="Q83" s="64"/>
    </row>
    <row r="84" spans="1:17" s="70" customFormat="1" ht="15" customHeight="1" x14ac:dyDescent="0.25">
      <c r="A84" s="20" t="s">
        <v>470</v>
      </c>
      <c r="B84" s="222" t="s">
        <v>488</v>
      </c>
      <c r="C84" s="2" t="s">
        <v>468</v>
      </c>
      <c r="D84" s="20" t="s">
        <v>473</v>
      </c>
      <c r="E84" s="2"/>
      <c r="F84" s="2"/>
      <c r="I84" s="8">
        <v>1E-4</v>
      </c>
      <c r="J84" s="143" t="s">
        <v>191</v>
      </c>
      <c r="K84" s="103" t="s">
        <v>277</v>
      </c>
      <c r="L84" s="141"/>
      <c r="M84" s="138"/>
      <c r="N84" s="156"/>
      <c r="O84" s="144"/>
      <c r="P84" s="144"/>
      <c r="Q84" s="69"/>
    </row>
    <row r="85" spans="1:17" s="70" customFormat="1" ht="15" customHeight="1" x14ac:dyDescent="0.25">
      <c r="A85" s="20" t="s">
        <v>471</v>
      </c>
      <c r="B85" s="222" t="s">
        <v>488</v>
      </c>
      <c r="C85" s="2" t="s">
        <v>469</v>
      </c>
      <c r="D85" s="20" t="s">
        <v>473</v>
      </c>
      <c r="E85" s="2"/>
      <c r="F85" s="2"/>
      <c r="I85" s="8">
        <v>1</v>
      </c>
      <c r="J85" s="143" t="s">
        <v>191</v>
      </c>
      <c r="K85" s="103" t="s">
        <v>277</v>
      </c>
      <c r="L85" s="141"/>
      <c r="M85" s="138"/>
      <c r="N85" s="156"/>
      <c r="O85" s="144"/>
      <c r="P85" s="144"/>
      <c r="Q85" s="69"/>
    </row>
    <row r="86" spans="1:17" s="81" customFormat="1" ht="15" customHeight="1" x14ac:dyDescent="0.25">
      <c r="A86" s="77" t="s">
        <v>3</v>
      </c>
      <c r="B86" s="227"/>
      <c r="C86" s="1"/>
      <c r="D86" s="76"/>
      <c r="E86" s="1"/>
      <c r="F86" s="1"/>
      <c r="G86" s="1"/>
      <c r="H86" s="1"/>
      <c r="I86" s="21"/>
      <c r="J86" s="107"/>
      <c r="K86" s="1"/>
      <c r="L86" s="107"/>
      <c r="M86" s="82"/>
      <c r="N86" s="83"/>
      <c r="O86" s="84"/>
      <c r="P86" s="84"/>
      <c r="Q86" s="106"/>
    </row>
    <row r="87" spans="1:17" s="63" customFormat="1" ht="15" customHeight="1" x14ac:dyDescent="0.25">
      <c r="A87" s="19" t="s">
        <v>394</v>
      </c>
      <c r="B87" s="222" t="s">
        <v>488</v>
      </c>
      <c r="C87" s="2" t="s">
        <v>4</v>
      </c>
      <c r="D87" s="19"/>
      <c r="E87" s="63" t="s">
        <v>312</v>
      </c>
      <c r="F87" s="56" t="s">
        <v>5</v>
      </c>
      <c r="G87" s="56"/>
      <c r="H87" s="56">
        <f>520 * 7</f>
        <v>3640</v>
      </c>
      <c r="I87" s="56">
        <f>520 * 7</f>
        <v>3640</v>
      </c>
      <c r="J87" s="196" t="s">
        <v>191</v>
      </c>
      <c r="K87" s="103" t="s">
        <v>277</v>
      </c>
      <c r="L87" s="178" t="s">
        <v>6</v>
      </c>
      <c r="M87" s="59"/>
      <c r="N87" s="15"/>
      <c r="O87" s="30"/>
      <c r="P87" s="30"/>
      <c r="Q87" s="192"/>
    </row>
    <row r="88" spans="1:17" s="63" customFormat="1" ht="15" customHeight="1" x14ac:dyDescent="0.25">
      <c r="A88" s="19" t="s">
        <v>8</v>
      </c>
      <c r="B88" s="222" t="s">
        <v>488</v>
      </c>
      <c r="C88" s="2" t="s">
        <v>7</v>
      </c>
      <c r="D88" s="19"/>
      <c r="E88" s="70" t="s">
        <v>312</v>
      </c>
      <c r="F88" s="56" t="s">
        <v>9</v>
      </c>
      <c r="G88" s="56"/>
      <c r="H88" s="56">
        <f xml:space="preserve"> 52 * 15 * 7</f>
        <v>5460</v>
      </c>
      <c r="I88" s="56">
        <f xml:space="preserve"> 52 * 15 * 7</f>
        <v>5460</v>
      </c>
      <c r="J88" s="196"/>
      <c r="K88" s="103" t="s">
        <v>277</v>
      </c>
      <c r="L88" s="178"/>
      <c r="M88" s="59"/>
      <c r="N88" s="15"/>
      <c r="O88" s="30"/>
      <c r="P88" s="30"/>
      <c r="Q88" s="192"/>
    </row>
    <row r="89" spans="1:17" s="63" customFormat="1" ht="15" customHeight="1" x14ac:dyDescent="0.25">
      <c r="A89" s="19" t="s">
        <v>395</v>
      </c>
      <c r="B89" s="222" t="s">
        <v>488</v>
      </c>
      <c r="C89" s="2" t="s">
        <v>10</v>
      </c>
      <c r="D89" s="19"/>
      <c r="E89" s="70" t="s">
        <v>312</v>
      </c>
      <c r="F89" s="56" t="s">
        <v>5</v>
      </c>
      <c r="G89" s="56"/>
      <c r="H89" s="56">
        <f xml:space="preserve"> 520 * 7</f>
        <v>3640</v>
      </c>
      <c r="I89" s="56">
        <f xml:space="preserve"> 520 * 7</f>
        <v>3640</v>
      </c>
      <c r="J89" s="196"/>
      <c r="K89" s="103" t="s">
        <v>277</v>
      </c>
      <c r="L89" s="178"/>
      <c r="M89" s="59"/>
      <c r="N89" s="15"/>
      <c r="O89" s="30"/>
      <c r="P89" s="30"/>
      <c r="Q89" s="192"/>
    </row>
    <row r="90" spans="1:17" s="63" customFormat="1" ht="15" customHeight="1" x14ac:dyDescent="0.25">
      <c r="A90" s="19" t="s">
        <v>12</v>
      </c>
      <c r="B90" s="222" t="s">
        <v>488</v>
      </c>
      <c r="C90" s="2" t="s">
        <v>11</v>
      </c>
      <c r="D90" s="19"/>
      <c r="E90" s="70" t="s">
        <v>312</v>
      </c>
      <c r="F90" s="80">
        <v>45</v>
      </c>
      <c r="G90" s="80"/>
      <c r="H90" s="80">
        <f>45</f>
        <v>45</v>
      </c>
      <c r="I90" s="80">
        <f>45</f>
        <v>45</v>
      </c>
      <c r="J90" s="196"/>
      <c r="K90" s="103" t="s">
        <v>277</v>
      </c>
      <c r="L90" s="178"/>
      <c r="M90" s="59"/>
      <c r="N90" s="15"/>
      <c r="O90" s="30"/>
      <c r="P90" s="30"/>
      <c r="Q90" s="192"/>
    </row>
    <row r="91" spans="1:17" s="63" customFormat="1" ht="15" customHeight="1" x14ac:dyDescent="0.25">
      <c r="A91" s="19" t="s">
        <v>14</v>
      </c>
      <c r="B91" s="222" t="s">
        <v>488</v>
      </c>
      <c r="C91" s="2" t="s">
        <v>13</v>
      </c>
      <c r="D91" s="19"/>
      <c r="E91" s="70" t="s">
        <v>312</v>
      </c>
      <c r="F91" s="56">
        <v>6.8860000000000001</v>
      </c>
      <c r="G91" s="56"/>
      <c r="H91" s="56">
        <f>6.886</f>
        <v>6.8860000000000001</v>
      </c>
      <c r="I91" s="56">
        <f>6.886</f>
        <v>6.8860000000000001</v>
      </c>
      <c r="J91" s="196"/>
      <c r="K91" s="103" t="s">
        <v>277</v>
      </c>
      <c r="L91" s="178"/>
      <c r="M91" s="59"/>
      <c r="N91" s="15"/>
      <c r="O91" s="30"/>
      <c r="P91" s="30"/>
      <c r="Q91" s="192"/>
    </row>
    <row r="92" spans="1:17" s="63" customFormat="1" ht="15" customHeight="1" x14ac:dyDescent="0.25">
      <c r="A92" s="19" t="s">
        <v>16</v>
      </c>
      <c r="B92" s="222" t="s">
        <v>488</v>
      </c>
      <c r="C92" s="2" t="s">
        <v>15</v>
      </c>
      <c r="D92" s="19"/>
      <c r="E92" s="70" t="s">
        <v>312</v>
      </c>
      <c r="F92" s="56">
        <v>21</v>
      </c>
      <c r="G92" s="56"/>
      <c r="H92" s="56">
        <v>21</v>
      </c>
      <c r="I92" s="56">
        <v>21</v>
      </c>
      <c r="J92" s="196"/>
      <c r="K92" s="103" t="s">
        <v>277</v>
      </c>
      <c r="L92" s="178"/>
      <c r="M92" s="59"/>
      <c r="N92" s="15"/>
      <c r="O92" s="30"/>
      <c r="P92" s="30"/>
      <c r="Q92" s="192"/>
    </row>
    <row r="93" spans="1:17" s="63" customFormat="1" ht="15" customHeight="1" x14ac:dyDescent="0.25">
      <c r="A93" s="19" t="s">
        <v>18</v>
      </c>
      <c r="B93" s="222" t="s">
        <v>488</v>
      </c>
      <c r="C93" s="2" t="s">
        <v>17</v>
      </c>
      <c r="D93" s="19"/>
      <c r="E93" s="70" t="s">
        <v>312</v>
      </c>
      <c r="F93" s="56">
        <v>4.5</v>
      </c>
      <c r="G93" s="56"/>
      <c r="H93" s="56">
        <v>4.5</v>
      </c>
      <c r="I93" s="56">
        <v>4.5</v>
      </c>
      <c r="J93" s="196"/>
      <c r="K93" s="103" t="s">
        <v>277</v>
      </c>
      <c r="L93" s="178"/>
      <c r="M93" s="59"/>
      <c r="N93" s="15"/>
      <c r="O93" s="30"/>
      <c r="P93" s="30"/>
      <c r="Q93" s="192"/>
    </row>
    <row r="94" spans="1:17" s="63" customFormat="1" ht="15" customHeight="1" x14ac:dyDescent="0.25">
      <c r="A94" s="19" t="s">
        <v>20</v>
      </c>
      <c r="B94" s="222" t="s">
        <v>488</v>
      </c>
      <c r="C94" s="2" t="s">
        <v>19</v>
      </c>
      <c r="D94" s="19"/>
      <c r="E94" s="70" t="s">
        <v>312</v>
      </c>
      <c r="F94" s="56" t="s">
        <v>5</v>
      </c>
      <c r="G94" s="56"/>
      <c r="H94" s="56">
        <f>520 * 7</f>
        <v>3640</v>
      </c>
      <c r="I94" s="56">
        <f>520 * 7</f>
        <v>3640</v>
      </c>
      <c r="J94" s="196"/>
      <c r="K94" s="103" t="s">
        <v>277</v>
      </c>
      <c r="L94" s="178"/>
      <c r="M94" s="59"/>
      <c r="N94" s="15"/>
      <c r="O94" s="30"/>
      <c r="P94" s="30"/>
      <c r="Q94" s="192"/>
    </row>
    <row r="95" spans="1:17" s="63" customFormat="1" ht="15" customHeight="1" x14ac:dyDescent="0.25">
      <c r="A95" s="19" t="s">
        <v>22</v>
      </c>
      <c r="B95" s="222" t="s">
        <v>488</v>
      </c>
      <c r="C95" s="2" t="s">
        <v>21</v>
      </c>
      <c r="D95" s="19"/>
      <c r="E95" s="70" t="s">
        <v>312</v>
      </c>
      <c r="F95" s="56" t="s">
        <v>23</v>
      </c>
      <c r="G95" s="56"/>
      <c r="H95" s="56">
        <f>52 * 2 * 7</f>
        <v>728</v>
      </c>
      <c r="I95" s="56">
        <f>52 * 2 * 7</f>
        <v>728</v>
      </c>
      <c r="J95" s="196"/>
      <c r="K95" s="103" t="s">
        <v>277</v>
      </c>
      <c r="L95" s="178"/>
      <c r="M95" s="59"/>
      <c r="N95" s="15"/>
      <c r="O95" s="30"/>
      <c r="P95" s="30"/>
      <c r="Q95" s="192"/>
    </row>
    <row r="96" spans="1:17" s="63" customFormat="1" ht="15" customHeight="1" x14ac:dyDescent="0.25">
      <c r="A96" s="19" t="s">
        <v>25</v>
      </c>
      <c r="B96" s="222" t="s">
        <v>488</v>
      </c>
      <c r="C96" s="2" t="s">
        <v>24</v>
      </c>
      <c r="D96" s="19"/>
      <c r="E96" s="70" t="s">
        <v>312</v>
      </c>
      <c r="F96" s="56">
        <v>7</v>
      </c>
      <c r="G96" s="56"/>
      <c r="H96" s="56">
        <v>7</v>
      </c>
      <c r="I96" s="56">
        <v>7</v>
      </c>
      <c r="J96" s="196"/>
      <c r="K96" s="103" t="s">
        <v>277</v>
      </c>
      <c r="L96" s="178"/>
      <c r="M96" s="59"/>
      <c r="N96" s="15"/>
      <c r="O96" s="30"/>
      <c r="P96" s="30"/>
      <c r="Q96" s="192"/>
    </row>
    <row r="97" spans="1:17" s="63" customFormat="1" ht="15" customHeight="1" x14ac:dyDescent="0.25">
      <c r="A97" s="19" t="s">
        <v>27</v>
      </c>
      <c r="B97" s="222" t="s">
        <v>488</v>
      </c>
      <c r="C97" s="2" t="s">
        <v>26</v>
      </c>
      <c r="D97" s="19"/>
      <c r="E97" s="70" t="s">
        <v>312</v>
      </c>
      <c r="F97" s="56">
        <v>1.5</v>
      </c>
      <c r="G97" s="56"/>
      <c r="H97" s="56">
        <v>1.5</v>
      </c>
      <c r="I97" s="56">
        <v>1.5</v>
      </c>
      <c r="J97" s="196"/>
      <c r="K97" s="103" t="s">
        <v>277</v>
      </c>
      <c r="L97" s="178"/>
      <c r="M97" s="59"/>
      <c r="N97" s="15"/>
      <c r="O97" s="30"/>
      <c r="P97" s="30"/>
      <c r="Q97" s="192"/>
    </row>
    <row r="98" spans="1:17" s="63" customFormat="1" ht="15" customHeight="1" x14ac:dyDescent="0.25">
      <c r="A98" s="19" t="s">
        <v>29</v>
      </c>
      <c r="B98" s="222" t="s">
        <v>488</v>
      </c>
      <c r="C98" s="2" t="s">
        <v>28</v>
      </c>
      <c r="D98" s="19"/>
      <c r="E98" s="70" t="s">
        <v>312</v>
      </c>
      <c r="F98" s="56">
        <v>3.5</v>
      </c>
      <c r="G98" s="56"/>
      <c r="H98" s="56">
        <v>3.5</v>
      </c>
      <c r="I98" s="56">
        <v>3.5</v>
      </c>
      <c r="J98" s="196"/>
      <c r="K98" s="103" t="s">
        <v>277</v>
      </c>
      <c r="L98" s="178"/>
      <c r="M98" s="59"/>
      <c r="N98" s="15"/>
      <c r="O98" s="30"/>
      <c r="P98" s="30"/>
      <c r="Q98" s="192"/>
    </row>
    <row r="99" spans="1:17" s="63" customFormat="1" ht="15" customHeight="1" x14ac:dyDescent="0.25">
      <c r="A99" s="19" t="s">
        <v>396</v>
      </c>
      <c r="B99" s="222" t="s">
        <v>488</v>
      </c>
      <c r="C99" s="2" t="s">
        <v>30</v>
      </c>
      <c r="D99" s="19"/>
      <c r="E99" s="70" t="s">
        <v>312</v>
      </c>
      <c r="F99" s="56">
        <v>0.25</v>
      </c>
      <c r="G99" s="56"/>
      <c r="H99" s="56">
        <v>0.25</v>
      </c>
      <c r="I99" s="56">
        <v>0.25</v>
      </c>
      <c r="J99" s="196"/>
      <c r="K99" s="103" t="s">
        <v>277</v>
      </c>
      <c r="L99" s="178"/>
      <c r="M99" s="59"/>
      <c r="N99" s="15"/>
      <c r="O99" s="30"/>
      <c r="P99" s="30"/>
      <c r="Q99" s="192"/>
    </row>
    <row r="100" spans="1:17" s="63" customFormat="1" ht="15" customHeight="1" x14ac:dyDescent="0.25">
      <c r="A100" s="19" t="s">
        <v>397</v>
      </c>
      <c r="B100" s="222" t="s">
        <v>488</v>
      </c>
      <c r="C100" s="2" t="s">
        <v>31</v>
      </c>
      <c r="D100" s="19"/>
      <c r="E100" s="70" t="s">
        <v>312</v>
      </c>
      <c r="F100" s="56">
        <v>0.25</v>
      </c>
      <c r="G100" s="56"/>
      <c r="H100" s="56">
        <v>0.25</v>
      </c>
      <c r="I100" s="56">
        <v>0.25</v>
      </c>
      <c r="J100" s="196"/>
      <c r="K100" s="103" t="s">
        <v>277</v>
      </c>
      <c r="L100" s="178"/>
      <c r="M100" s="59"/>
      <c r="N100" s="15"/>
      <c r="O100" s="30"/>
      <c r="P100" s="30"/>
      <c r="Q100" s="192"/>
    </row>
    <row r="101" spans="1:17" s="63" customFormat="1" ht="15" customHeight="1" x14ac:dyDescent="0.25">
      <c r="A101" s="19" t="s">
        <v>398</v>
      </c>
      <c r="B101" s="222" t="s">
        <v>488</v>
      </c>
      <c r="C101" s="2" t="s">
        <v>32</v>
      </c>
      <c r="D101" s="19"/>
      <c r="E101" s="70" t="s">
        <v>312</v>
      </c>
      <c r="F101" s="56">
        <v>0.25</v>
      </c>
      <c r="G101" s="56"/>
      <c r="H101" s="56">
        <v>0.25</v>
      </c>
      <c r="I101" s="56">
        <v>0.25</v>
      </c>
      <c r="J101" s="196"/>
      <c r="K101" s="103" t="s">
        <v>277</v>
      </c>
      <c r="L101" s="178"/>
      <c r="M101" s="59"/>
      <c r="N101" s="15"/>
      <c r="O101" s="30"/>
      <c r="P101" s="30"/>
      <c r="Q101" s="192"/>
    </row>
    <row r="102" spans="1:17" s="63" customFormat="1" ht="15" customHeight="1" x14ac:dyDescent="0.25">
      <c r="A102" s="19" t="s">
        <v>399</v>
      </c>
      <c r="B102" s="222" t="s">
        <v>488</v>
      </c>
      <c r="C102" s="2" t="s">
        <v>33</v>
      </c>
      <c r="D102" s="19"/>
      <c r="E102" s="70" t="s">
        <v>312</v>
      </c>
      <c r="F102" s="56">
        <v>0.25</v>
      </c>
      <c r="G102" s="56"/>
      <c r="H102" s="56">
        <v>0.25</v>
      </c>
      <c r="I102" s="56">
        <v>0.25</v>
      </c>
      <c r="J102" s="196"/>
      <c r="K102" s="103" t="s">
        <v>277</v>
      </c>
      <c r="L102" s="178"/>
      <c r="M102" s="59"/>
      <c r="N102" s="15"/>
      <c r="O102" s="30"/>
      <c r="P102" s="30"/>
      <c r="Q102" s="192"/>
    </row>
    <row r="103" spans="1:17" s="81" customFormat="1" ht="15" customHeight="1" x14ac:dyDescent="0.25">
      <c r="A103" s="77" t="s">
        <v>34</v>
      </c>
      <c r="B103" s="227"/>
      <c r="C103" s="1"/>
      <c r="D103" s="76"/>
      <c r="E103" s="1"/>
      <c r="F103" s="1"/>
      <c r="G103" s="1"/>
      <c r="H103" s="1"/>
      <c r="I103" s="21"/>
      <c r="J103" s="107"/>
      <c r="K103" s="1"/>
      <c r="L103" s="107"/>
      <c r="M103" s="82"/>
      <c r="N103" s="83"/>
      <c r="O103" s="84"/>
      <c r="P103" s="84"/>
      <c r="Q103" s="106"/>
    </row>
    <row r="104" spans="1:17" s="63" customFormat="1" ht="15" customHeight="1" x14ac:dyDescent="0.25">
      <c r="A104" s="19" t="s">
        <v>36</v>
      </c>
      <c r="B104" s="222" t="s">
        <v>488</v>
      </c>
      <c r="C104" s="2" t="s">
        <v>35</v>
      </c>
      <c r="D104" s="19"/>
      <c r="E104" s="2" t="s">
        <v>400</v>
      </c>
      <c r="F104" s="15" t="s">
        <v>37</v>
      </c>
      <c r="G104" s="15"/>
      <c r="H104" s="15">
        <f xml:space="preserve"> 0.0082 * 1.09</f>
        <v>8.9380000000000015E-3</v>
      </c>
      <c r="I104" s="57">
        <f>138</f>
        <v>138</v>
      </c>
      <c r="J104" s="196" t="s">
        <v>192</v>
      </c>
      <c r="K104" s="103" t="s">
        <v>277</v>
      </c>
      <c r="L104" s="178" t="s">
        <v>208</v>
      </c>
      <c r="M104" s="59"/>
      <c r="N104" s="15"/>
      <c r="O104" s="31"/>
      <c r="P104" s="31"/>
      <c r="Q104" s="188" t="s">
        <v>401</v>
      </c>
    </row>
    <row r="105" spans="1:17" s="63" customFormat="1" ht="15" customHeight="1" x14ac:dyDescent="0.25">
      <c r="A105" s="19" t="s">
        <v>39</v>
      </c>
      <c r="B105" s="222" t="s">
        <v>488</v>
      </c>
      <c r="C105" s="2" t="s">
        <v>38</v>
      </c>
      <c r="D105" s="19"/>
      <c r="E105" s="2" t="s">
        <v>400</v>
      </c>
      <c r="F105" s="15" t="s">
        <v>40</v>
      </c>
      <c r="G105" s="15"/>
      <c r="H105" s="15">
        <f xml:space="preserve"> 0.0031 * 1.09</f>
        <v>3.3790000000000001E-3</v>
      </c>
      <c r="I105" s="57">
        <f>11</f>
        <v>11</v>
      </c>
      <c r="J105" s="196"/>
      <c r="K105" s="103" t="s">
        <v>277</v>
      </c>
      <c r="L105" s="178"/>
      <c r="M105" s="59"/>
      <c r="N105" s="15"/>
      <c r="O105" s="31"/>
      <c r="P105" s="31"/>
      <c r="Q105" s="197"/>
    </row>
    <row r="106" spans="1:17" s="63" customFormat="1" ht="15" customHeight="1" x14ac:dyDescent="0.25">
      <c r="A106" s="19" t="s">
        <v>120</v>
      </c>
      <c r="B106" s="222" t="s">
        <v>488</v>
      </c>
      <c r="C106" s="3" t="s">
        <v>121</v>
      </c>
      <c r="D106" s="19"/>
      <c r="E106" s="2" t="s">
        <v>400</v>
      </c>
      <c r="F106" s="16" t="s">
        <v>61</v>
      </c>
      <c r="G106" s="16" t="s">
        <v>61</v>
      </c>
      <c r="H106" s="16" t="s">
        <v>61</v>
      </c>
      <c r="I106" s="61">
        <f>8</f>
        <v>8</v>
      </c>
      <c r="J106" s="196"/>
      <c r="K106" s="103" t="s">
        <v>277</v>
      </c>
      <c r="L106" s="178"/>
      <c r="M106" s="59"/>
      <c r="N106" s="15"/>
      <c r="O106" s="31"/>
      <c r="P106" s="31"/>
      <c r="Q106" s="197"/>
    </row>
    <row r="107" spans="1:17" s="63" customFormat="1" ht="15" customHeight="1" x14ac:dyDescent="0.25">
      <c r="A107" s="19" t="s">
        <v>187</v>
      </c>
      <c r="B107" s="222" t="s">
        <v>488</v>
      </c>
      <c r="C107" s="2" t="s">
        <v>122</v>
      </c>
      <c r="D107" s="19"/>
      <c r="E107" s="2" t="s">
        <v>400</v>
      </c>
      <c r="F107" s="16" t="s">
        <v>61</v>
      </c>
      <c r="G107" s="16" t="s">
        <v>61</v>
      </c>
      <c r="H107" s="16" t="s">
        <v>61</v>
      </c>
      <c r="I107" s="61">
        <f>4</f>
        <v>4</v>
      </c>
      <c r="J107" s="196"/>
      <c r="K107" s="103" t="s">
        <v>277</v>
      </c>
      <c r="L107" s="178"/>
      <c r="M107" s="59"/>
      <c r="N107" s="15"/>
      <c r="O107" s="31"/>
      <c r="P107" s="31"/>
      <c r="Q107" s="197"/>
    </row>
    <row r="108" spans="1:17" s="63" customFormat="1" ht="15" customHeight="1" x14ac:dyDescent="0.25">
      <c r="A108" s="20" t="s">
        <v>42</v>
      </c>
      <c r="B108" s="222" t="s">
        <v>488</v>
      </c>
      <c r="C108" s="2" t="s">
        <v>41</v>
      </c>
      <c r="D108" s="19"/>
      <c r="E108" s="155"/>
      <c r="F108" s="15">
        <v>4</v>
      </c>
      <c r="G108" s="15"/>
      <c r="H108" s="15">
        <v>4</v>
      </c>
      <c r="I108" s="57">
        <v>4</v>
      </c>
      <c r="J108" s="196" t="s">
        <v>191</v>
      </c>
      <c r="K108" s="103" t="s">
        <v>276</v>
      </c>
      <c r="L108" s="66" t="s">
        <v>240</v>
      </c>
      <c r="M108" s="59"/>
      <c r="N108" s="15"/>
      <c r="O108" s="30"/>
      <c r="P108" s="30"/>
      <c r="Q108" s="60"/>
    </row>
    <row r="109" spans="1:17" s="63" customFormat="1" ht="15" customHeight="1" x14ac:dyDescent="0.25">
      <c r="A109" s="19" t="s">
        <v>44</v>
      </c>
      <c r="B109" s="222" t="s">
        <v>488</v>
      </c>
      <c r="C109" s="3" t="s">
        <v>43</v>
      </c>
      <c r="D109" s="19"/>
      <c r="E109" s="6" t="s">
        <v>402</v>
      </c>
      <c r="F109" s="15">
        <v>0.4</v>
      </c>
      <c r="G109" s="15"/>
      <c r="H109" s="15">
        <v>0.4</v>
      </c>
      <c r="I109" s="57">
        <v>0.4</v>
      </c>
      <c r="J109" s="196"/>
      <c r="K109" s="103" t="s">
        <v>276</v>
      </c>
      <c r="L109" s="66" t="s">
        <v>403</v>
      </c>
      <c r="M109" s="59">
        <v>72</v>
      </c>
      <c r="N109" s="15"/>
      <c r="O109" s="30">
        <v>0.4</v>
      </c>
      <c r="P109" s="30">
        <v>0.49</v>
      </c>
      <c r="Q109" s="60" t="s">
        <v>402</v>
      </c>
    </row>
    <row r="110" spans="1:17" s="63" customFormat="1" ht="15" customHeight="1" x14ac:dyDescent="0.25">
      <c r="A110" s="19" t="s">
        <v>178</v>
      </c>
      <c r="B110" s="222" t="s">
        <v>488</v>
      </c>
      <c r="C110" s="2" t="s">
        <v>45</v>
      </c>
      <c r="D110" s="19"/>
      <c r="E110" s="155"/>
      <c r="F110" s="15">
        <v>0.25</v>
      </c>
      <c r="G110" s="15"/>
      <c r="H110" s="15">
        <v>0.25</v>
      </c>
      <c r="I110" s="57">
        <v>0.25</v>
      </c>
      <c r="J110" s="196"/>
      <c r="K110" s="103" t="s">
        <v>276</v>
      </c>
      <c r="L110" s="66" t="s">
        <v>240</v>
      </c>
      <c r="M110" s="59"/>
      <c r="N110" s="15"/>
      <c r="O110" s="30"/>
      <c r="P110" s="30"/>
      <c r="Q110" s="60"/>
    </row>
    <row r="111" spans="1:17" s="81" customFormat="1" ht="15" customHeight="1" x14ac:dyDescent="0.25">
      <c r="A111" s="77" t="s">
        <v>46</v>
      </c>
      <c r="B111" s="227"/>
      <c r="C111" s="1"/>
      <c r="D111" s="76"/>
      <c r="E111" s="1"/>
      <c r="F111" s="10"/>
      <c r="G111" s="10"/>
      <c r="H111" s="10"/>
      <c r="I111" s="21"/>
      <c r="J111" s="107"/>
      <c r="K111" s="1"/>
      <c r="L111" s="107"/>
      <c r="M111" s="109"/>
      <c r="N111" s="83"/>
      <c r="O111" s="84"/>
      <c r="P111" s="84"/>
      <c r="Q111" s="106"/>
    </row>
    <row r="112" spans="1:17" s="63" customFormat="1" ht="15" customHeight="1" x14ac:dyDescent="0.25">
      <c r="A112" s="19" t="s">
        <v>404</v>
      </c>
      <c r="B112" s="222" t="s">
        <v>488</v>
      </c>
      <c r="C112" s="3" t="s">
        <v>123</v>
      </c>
      <c r="D112" s="19"/>
      <c r="E112" s="2" t="s">
        <v>324</v>
      </c>
      <c r="F112" s="15"/>
      <c r="G112" s="15"/>
      <c r="H112" s="15"/>
      <c r="I112" s="57">
        <v>0</v>
      </c>
      <c r="J112" s="196" t="s">
        <v>192</v>
      </c>
      <c r="K112" s="103" t="s">
        <v>277</v>
      </c>
      <c r="L112" s="187" t="s">
        <v>405</v>
      </c>
      <c r="M112" s="178">
        <v>52</v>
      </c>
      <c r="N112" s="201" t="s">
        <v>197</v>
      </c>
      <c r="O112" s="202">
        <v>1</v>
      </c>
      <c r="P112" s="202">
        <v>0</v>
      </c>
      <c r="Q112" s="197" t="s">
        <v>406</v>
      </c>
    </row>
    <row r="113" spans="1:17" s="63" customFormat="1" ht="15" customHeight="1" x14ac:dyDescent="0.25">
      <c r="A113" s="19"/>
      <c r="B113" s="222" t="s">
        <v>488</v>
      </c>
      <c r="C113" s="3" t="s">
        <v>124</v>
      </c>
      <c r="D113" s="19"/>
      <c r="E113" s="2" t="s">
        <v>324</v>
      </c>
      <c r="F113" s="15"/>
      <c r="G113" s="15"/>
      <c r="H113" s="15"/>
      <c r="I113" s="57">
        <v>0</v>
      </c>
      <c r="J113" s="196"/>
      <c r="K113" s="103" t="s">
        <v>277</v>
      </c>
      <c r="L113" s="187"/>
      <c r="M113" s="178"/>
      <c r="N113" s="201"/>
      <c r="O113" s="202"/>
      <c r="P113" s="202"/>
      <c r="Q113" s="197"/>
    </row>
    <row r="114" spans="1:17" s="63" customFormat="1" ht="15" customHeight="1" x14ac:dyDescent="0.25">
      <c r="A114" s="19"/>
      <c r="B114" s="222" t="s">
        <v>488</v>
      </c>
      <c r="C114" s="2" t="s">
        <v>125</v>
      </c>
      <c r="D114" s="19"/>
      <c r="E114" s="2" t="s">
        <v>324</v>
      </c>
      <c r="F114" s="15"/>
      <c r="G114" s="15"/>
      <c r="H114" s="15"/>
      <c r="I114" s="57">
        <v>0</v>
      </c>
      <c r="J114" s="196"/>
      <c r="K114" s="103" t="s">
        <v>277</v>
      </c>
      <c r="L114" s="187"/>
      <c r="M114" s="178"/>
      <c r="N114" s="201"/>
      <c r="O114" s="202"/>
      <c r="P114" s="202"/>
      <c r="Q114" s="197"/>
    </row>
    <row r="115" spans="1:17" s="63" customFormat="1" ht="15" customHeight="1" x14ac:dyDescent="0.25">
      <c r="A115" s="19"/>
      <c r="B115" s="222" t="s">
        <v>488</v>
      </c>
      <c r="C115" s="2" t="s">
        <v>126</v>
      </c>
      <c r="D115" s="19"/>
      <c r="E115" s="2" t="s">
        <v>324</v>
      </c>
      <c r="F115" s="15"/>
      <c r="G115" s="15"/>
      <c r="H115" s="15"/>
      <c r="I115" s="57">
        <v>0</v>
      </c>
      <c r="J115" s="196"/>
      <c r="K115" s="103" t="s">
        <v>277</v>
      </c>
      <c r="L115" s="187"/>
      <c r="M115" s="178"/>
      <c r="N115" s="201"/>
      <c r="O115" s="202"/>
      <c r="P115" s="202"/>
      <c r="Q115" s="197"/>
    </row>
    <row r="116" spans="1:17" s="63" customFormat="1" ht="15" customHeight="1" x14ac:dyDescent="0.25">
      <c r="A116" s="19"/>
      <c r="B116" s="222" t="s">
        <v>488</v>
      </c>
      <c r="C116" s="2" t="s">
        <v>127</v>
      </c>
      <c r="D116" s="19"/>
      <c r="E116" s="2" t="s">
        <v>324</v>
      </c>
      <c r="F116" s="15"/>
      <c r="G116" s="15"/>
      <c r="H116" s="15"/>
      <c r="I116" s="57">
        <v>0</v>
      </c>
      <c r="J116" s="196"/>
      <c r="K116" s="103" t="s">
        <v>277</v>
      </c>
      <c r="L116" s="187"/>
      <c r="M116" s="178"/>
      <c r="N116" s="201"/>
      <c r="O116" s="202"/>
      <c r="P116" s="202"/>
      <c r="Q116" s="197"/>
    </row>
    <row r="117" spans="1:17" s="63" customFormat="1" ht="15" customHeight="1" x14ac:dyDescent="0.25">
      <c r="A117" s="19"/>
      <c r="B117" s="222" t="s">
        <v>488</v>
      </c>
      <c r="C117" s="2" t="s">
        <v>128</v>
      </c>
      <c r="D117" s="19"/>
      <c r="E117" s="2" t="s">
        <v>324</v>
      </c>
      <c r="F117" s="15"/>
      <c r="G117" s="15"/>
      <c r="H117" s="15"/>
      <c r="I117" s="57">
        <v>0</v>
      </c>
      <c r="J117" s="196"/>
      <c r="K117" s="103" t="s">
        <v>277</v>
      </c>
      <c r="L117" s="187"/>
      <c r="M117" s="178"/>
      <c r="N117" s="201"/>
      <c r="O117" s="202"/>
      <c r="P117" s="202"/>
      <c r="Q117" s="197"/>
    </row>
    <row r="118" spans="1:17" s="63" customFormat="1" ht="15" customHeight="1" x14ac:dyDescent="0.25">
      <c r="A118" s="19"/>
      <c r="B118" s="222" t="s">
        <v>488</v>
      </c>
      <c r="C118" s="2" t="s">
        <v>129</v>
      </c>
      <c r="D118" s="19"/>
      <c r="E118" s="2" t="s">
        <v>324</v>
      </c>
      <c r="F118" s="15"/>
      <c r="G118" s="15"/>
      <c r="H118" s="15"/>
      <c r="I118" s="57">
        <v>0</v>
      </c>
      <c r="J118" s="196"/>
      <c r="K118" s="103" t="s">
        <v>277</v>
      </c>
      <c r="L118" s="187"/>
      <c r="M118" s="178"/>
      <c r="N118" s="201"/>
      <c r="O118" s="202"/>
      <c r="P118" s="202"/>
      <c r="Q118" s="197"/>
    </row>
    <row r="119" spans="1:17" s="63" customFormat="1" ht="15" customHeight="1" x14ac:dyDescent="0.25">
      <c r="A119" s="19"/>
      <c r="B119" s="222" t="s">
        <v>488</v>
      </c>
      <c r="C119" s="2" t="s">
        <v>130</v>
      </c>
      <c r="D119" s="19"/>
      <c r="E119" s="2" t="s">
        <v>324</v>
      </c>
      <c r="F119" s="15"/>
      <c r="G119" s="15"/>
      <c r="H119" s="15"/>
      <c r="I119" s="57">
        <v>0</v>
      </c>
      <c r="J119" s="196"/>
      <c r="K119" s="103" t="s">
        <v>277</v>
      </c>
      <c r="L119" s="187"/>
      <c r="M119" s="178"/>
      <c r="N119" s="201"/>
      <c r="O119" s="202"/>
      <c r="P119" s="202"/>
      <c r="Q119" s="197"/>
    </row>
    <row r="120" spans="1:17" s="63" customFormat="1" ht="15" customHeight="1" x14ac:dyDescent="0.25">
      <c r="A120" s="19"/>
      <c r="B120" s="222" t="s">
        <v>488</v>
      </c>
      <c r="C120" s="2" t="s">
        <v>131</v>
      </c>
      <c r="D120" s="19"/>
      <c r="E120" s="2" t="s">
        <v>324</v>
      </c>
      <c r="F120" s="15"/>
      <c r="G120" s="15"/>
      <c r="H120" s="15"/>
      <c r="I120" s="57">
        <v>0</v>
      </c>
      <c r="J120" s="196"/>
      <c r="K120" s="103" t="s">
        <v>277</v>
      </c>
      <c r="L120" s="187"/>
      <c r="M120" s="178"/>
      <c r="N120" s="201"/>
      <c r="O120" s="202"/>
      <c r="P120" s="202"/>
      <c r="Q120" s="197"/>
    </row>
    <row r="121" spans="1:17" s="63" customFormat="1" ht="15" customHeight="1" x14ac:dyDescent="0.25">
      <c r="A121" s="19"/>
      <c r="B121" s="222" t="s">
        <v>488</v>
      </c>
      <c r="C121" s="2" t="s">
        <v>132</v>
      </c>
      <c r="D121" s="19"/>
      <c r="E121" s="2" t="s">
        <v>324</v>
      </c>
      <c r="F121" s="15"/>
      <c r="G121" s="15"/>
      <c r="H121" s="15"/>
      <c r="I121" s="57">
        <v>0</v>
      </c>
      <c r="J121" s="196"/>
      <c r="K121" s="103" t="s">
        <v>277</v>
      </c>
      <c r="L121" s="187"/>
      <c r="M121" s="178"/>
      <c r="N121" s="201"/>
      <c r="O121" s="202"/>
      <c r="P121" s="202"/>
      <c r="Q121" s="197"/>
    </row>
    <row r="122" spans="1:17" s="63" customFormat="1" ht="15" customHeight="1" x14ac:dyDescent="0.25">
      <c r="A122" s="19"/>
      <c r="B122" s="222" t="s">
        <v>488</v>
      </c>
      <c r="C122" s="2" t="s">
        <v>133</v>
      </c>
      <c r="D122" s="19"/>
      <c r="E122" s="2" t="s">
        <v>324</v>
      </c>
      <c r="F122" s="15">
        <v>0.68500000000000005</v>
      </c>
      <c r="G122" s="15"/>
      <c r="H122" s="15">
        <v>0.91900000000000004</v>
      </c>
      <c r="I122" s="57">
        <v>0</v>
      </c>
      <c r="J122" s="196"/>
      <c r="K122" s="103" t="s">
        <v>277</v>
      </c>
      <c r="L122" s="187"/>
      <c r="M122" s="178"/>
      <c r="N122" s="201"/>
      <c r="O122" s="202"/>
      <c r="P122" s="202"/>
      <c r="Q122" s="197"/>
    </row>
    <row r="123" spans="1:17" s="63" customFormat="1" ht="15" customHeight="1" x14ac:dyDescent="0.25">
      <c r="A123" s="19"/>
      <c r="B123" s="222" t="s">
        <v>488</v>
      </c>
      <c r="C123" s="2" t="s">
        <v>134</v>
      </c>
      <c r="D123" s="19"/>
      <c r="E123" s="2" t="s">
        <v>324</v>
      </c>
      <c r="F123" s="15"/>
      <c r="G123" s="15"/>
      <c r="H123" s="15"/>
      <c r="I123" s="57">
        <v>0</v>
      </c>
      <c r="J123" s="196"/>
      <c r="K123" s="103" t="s">
        <v>277</v>
      </c>
      <c r="L123" s="187"/>
      <c r="M123" s="178"/>
      <c r="N123" s="201"/>
      <c r="O123" s="202"/>
      <c r="P123" s="202"/>
      <c r="Q123" s="197"/>
    </row>
    <row r="124" spans="1:17" s="63" customFormat="1" ht="15" customHeight="1" x14ac:dyDescent="0.25">
      <c r="A124" s="19"/>
      <c r="B124" s="222" t="s">
        <v>488</v>
      </c>
      <c r="C124" s="2" t="s">
        <v>135</v>
      </c>
      <c r="D124" s="19"/>
      <c r="E124" s="2" t="s">
        <v>324</v>
      </c>
      <c r="F124" s="15"/>
      <c r="G124" s="15"/>
      <c r="H124" s="15"/>
      <c r="I124" s="57">
        <v>0</v>
      </c>
      <c r="J124" s="196"/>
      <c r="K124" s="103" t="s">
        <v>277</v>
      </c>
      <c r="L124" s="187"/>
      <c r="M124" s="178"/>
      <c r="N124" s="201"/>
      <c r="O124" s="202"/>
      <c r="P124" s="202"/>
      <c r="Q124" s="197"/>
    </row>
    <row r="125" spans="1:17" s="63" customFormat="1" ht="15" customHeight="1" x14ac:dyDescent="0.25">
      <c r="A125" s="19"/>
      <c r="B125" s="222" t="s">
        <v>488</v>
      </c>
      <c r="C125" s="2" t="s">
        <v>136</v>
      </c>
      <c r="D125" s="19"/>
      <c r="E125" s="2" t="s">
        <v>324</v>
      </c>
      <c r="F125" s="15"/>
      <c r="G125" s="15"/>
      <c r="H125" s="15"/>
      <c r="I125" s="57">
        <v>0</v>
      </c>
      <c r="J125" s="196"/>
      <c r="K125" s="103" t="s">
        <v>277</v>
      </c>
      <c r="L125" s="187"/>
      <c r="M125" s="178"/>
      <c r="N125" s="201"/>
      <c r="O125" s="202"/>
      <c r="P125" s="202"/>
      <c r="Q125" s="197"/>
    </row>
    <row r="126" spans="1:17" s="63" customFormat="1" ht="15" customHeight="1" x14ac:dyDescent="0.25">
      <c r="A126" s="19"/>
      <c r="B126" s="222" t="s">
        <v>488</v>
      </c>
      <c r="C126" s="2" t="s">
        <v>137</v>
      </c>
      <c r="D126" s="19"/>
      <c r="E126" s="2" t="s">
        <v>324</v>
      </c>
      <c r="F126" s="15">
        <v>0.88900000000000001</v>
      </c>
      <c r="G126" s="15"/>
      <c r="H126" s="15">
        <v>0.97499999999999998</v>
      </c>
      <c r="I126" s="57">
        <v>0</v>
      </c>
      <c r="J126" s="196"/>
      <c r="K126" s="103" t="s">
        <v>277</v>
      </c>
      <c r="L126" s="187"/>
      <c r="M126" s="178"/>
      <c r="N126" s="201"/>
      <c r="O126" s="202"/>
      <c r="P126" s="202"/>
      <c r="Q126" s="197"/>
    </row>
    <row r="127" spans="1:17" s="63" customFormat="1" ht="15" customHeight="1" x14ac:dyDescent="0.25">
      <c r="A127" s="19"/>
      <c r="B127" s="222" t="s">
        <v>488</v>
      </c>
      <c r="C127" s="2" t="s">
        <v>138</v>
      </c>
      <c r="D127" s="19"/>
      <c r="E127" s="2" t="s">
        <v>324</v>
      </c>
      <c r="F127" s="15"/>
      <c r="G127" s="15"/>
      <c r="H127" s="15"/>
      <c r="I127" s="57">
        <v>0</v>
      </c>
      <c r="J127" s="196"/>
      <c r="K127" s="103" t="s">
        <v>277</v>
      </c>
      <c r="L127" s="187"/>
      <c r="M127" s="178"/>
      <c r="N127" s="201"/>
      <c r="O127" s="202"/>
      <c r="P127" s="202"/>
      <c r="Q127" s="197"/>
    </row>
    <row r="128" spans="1:17" s="63" customFormat="1" ht="15" customHeight="1" x14ac:dyDescent="0.25">
      <c r="A128" s="19"/>
      <c r="B128" s="222" t="s">
        <v>488</v>
      </c>
      <c r="C128" s="2" t="s">
        <v>139</v>
      </c>
      <c r="D128" s="19"/>
      <c r="E128" s="2" t="s">
        <v>324</v>
      </c>
      <c r="F128" s="15"/>
      <c r="G128" s="15"/>
      <c r="H128" s="15"/>
      <c r="I128" s="57">
        <v>0</v>
      </c>
      <c r="J128" s="196"/>
      <c r="K128" s="103" t="s">
        <v>277</v>
      </c>
      <c r="L128" s="187"/>
      <c r="M128" s="178"/>
      <c r="N128" s="201"/>
      <c r="O128" s="202"/>
      <c r="P128" s="202"/>
      <c r="Q128" s="197"/>
    </row>
    <row r="129" spans="1:17" s="63" customFormat="1" ht="15" customHeight="1" x14ac:dyDescent="0.25">
      <c r="A129" s="19"/>
      <c r="B129" s="222" t="s">
        <v>488</v>
      </c>
      <c r="C129" s="2" t="s">
        <v>140</v>
      </c>
      <c r="D129" s="19"/>
      <c r="E129" s="2" t="s">
        <v>324</v>
      </c>
      <c r="F129" s="15"/>
      <c r="G129" s="15"/>
      <c r="H129" s="15"/>
      <c r="I129" s="57">
        <v>0</v>
      </c>
      <c r="J129" s="196"/>
      <c r="K129" s="103" t="s">
        <v>277</v>
      </c>
      <c r="L129" s="187"/>
      <c r="M129" s="178"/>
      <c r="N129" s="201"/>
      <c r="O129" s="202"/>
      <c r="P129" s="202"/>
      <c r="Q129" s="197"/>
    </row>
    <row r="130" spans="1:17" s="63" customFormat="1" ht="15" customHeight="1" x14ac:dyDescent="0.25">
      <c r="A130" s="19"/>
      <c r="B130" s="222" t="s">
        <v>488</v>
      </c>
      <c r="C130" s="2" t="s">
        <v>141</v>
      </c>
      <c r="D130" s="19"/>
      <c r="E130" s="2" t="s">
        <v>324</v>
      </c>
      <c r="F130" s="15"/>
      <c r="G130" s="15"/>
      <c r="H130" s="15"/>
      <c r="I130" s="57">
        <v>0</v>
      </c>
      <c r="J130" s="196"/>
      <c r="K130" s="103" t="s">
        <v>277</v>
      </c>
      <c r="L130" s="187"/>
      <c r="M130" s="178"/>
      <c r="N130" s="201"/>
      <c r="O130" s="202"/>
      <c r="P130" s="202"/>
      <c r="Q130" s="197"/>
    </row>
    <row r="131" spans="1:17" s="63" customFormat="1" ht="15" customHeight="1" x14ac:dyDescent="0.25">
      <c r="A131" s="19"/>
      <c r="B131" s="222" t="s">
        <v>488</v>
      </c>
      <c r="C131" s="2" t="s">
        <v>142</v>
      </c>
      <c r="D131" s="19"/>
      <c r="E131" s="2" t="s">
        <v>324</v>
      </c>
      <c r="F131" s="15"/>
      <c r="G131" s="15"/>
      <c r="H131" s="15"/>
      <c r="I131" s="57">
        <v>0</v>
      </c>
      <c r="J131" s="196"/>
      <c r="K131" s="103" t="s">
        <v>277</v>
      </c>
      <c r="L131" s="187"/>
      <c r="M131" s="178"/>
      <c r="N131" s="201"/>
      <c r="O131" s="202"/>
      <c r="P131" s="202"/>
      <c r="Q131" s="197"/>
    </row>
    <row r="132" spans="1:17" s="81" customFormat="1" ht="15" customHeight="1" x14ac:dyDescent="0.25">
      <c r="A132" s="77" t="s">
        <v>47</v>
      </c>
      <c r="B132" s="227"/>
      <c r="C132" s="1"/>
      <c r="D132" s="76"/>
      <c r="E132" s="1"/>
      <c r="F132" s="1"/>
      <c r="G132" s="1"/>
      <c r="H132" s="1"/>
      <c r="I132" s="21"/>
      <c r="J132" s="107"/>
      <c r="K132" s="1"/>
      <c r="L132" s="107"/>
      <c r="M132" s="82"/>
      <c r="N132" s="83"/>
      <c r="O132" s="84"/>
      <c r="P132" s="84"/>
      <c r="Q132" s="106"/>
    </row>
    <row r="133" spans="1:17" s="63" customFormat="1" ht="15" customHeight="1" x14ac:dyDescent="0.25">
      <c r="A133" s="20" t="s">
        <v>407</v>
      </c>
      <c r="B133" s="222" t="s">
        <v>488</v>
      </c>
      <c r="C133" s="3" t="s">
        <v>143</v>
      </c>
      <c r="D133" s="19"/>
      <c r="E133" s="3" t="s">
        <v>288</v>
      </c>
      <c r="F133" s="15">
        <v>0.874</v>
      </c>
      <c r="G133" s="15"/>
      <c r="H133" s="17">
        <f>118/143</f>
        <v>0.82517482517482521</v>
      </c>
      <c r="I133" s="22">
        <v>0.77</v>
      </c>
      <c r="J133" s="196" t="s">
        <v>190</v>
      </c>
      <c r="K133" s="103" t="s">
        <v>277</v>
      </c>
      <c r="L133" s="199" t="s">
        <v>408</v>
      </c>
      <c r="M133" s="178">
        <v>53</v>
      </c>
      <c r="N133" s="15"/>
      <c r="O133" s="30"/>
      <c r="P133" s="30"/>
      <c r="Q133" s="200" t="s">
        <v>409</v>
      </c>
    </row>
    <row r="134" spans="1:17" s="63" customFormat="1" ht="15" customHeight="1" x14ac:dyDescent="0.25">
      <c r="A134" s="19"/>
      <c r="B134" s="222" t="s">
        <v>488</v>
      </c>
      <c r="C134" s="3" t="s">
        <v>144</v>
      </c>
      <c r="D134" s="19"/>
      <c r="E134" s="3" t="s">
        <v>288</v>
      </c>
      <c r="F134" s="15"/>
      <c r="G134" s="15"/>
      <c r="H134" s="17"/>
      <c r="I134" s="22">
        <v>0.45</v>
      </c>
      <c r="J134" s="196"/>
      <c r="K134" s="103" t="s">
        <v>277</v>
      </c>
      <c r="L134" s="199"/>
      <c r="M134" s="178"/>
      <c r="N134" s="15"/>
      <c r="O134" s="30"/>
      <c r="P134" s="30"/>
      <c r="Q134" s="200"/>
    </row>
    <row r="135" spans="1:17" s="63" customFormat="1" ht="15" customHeight="1" x14ac:dyDescent="0.25">
      <c r="A135" s="19"/>
      <c r="B135" s="222" t="s">
        <v>488</v>
      </c>
      <c r="C135" s="3" t="s">
        <v>145</v>
      </c>
      <c r="D135" s="19"/>
      <c r="E135" s="3" t="s">
        <v>288</v>
      </c>
      <c r="F135" s="15"/>
      <c r="G135" s="15"/>
      <c r="H135" s="17"/>
      <c r="I135" s="22">
        <v>0.48</v>
      </c>
      <c r="J135" s="196"/>
      <c r="K135" s="103" t="s">
        <v>277</v>
      </c>
      <c r="L135" s="199"/>
      <c r="M135" s="178"/>
      <c r="N135" s="15"/>
      <c r="O135" s="30"/>
      <c r="P135" s="30"/>
      <c r="Q135" s="64"/>
    </row>
    <row r="136" spans="1:17" s="63" customFormat="1" ht="15" customHeight="1" x14ac:dyDescent="0.25">
      <c r="A136" s="19"/>
      <c r="B136" s="222" t="s">
        <v>488</v>
      </c>
      <c r="C136" s="3" t="s">
        <v>146</v>
      </c>
      <c r="D136" s="19"/>
      <c r="E136" s="3" t="s">
        <v>288</v>
      </c>
      <c r="F136" s="15"/>
      <c r="G136" s="15"/>
      <c r="H136" s="17"/>
      <c r="I136" s="22">
        <v>0.36</v>
      </c>
      <c r="J136" s="196"/>
      <c r="K136" s="103" t="s">
        <v>277</v>
      </c>
      <c r="L136" s="199"/>
      <c r="M136" s="178"/>
      <c r="N136" s="15"/>
      <c r="O136" s="30"/>
      <c r="P136" s="30"/>
      <c r="Q136" s="64"/>
    </row>
    <row r="137" spans="1:17" s="63" customFormat="1" ht="15" customHeight="1" x14ac:dyDescent="0.25">
      <c r="A137" s="19"/>
      <c r="B137" s="222" t="s">
        <v>488</v>
      </c>
      <c r="C137" s="3" t="s">
        <v>48</v>
      </c>
      <c r="D137" s="19"/>
      <c r="E137" s="3" t="s">
        <v>288</v>
      </c>
      <c r="F137" s="15">
        <v>0.91800000000000004</v>
      </c>
      <c r="G137" s="15"/>
      <c r="H137" s="17">
        <f>33/53</f>
        <v>0.62264150943396224</v>
      </c>
      <c r="I137" s="22">
        <v>0.91</v>
      </c>
      <c r="J137" s="196"/>
      <c r="K137" s="103" t="s">
        <v>277</v>
      </c>
      <c r="L137" s="199"/>
      <c r="M137" s="178"/>
      <c r="N137" s="15"/>
      <c r="O137" s="30"/>
      <c r="P137" s="30"/>
      <c r="Q137" s="64"/>
    </row>
    <row r="138" spans="1:17" s="81" customFormat="1" ht="15" customHeight="1" x14ac:dyDescent="0.25">
      <c r="A138" s="77" t="s">
        <v>49</v>
      </c>
      <c r="B138" s="227"/>
      <c r="C138" s="1"/>
      <c r="D138" s="76"/>
      <c r="E138" s="1"/>
      <c r="F138" s="1"/>
      <c r="G138" s="1"/>
      <c r="H138" s="1"/>
      <c r="I138" s="21"/>
      <c r="J138" s="107"/>
      <c r="K138" s="1"/>
      <c r="L138" s="107"/>
      <c r="M138" s="82"/>
      <c r="N138" s="83"/>
      <c r="O138" s="84"/>
      <c r="P138" s="84"/>
      <c r="Q138" s="106"/>
    </row>
    <row r="139" spans="1:17" s="63" customFormat="1" ht="15" customHeight="1" x14ac:dyDescent="0.25">
      <c r="A139" s="19" t="s">
        <v>410</v>
      </c>
      <c r="B139" s="222" t="s">
        <v>488</v>
      </c>
      <c r="C139" s="3" t="s">
        <v>474</v>
      </c>
      <c r="D139" s="19"/>
      <c r="E139" s="36" t="s">
        <v>315</v>
      </c>
      <c r="F139" s="15"/>
      <c r="G139" s="15"/>
      <c r="H139" s="15"/>
      <c r="I139" s="57">
        <v>0</v>
      </c>
      <c r="J139" s="196" t="s">
        <v>191</v>
      </c>
      <c r="K139" s="103" t="s">
        <v>277</v>
      </c>
      <c r="L139" s="187"/>
      <c r="M139" s="178">
        <v>54</v>
      </c>
      <c r="N139" s="15"/>
      <c r="O139" s="30"/>
      <c r="P139" s="30"/>
      <c r="Q139" s="64" t="s">
        <v>50</v>
      </c>
    </row>
    <row r="140" spans="1:17" s="63" customFormat="1" ht="15" customHeight="1" x14ac:dyDescent="0.25">
      <c r="A140" s="19"/>
      <c r="B140" s="222" t="s">
        <v>488</v>
      </c>
      <c r="C140" s="2" t="s">
        <v>475</v>
      </c>
      <c r="D140" s="19"/>
      <c r="E140" s="70" t="s">
        <v>314</v>
      </c>
      <c r="F140" s="163" t="s">
        <v>411</v>
      </c>
      <c r="G140" s="163"/>
      <c r="H140" s="163" t="s">
        <v>412</v>
      </c>
      <c r="I140" s="139">
        <v>1.7000000000000001E-2</v>
      </c>
      <c r="J140" s="196"/>
      <c r="K140" s="103" t="s">
        <v>277</v>
      </c>
      <c r="L140" s="187"/>
      <c r="M140" s="178"/>
      <c r="N140" s="15"/>
      <c r="O140" s="30"/>
      <c r="P140" s="30"/>
      <c r="Q140" s="64" t="s">
        <v>212</v>
      </c>
    </row>
    <row r="141" spans="1:17" s="63" customFormat="1" ht="15" customHeight="1" x14ac:dyDescent="0.25">
      <c r="A141" s="19"/>
      <c r="B141" s="222" t="s">
        <v>488</v>
      </c>
      <c r="C141" s="2" t="s">
        <v>476</v>
      </c>
      <c r="D141" s="19"/>
      <c r="E141" s="70" t="s">
        <v>314</v>
      </c>
      <c r="F141" s="163" t="s">
        <v>413</v>
      </c>
      <c r="G141" s="163"/>
      <c r="H141" s="163" t="s">
        <v>414</v>
      </c>
      <c r="I141" s="139">
        <v>1.7000000000000001E-2</v>
      </c>
      <c r="J141" s="196"/>
      <c r="K141" s="103" t="s">
        <v>277</v>
      </c>
      <c r="L141" s="187"/>
      <c r="M141" s="178"/>
      <c r="N141" s="15"/>
      <c r="O141" s="30"/>
      <c r="P141" s="30"/>
      <c r="Q141" s="64"/>
    </row>
    <row r="142" spans="1:17" s="63" customFormat="1" ht="15" customHeight="1" x14ac:dyDescent="0.25">
      <c r="A142" s="19" t="s">
        <v>147</v>
      </c>
      <c r="B142" s="222" t="s">
        <v>488</v>
      </c>
      <c r="C142" s="2" t="s">
        <v>51</v>
      </c>
      <c r="D142" s="19"/>
      <c r="E142" s="70" t="s">
        <v>314</v>
      </c>
      <c r="F142" s="15">
        <v>0.3</v>
      </c>
      <c r="G142" s="15"/>
      <c r="H142" s="15">
        <v>0.3</v>
      </c>
      <c r="I142" s="57">
        <v>0</v>
      </c>
      <c r="J142" s="196"/>
      <c r="K142" s="103" t="s">
        <v>277</v>
      </c>
      <c r="L142" s="187"/>
      <c r="M142" s="178"/>
      <c r="N142" s="15"/>
      <c r="O142" s="30"/>
      <c r="P142" s="30"/>
      <c r="Q142" s="64"/>
    </row>
    <row r="143" spans="1:17" s="81" customFormat="1" ht="15" customHeight="1" x14ac:dyDescent="0.25">
      <c r="A143" s="77" t="s">
        <v>291</v>
      </c>
      <c r="B143" s="227"/>
      <c r="C143" s="1"/>
      <c r="D143" s="76"/>
      <c r="E143" s="1"/>
      <c r="F143" s="1"/>
      <c r="G143" s="1"/>
      <c r="H143" s="1"/>
      <c r="I143" s="21"/>
      <c r="J143" s="107"/>
      <c r="K143" s="1"/>
      <c r="L143" s="107"/>
      <c r="M143" s="82"/>
      <c r="N143" s="83"/>
      <c r="O143" s="84"/>
      <c r="P143" s="84"/>
      <c r="Q143" s="106"/>
    </row>
    <row r="144" spans="1:17" s="70" customFormat="1" ht="15" customHeight="1" x14ac:dyDescent="0.25">
      <c r="A144" s="20" t="s">
        <v>198</v>
      </c>
      <c r="B144" s="222" t="s">
        <v>488</v>
      </c>
      <c r="C144" s="2" t="s">
        <v>55</v>
      </c>
      <c r="D144" s="20"/>
      <c r="E144" s="188" t="s">
        <v>456</v>
      </c>
      <c r="F144" s="15">
        <v>1E-3</v>
      </c>
      <c r="G144" s="15"/>
      <c r="H144" s="15">
        <v>1E-3</v>
      </c>
      <c r="I144" s="142">
        <v>1.0000000000000001E-5</v>
      </c>
      <c r="J144" s="176" t="s">
        <v>191</v>
      </c>
      <c r="K144" s="103" t="s">
        <v>277</v>
      </c>
      <c r="L144" s="8" t="s">
        <v>415</v>
      </c>
      <c r="M144" s="177" t="s">
        <v>416</v>
      </c>
      <c r="N144" s="15"/>
      <c r="O144" s="30"/>
      <c r="P144" s="30"/>
      <c r="Q144" s="137" t="s">
        <v>417</v>
      </c>
    </row>
    <row r="145" spans="1:21" s="70" customFormat="1" ht="15" customHeight="1" x14ac:dyDescent="0.25">
      <c r="A145" s="19" t="s">
        <v>174</v>
      </c>
      <c r="B145" s="222" t="s">
        <v>488</v>
      </c>
      <c r="C145" s="2" t="s">
        <v>165</v>
      </c>
      <c r="D145" s="19"/>
      <c r="E145" s="188"/>
      <c r="F145" s="15"/>
      <c r="G145" s="15"/>
      <c r="H145" s="15"/>
      <c r="I145" s="142">
        <v>1.0000000000000001E-5</v>
      </c>
      <c r="J145" s="176"/>
      <c r="K145" s="103" t="s">
        <v>277</v>
      </c>
      <c r="L145" s="8"/>
      <c r="M145" s="177"/>
      <c r="N145" s="15"/>
      <c r="O145" s="30"/>
      <c r="P145" s="30"/>
      <c r="Q145" s="137" t="s">
        <v>210</v>
      </c>
    </row>
    <row r="146" spans="1:21" s="70" customFormat="1" ht="15" customHeight="1" x14ac:dyDescent="0.25">
      <c r="A146" s="19" t="s">
        <v>177</v>
      </c>
      <c r="B146" s="222" t="s">
        <v>488</v>
      </c>
      <c r="C146" s="3" t="s">
        <v>166</v>
      </c>
      <c r="D146" s="19"/>
      <c r="E146" s="188"/>
      <c r="F146" s="16" t="s">
        <v>61</v>
      </c>
      <c r="G146" s="15"/>
      <c r="H146" s="16" t="s">
        <v>61</v>
      </c>
      <c r="I146" s="142"/>
      <c r="J146" s="176"/>
      <c r="K146" s="103" t="s">
        <v>277</v>
      </c>
      <c r="L146" s="8"/>
      <c r="M146" s="177"/>
      <c r="N146" s="15"/>
      <c r="O146" s="30"/>
      <c r="P146" s="30"/>
      <c r="Q146" s="137"/>
    </row>
    <row r="147" spans="1:21" s="70" customFormat="1" ht="15" customHeight="1" x14ac:dyDescent="0.25">
      <c r="A147" s="20" t="s">
        <v>199</v>
      </c>
      <c r="B147" s="222" t="s">
        <v>488</v>
      </c>
      <c r="C147" s="2" t="s">
        <v>56</v>
      </c>
      <c r="D147" s="20"/>
      <c r="E147" s="188"/>
      <c r="F147" s="15">
        <v>1E-3</v>
      </c>
      <c r="G147" s="15"/>
      <c r="H147" s="15">
        <v>1E-3</v>
      </c>
      <c r="I147" s="142">
        <v>1.0000000000000001E-5</v>
      </c>
      <c r="J147" s="176"/>
      <c r="K147" s="103" t="s">
        <v>277</v>
      </c>
      <c r="L147" s="8"/>
      <c r="M147" s="177"/>
      <c r="N147" s="15"/>
      <c r="O147" s="30"/>
      <c r="P147" s="30"/>
      <c r="Q147" s="137"/>
    </row>
    <row r="148" spans="1:21" s="70" customFormat="1" ht="15" customHeight="1" x14ac:dyDescent="0.25">
      <c r="A148" s="19" t="s">
        <v>172</v>
      </c>
      <c r="B148" s="222" t="s">
        <v>488</v>
      </c>
      <c r="C148" s="2" t="s">
        <v>161</v>
      </c>
      <c r="D148" s="19"/>
      <c r="E148" s="188"/>
      <c r="F148" s="15"/>
      <c r="G148" s="15"/>
      <c r="H148" s="15"/>
      <c r="I148" s="142">
        <v>1.0000000000000001E-5</v>
      </c>
      <c r="J148" s="176"/>
      <c r="K148" s="103" t="s">
        <v>277</v>
      </c>
      <c r="L148" s="8"/>
      <c r="M148" s="177"/>
      <c r="N148" s="15"/>
      <c r="O148" s="30"/>
      <c r="P148" s="30"/>
      <c r="Q148" s="137"/>
    </row>
    <row r="149" spans="1:21" s="70" customFormat="1" ht="15" customHeight="1" x14ac:dyDescent="0.25">
      <c r="A149" s="19" t="s">
        <v>175</v>
      </c>
      <c r="B149" s="222" t="s">
        <v>488</v>
      </c>
      <c r="C149" s="3" t="s">
        <v>162</v>
      </c>
      <c r="D149" s="19"/>
      <c r="E149" s="188"/>
      <c r="F149" s="16" t="s">
        <v>61</v>
      </c>
      <c r="G149" s="15"/>
      <c r="H149" s="16" t="s">
        <v>61</v>
      </c>
      <c r="I149" s="142"/>
      <c r="J149" s="176"/>
      <c r="K149" s="103" t="s">
        <v>277</v>
      </c>
      <c r="L149" s="8"/>
      <c r="M149" s="177"/>
      <c r="N149" s="15"/>
      <c r="O149" s="30"/>
      <c r="P149" s="30"/>
      <c r="Q149" s="137"/>
    </row>
    <row r="150" spans="1:21" s="70" customFormat="1" ht="15" customHeight="1" x14ac:dyDescent="0.25">
      <c r="A150" s="20" t="s">
        <v>200</v>
      </c>
      <c r="B150" s="222" t="s">
        <v>488</v>
      </c>
      <c r="C150" s="2" t="s">
        <v>57</v>
      </c>
      <c r="D150" s="20"/>
      <c r="E150" s="188"/>
      <c r="F150" s="15">
        <v>1E-3</v>
      </c>
      <c r="G150" s="15"/>
      <c r="H150" s="15">
        <v>1E-3</v>
      </c>
      <c r="I150" s="142">
        <v>1.0000000000000001E-5</v>
      </c>
      <c r="J150" s="176"/>
      <c r="K150" s="103" t="s">
        <v>277</v>
      </c>
      <c r="L150" s="8"/>
      <c r="M150" s="177"/>
      <c r="N150" s="15"/>
      <c r="O150" s="30"/>
      <c r="P150" s="30"/>
      <c r="Q150" s="137"/>
    </row>
    <row r="151" spans="1:21" s="70" customFormat="1" ht="15" customHeight="1" x14ac:dyDescent="0.25">
      <c r="A151" s="19" t="s">
        <v>173</v>
      </c>
      <c r="B151" s="222" t="s">
        <v>488</v>
      </c>
      <c r="C151" s="2" t="s">
        <v>163</v>
      </c>
      <c r="D151" s="19"/>
      <c r="E151" s="188"/>
      <c r="F151" s="15"/>
      <c r="G151" s="15"/>
      <c r="H151" s="15"/>
      <c r="I151" s="142">
        <v>1.0000000000000001E-5</v>
      </c>
      <c r="J151" s="176"/>
      <c r="K151" s="103" t="s">
        <v>277</v>
      </c>
      <c r="L151" s="8"/>
      <c r="M151" s="177"/>
      <c r="N151" s="15"/>
      <c r="O151" s="30"/>
      <c r="P151" s="30"/>
      <c r="Q151" s="137"/>
    </row>
    <row r="152" spans="1:21" s="70" customFormat="1" ht="15" customHeight="1" x14ac:dyDescent="0.25">
      <c r="A152" s="19" t="s">
        <v>176</v>
      </c>
      <c r="B152" s="222" t="s">
        <v>488</v>
      </c>
      <c r="C152" s="3" t="s">
        <v>164</v>
      </c>
      <c r="D152" s="19"/>
      <c r="E152" s="188"/>
      <c r="F152" s="16" t="s">
        <v>61</v>
      </c>
      <c r="G152" s="15"/>
      <c r="H152" s="16" t="s">
        <v>61</v>
      </c>
      <c r="I152" s="142">
        <v>1.0000000000000001E-5</v>
      </c>
      <c r="J152" s="176"/>
      <c r="K152" s="103" t="s">
        <v>277</v>
      </c>
      <c r="L152" s="8"/>
      <c r="M152" s="177"/>
      <c r="N152" s="15"/>
      <c r="O152" s="30"/>
      <c r="P152" s="30"/>
      <c r="Q152" s="137"/>
    </row>
    <row r="153" spans="1:21" s="63" customFormat="1" ht="20.100000000000001" customHeight="1" x14ac:dyDescent="0.25">
      <c r="A153" s="54" t="s">
        <v>254</v>
      </c>
      <c r="B153" s="220"/>
      <c r="C153" s="10"/>
      <c r="D153" s="10"/>
      <c r="E153" s="10"/>
      <c r="F153" s="10"/>
      <c r="G153" s="10"/>
      <c r="H153" s="10"/>
      <c r="I153" s="21"/>
      <c r="J153" s="10"/>
      <c r="K153" s="25"/>
      <c r="L153" s="107"/>
      <c r="M153" s="82"/>
      <c r="N153" s="83"/>
      <c r="O153" s="84"/>
      <c r="P153" s="84"/>
      <c r="Q153" s="85"/>
      <c r="R153" s="81"/>
    </row>
    <row r="154" spans="1:21" s="7" customFormat="1" ht="30" x14ac:dyDescent="0.25">
      <c r="A154" s="24" t="s">
        <v>350</v>
      </c>
      <c r="B154" s="216" t="s">
        <v>489</v>
      </c>
      <c r="C154" s="5" t="s">
        <v>262</v>
      </c>
      <c r="D154" s="5"/>
      <c r="E154" s="9" t="s">
        <v>287</v>
      </c>
      <c r="F154" s="5"/>
      <c r="G154" s="5"/>
      <c r="H154" s="5"/>
      <c r="I154" s="59"/>
      <c r="J154" s="5"/>
      <c r="K154" s="27"/>
      <c r="L154" s="67"/>
      <c r="M154" s="66">
        <v>31</v>
      </c>
      <c r="N154" s="53" t="s">
        <v>263</v>
      </c>
      <c r="O154" s="31"/>
      <c r="P154" s="31"/>
      <c r="R154" s="23" t="s">
        <v>281</v>
      </c>
    </row>
    <row r="155" spans="1:21" s="7" customFormat="1" ht="45" x14ac:dyDescent="0.25">
      <c r="A155" s="24" t="s">
        <v>351</v>
      </c>
      <c r="B155" s="216" t="s">
        <v>489</v>
      </c>
      <c r="C155" s="5" t="s">
        <v>261</v>
      </c>
      <c r="D155" s="5"/>
      <c r="E155" s="9" t="s">
        <v>280</v>
      </c>
      <c r="F155" s="9"/>
      <c r="G155" s="9"/>
      <c r="H155" s="9"/>
      <c r="I155" s="59"/>
      <c r="J155" s="5"/>
      <c r="K155" s="27"/>
      <c r="L155" s="67" t="s">
        <v>352</v>
      </c>
      <c r="M155" s="66">
        <v>31</v>
      </c>
      <c r="O155" s="31"/>
      <c r="P155" s="31"/>
      <c r="Q155" s="23" t="s">
        <v>353</v>
      </c>
      <c r="R155" s="23" t="s">
        <v>281</v>
      </c>
    </row>
    <row r="156" spans="1:21" s="60" customFormat="1" ht="30" x14ac:dyDescent="0.25">
      <c r="A156" s="50" t="s">
        <v>256</v>
      </c>
      <c r="B156" s="216" t="s">
        <v>489</v>
      </c>
      <c r="C156" s="60" t="s">
        <v>354</v>
      </c>
      <c r="D156" s="97"/>
      <c r="E156" s="96" t="s">
        <v>279</v>
      </c>
      <c r="F156" s="68"/>
      <c r="G156" s="97"/>
      <c r="H156" s="97"/>
      <c r="I156" s="57"/>
      <c r="J156" s="68"/>
      <c r="K156" s="57"/>
      <c r="L156" s="75"/>
      <c r="M156" s="66">
        <v>38</v>
      </c>
      <c r="N156" s="52"/>
      <c r="O156" s="51"/>
      <c r="P156" s="51"/>
      <c r="Q156" s="60" t="s">
        <v>266</v>
      </c>
      <c r="R156" s="23" t="s">
        <v>281</v>
      </c>
    </row>
    <row r="157" spans="1:21" s="60" customFormat="1" ht="30" x14ac:dyDescent="0.25">
      <c r="A157" s="50" t="s">
        <v>258</v>
      </c>
      <c r="B157" s="216" t="s">
        <v>489</v>
      </c>
      <c r="C157" s="60" t="s">
        <v>257</v>
      </c>
      <c r="D157" s="97"/>
      <c r="E157" s="96" t="s">
        <v>279</v>
      </c>
      <c r="F157" s="68"/>
      <c r="G157" s="97"/>
      <c r="H157" s="97"/>
      <c r="I157" s="57"/>
      <c r="J157" s="68"/>
      <c r="K157" s="57"/>
      <c r="L157" s="75"/>
      <c r="M157" s="66" t="s">
        <v>355</v>
      </c>
      <c r="N157" s="52"/>
      <c r="O157" s="51"/>
      <c r="P157" s="51"/>
      <c r="R157" s="35" t="s">
        <v>282</v>
      </c>
    </row>
    <row r="158" spans="1:21" s="60" customFormat="1" ht="45" x14ac:dyDescent="0.25">
      <c r="A158" s="50" t="s">
        <v>283</v>
      </c>
      <c r="B158" s="216" t="s">
        <v>489</v>
      </c>
      <c r="C158" s="60" t="s">
        <v>235</v>
      </c>
      <c r="D158" s="97"/>
      <c r="E158" s="9" t="s">
        <v>280</v>
      </c>
      <c r="F158" s="68"/>
      <c r="G158" s="97"/>
      <c r="H158" s="97"/>
      <c r="I158" s="57"/>
      <c r="J158" s="68"/>
      <c r="K158" s="57"/>
      <c r="L158" s="66" t="s">
        <v>269</v>
      </c>
      <c r="M158" s="66">
        <v>38</v>
      </c>
      <c r="N158" s="49" t="s">
        <v>268</v>
      </c>
      <c r="O158" s="51"/>
      <c r="P158" s="51"/>
      <c r="Q158" s="35" t="s">
        <v>285</v>
      </c>
      <c r="R158" s="35" t="s">
        <v>284</v>
      </c>
    </row>
    <row r="159" spans="1:21" s="60" customFormat="1" ht="60" x14ac:dyDescent="0.25">
      <c r="A159" s="50" t="s">
        <v>271</v>
      </c>
      <c r="B159" s="216" t="s">
        <v>489</v>
      </c>
      <c r="C159" s="60" t="s">
        <v>270</v>
      </c>
      <c r="D159" s="97"/>
      <c r="E159" s="9" t="s">
        <v>280</v>
      </c>
      <c r="F159" s="68"/>
      <c r="G159" s="97"/>
      <c r="H159" s="97"/>
      <c r="I159" s="57"/>
      <c r="J159" s="68"/>
      <c r="K159" s="57"/>
      <c r="L159" s="66" t="s">
        <v>272</v>
      </c>
      <c r="M159" s="66">
        <v>81</v>
      </c>
      <c r="N159" s="49" t="s">
        <v>268</v>
      </c>
      <c r="O159" s="51"/>
      <c r="P159" s="51"/>
      <c r="Q159" s="60" t="s">
        <v>273</v>
      </c>
      <c r="R159" s="35" t="s">
        <v>284</v>
      </c>
    </row>
    <row r="160" spans="1:21" s="63" customFormat="1" x14ac:dyDescent="0.25">
      <c r="A160" s="76" t="s">
        <v>52</v>
      </c>
      <c r="B160" s="217"/>
      <c r="C160" s="1"/>
      <c r="D160" s="1"/>
      <c r="E160" s="1"/>
      <c r="F160" s="1"/>
      <c r="G160" s="1"/>
      <c r="H160" s="1"/>
      <c r="I160" s="1"/>
      <c r="J160" s="1"/>
      <c r="K160" s="10"/>
      <c r="L160" s="110"/>
      <c r="M160" s="110"/>
      <c r="N160" s="21"/>
      <c r="O160" s="21"/>
      <c r="P160" s="21"/>
      <c r="Q160" s="82"/>
      <c r="R160" s="83"/>
      <c r="S160" s="84"/>
      <c r="T160" s="84"/>
      <c r="U160" s="106"/>
    </row>
    <row r="161" spans="1:21" ht="60" customHeight="1" x14ac:dyDescent="0.25">
      <c r="A161" s="19" t="s">
        <v>158</v>
      </c>
      <c r="B161" s="216" t="s">
        <v>489</v>
      </c>
      <c r="C161" s="70" t="s">
        <v>478</v>
      </c>
      <c r="D161" t="s">
        <v>277</v>
      </c>
      <c r="E161" s="197" t="s">
        <v>348</v>
      </c>
      <c r="F161"/>
      <c r="H161"/>
      <c r="I161" s="70">
        <f>1.379/7</f>
        <v>0.19700000000000001</v>
      </c>
      <c r="J161" t="s">
        <v>191</v>
      </c>
      <c r="K161" s="70" t="s">
        <v>277</v>
      </c>
      <c r="L161" s="208" t="s">
        <v>349</v>
      </c>
    </row>
    <row r="162" spans="1:21" ht="30" x14ac:dyDescent="0.25">
      <c r="A162" s="19" t="s">
        <v>158</v>
      </c>
      <c r="B162" s="216" t="s">
        <v>489</v>
      </c>
      <c r="C162" s="70" t="s">
        <v>477</v>
      </c>
      <c r="D162" s="70" t="s">
        <v>277</v>
      </c>
      <c r="E162" s="197"/>
      <c r="F162"/>
      <c r="H162"/>
      <c r="I162" s="70">
        <f>1.379/7</f>
        <v>0.19700000000000001</v>
      </c>
      <c r="J162" t="s">
        <v>191</v>
      </c>
      <c r="K162" s="70" t="s">
        <v>277</v>
      </c>
      <c r="L162" s="208"/>
    </row>
    <row r="163" spans="1:21" ht="30" x14ac:dyDescent="0.25">
      <c r="A163" s="19" t="s">
        <v>158</v>
      </c>
      <c r="B163" s="216" t="s">
        <v>489</v>
      </c>
      <c r="C163" s="70" t="s">
        <v>479</v>
      </c>
      <c r="D163" s="70" t="s">
        <v>277</v>
      </c>
      <c r="E163" s="197"/>
      <c r="F163"/>
      <c r="H163"/>
      <c r="I163" s="70">
        <f>1.379/7</f>
        <v>0.19700000000000001</v>
      </c>
      <c r="J163" s="70" t="s">
        <v>191</v>
      </c>
      <c r="K163" s="70" t="s">
        <v>277</v>
      </c>
      <c r="L163" s="208"/>
    </row>
    <row r="164" spans="1:21" ht="30" x14ac:dyDescent="0.25">
      <c r="A164" s="19" t="s">
        <v>158</v>
      </c>
      <c r="B164" s="216" t="s">
        <v>489</v>
      </c>
      <c r="C164" s="70" t="s">
        <v>480</v>
      </c>
      <c r="D164" s="70" t="s">
        <v>277</v>
      </c>
      <c r="E164" s="197"/>
      <c r="F164"/>
      <c r="H164"/>
      <c r="I164" s="70">
        <f>1.379/7</f>
        <v>0.19700000000000001</v>
      </c>
      <c r="J164" s="70" t="s">
        <v>191</v>
      </c>
      <c r="K164" s="70" t="s">
        <v>277</v>
      </c>
      <c r="L164" s="208"/>
    </row>
    <row r="165" spans="1:21" ht="30" x14ac:dyDescent="0.25">
      <c r="A165" s="19" t="s">
        <v>158</v>
      </c>
      <c r="B165" s="216" t="s">
        <v>489</v>
      </c>
      <c r="C165" s="70" t="s">
        <v>481</v>
      </c>
      <c r="D165" s="70" t="s">
        <v>277</v>
      </c>
      <c r="E165" s="197"/>
      <c r="F165"/>
      <c r="H165"/>
      <c r="I165" s="70">
        <f>1.379/7</f>
        <v>0.19700000000000001</v>
      </c>
      <c r="J165" s="70" t="s">
        <v>191</v>
      </c>
      <c r="K165" s="70" t="s">
        <v>277</v>
      </c>
      <c r="L165" s="208"/>
    </row>
    <row r="166" spans="1:21" ht="30" x14ac:dyDescent="0.25">
      <c r="A166" s="19" t="s">
        <v>158</v>
      </c>
      <c r="B166" s="216" t="s">
        <v>489</v>
      </c>
      <c r="C166" s="70" t="s">
        <v>482</v>
      </c>
      <c r="D166" s="70" t="s">
        <v>277</v>
      </c>
      <c r="E166" s="197"/>
      <c r="F166"/>
      <c r="H166"/>
      <c r="I166" s="70">
        <f>0.883/7</f>
        <v>0.12614285714285714</v>
      </c>
      <c r="J166" s="70" t="s">
        <v>191</v>
      </c>
      <c r="K166" s="70" t="s">
        <v>277</v>
      </c>
      <c r="L166" s="208"/>
    </row>
    <row r="167" spans="1:21" ht="30" x14ac:dyDescent="0.25">
      <c r="A167" s="19" t="s">
        <v>158</v>
      </c>
      <c r="B167" s="216" t="s">
        <v>489</v>
      </c>
      <c r="C167" s="70" t="s">
        <v>483</v>
      </c>
      <c r="D167" s="70" t="s">
        <v>277</v>
      </c>
      <c r="E167" s="197"/>
      <c r="F167"/>
      <c r="H167"/>
      <c r="I167" s="70">
        <f>0.883/7</f>
        <v>0.12614285714285714</v>
      </c>
      <c r="J167" s="70" t="s">
        <v>191</v>
      </c>
      <c r="K167" s="70" t="s">
        <v>277</v>
      </c>
      <c r="L167" s="208"/>
    </row>
    <row r="168" spans="1:21" ht="30" x14ac:dyDescent="0.25">
      <c r="A168" s="19" t="s">
        <v>158</v>
      </c>
      <c r="B168" s="216" t="s">
        <v>489</v>
      </c>
      <c r="C168" s="70" t="s">
        <v>484</v>
      </c>
      <c r="D168" s="70" t="s">
        <v>277</v>
      </c>
      <c r="E168" s="197"/>
      <c r="F168"/>
      <c r="H168"/>
      <c r="I168" s="70">
        <f>0.883/7</f>
        <v>0.12614285714285714</v>
      </c>
      <c r="J168" s="70" t="s">
        <v>191</v>
      </c>
      <c r="K168" s="70" t="s">
        <v>277</v>
      </c>
      <c r="L168" s="208"/>
    </row>
    <row r="169" spans="1:21" ht="30" x14ac:dyDescent="0.25">
      <c r="A169" s="19" t="s">
        <v>158</v>
      </c>
      <c r="B169" s="216" t="s">
        <v>489</v>
      </c>
      <c r="C169" s="70" t="s">
        <v>485</v>
      </c>
      <c r="D169" s="70" t="s">
        <v>277</v>
      </c>
      <c r="E169" s="197"/>
      <c r="F169"/>
      <c r="H169"/>
      <c r="I169" s="70">
        <f>0.883/7</f>
        <v>0.12614285714285714</v>
      </c>
      <c r="J169" s="70" t="s">
        <v>191</v>
      </c>
      <c r="K169" s="70" t="s">
        <v>277</v>
      </c>
      <c r="L169" s="208"/>
    </row>
    <row r="170" spans="1:21" ht="30" x14ac:dyDescent="0.25">
      <c r="A170" s="19" t="s">
        <v>158</v>
      </c>
      <c r="B170" s="216" t="s">
        <v>489</v>
      </c>
      <c r="C170" s="70" t="s">
        <v>486</v>
      </c>
      <c r="D170" s="70" t="s">
        <v>277</v>
      </c>
      <c r="E170" s="197"/>
      <c r="F170"/>
      <c r="H170"/>
      <c r="I170" s="70">
        <f>0.883/7</f>
        <v>0.12614285714285714</v>
      </c>
      <c r="J170" s="70" t="s">
        <v>191</v>
      </c>
      <c r="K170" s="70" t="s">
        <v>277</v>
      </c>
      <c r="L170" s="208"/>
    </row>
    <row r="171" spans="1:21" s="63" customFormat="1" ht="111.95" customHeight="1" x14ac:dyDescent="0.25">
      <c r="A171" s="19" t="s">
        <v>356</v>
      </c>
      <c r="B171" s="216" t="s">
        <v>489</v>
      </c>
      <c r="C171" s="3" t="s">
        <v>148</v>
      </c>
      <c r="D171" s="70" t="s">
        <v>277</v>
      </c>
      <c r="E171" s="211" t="s">
        <v>287</v>
      </c>
      <c r="F171" s="3"/>
      <c r="G171" s="3"/>
      <c r="H171" s="3"/>
      <c r="I171" s="70">
        <v>0.25</v>
      </c>
      <c r="J171" s="187" t="s">
        <v>357</v>
      </c>
      <c r="K171" s="210" t="s">
        <v>277</v>
      </c>
      <c r="L171" s="187" t="s">
        <v>358</v>
      </c>
      <c r="M171" s="178">
        <v>55</v>
      </c>
      <c r="Q171" s="64" t="s">
        <v>359</v>
      </c>
      <c r="R171" s="15"/>
      <c r="S171" s="30"/>
      <c r="T171" s="30"/>
    </row>
    <row r="172" spans="1:21" s="63" customFormat="1" x14ac:dyDescent="0.25">
      <c r="A172" s="19" t="s">
        <v>83</v>
      </c>
      <c r="B172" s="216" t="s">
        <v>489</v>
      </c>
      <c r="C172" s="3" t="s">
        <v>149</v>
      </c>
      <c r="D172" s="70" t="s">
        <v>277</v>
      </c>
      <c r="E172" s="211"/>
      <c r="F172" s="3"/>
      <c r="G172" s="3"/>
      <c r="H172" s="3"/>
      <c r="I172" s="70">
        <v>0.19</v>
      </c>
      <c r="J172" s="187"/>
      <c r="K172" s="210"/>
      <c r="L172" s="187"/>
      <c r="M172" s="178"/>
      <c r="R172" s="15"/>
      <c r="S172" s="30"/>
      <c r="T172" s="30"/>
      <c r="U172" s="64"/>
    </row>
    <row r="173" spans="1:21" s="63" customFormat="1" x14ac:dyDescent="0.25">
      <c r="A173" s="19" t="s">
        <v>83</v>
      </c>
      <c r="B173" s="216" t="s">
        <v>489</v>
      </c>
      <c r="C173" s="3" t="s">
        <v>150</v>
      </c>
      <c r="D173" s="70" t="s">
        <v>277</v>
      </c>
      <c r="E173" s="211"/>
      <c r="F173" s="3"/>
      <c r="G173" s="3"/>
      <c r="H173" s="3"/>
      <c r="I173" s="70">
        <v>0.26</v>
      </c>
      <c r="J173" s="187"/>
      <c r="K173" s="210"/>
      <c r="L173" s="187"/>
      <c r="M173" s="178"/>
      <c r="R173" s="15"/>
      <c r="S173" s="30"/>
      <c r="T173" s="30"/>
      <c r="U173" s="64"/>
    </row>
    <row r="174" spans="1:21" s="63" customFormat="1" x14ac:dyDescent="0.25">
      <c r="A174" s="19" t="s">
        <v>83</v>
      </c>
      <c r="B174" s="216" t="s">
        <v>489</v>
      </c>
      <c r="C174" s="3" t="s">
        <v>151</v>
      </c>
      <c r="D174" s="70" t="s">
        <v>277</v>
      </c>
      <c r="E174" s="211"/>
      <c r="F174" s="3"/>
      <c r="G174" s="3"/>
      <c r="H174" s="3"/>
      <c r="I174" s="70">
        <v>0.24</v>
      </c>
      <c r="J174" s="187"/>
      <c r="K174" s="210"/>
      <c r="L174" s="187"/>
      <c r="M174" s="178"/>
      <c r="R174" s="15"/>
      <c r="S174" s="30"/>
      <c r="T174" s="30"/>
      <c r="U174" s="64"/>
    </row>
    <row r="175" spans="1:21" s="63" customFormat="1" x14ac:dyDescent="0.25">
      <c r="A175" s="19" t="s">
        <v>83</v>
      </c>
      <c r="B175" s="216" t="s">
        <v>489</v>
      </c>
      <c r="C175" s="3" t="s">
        <v>152</v>
      </c>
      <c r="D175" s="70" t="s">
        <v>277</v>
      </c>
      <c r="E175" s="211"/>
      <c r="F175" s="3"/>
      <c r="G175" s="3"/>
      <c r="H175" s="3"/>
      <c r="I175" s="70">
        <v>0.22</v>
      </c>
      <c r="J175" s="187"/>
      <c r="K175" s="210"/>
      <c r="L175" s="187"/>
      <c r="M175" s="178"/>
      <c r="R175" s="15"/>
      <c r="S175" s="30"/>
      <c r="T175" s="30"/>
      <c r="U175" s="64"/>
    </row>
    <row r="176" spans="1:21" s="63" customFormat="1" ht="57.6" customHeight="1" x14ac:dyDescent="0.25">
      <c r="A176" s="19" t="s">
        <v>360</v>
      </c>
      <c r="B176" s="216" t="s">
        <v>489</v>
      </c>
      <c r="C176" s="3" t="s">
        <v>153</v>
      </c>
      <c r="D176" s="70" t="s">
        <v>277</v>
      </c>
      <c r="E176" s="211"/>
      <c r="F176" s="3"/>
      <c r="G176" s="3"/>
      <c r="H176" s="3"/>
      <c r="I176" s="70">
        <v>0.12</v>
      </c>
      <c r="J176" s="187"/>
      <c r="K176" s="210"/>
      <c r="L176" s="187"/>
      <c r="M176" s="178"/>
      <c r="R176" s="15"/>
      <c r="S176" s="30"/>
      <c r="T176" s="30"/>
      <c r="U176" s="64"/>
    </row>
    <row r="177" spans="1:21" s="63" customFormat="1" x14ac:dyDescent="0.25">
      <c r="A177" s="19" t="s">
        <v>83</v>
      </c>
      <c r="B177" s="216" t="s">
        <v>489</v>
      </c>
      <c r="C177" s="3" t="s">
        <v>154</v>
      </c>
      <c r="D177" s="70" t="s">
        <v>277</v>
      </c>
      <c r="E177" s="211"/>
      <c r="F177" s="3"/>
      <c r="G177" s="3"/>
      <c r="H177" s="3"/>
      <c r="I177" s="70">
        <v>0.09</v>
      </c>
      <c r="J177" s="187"/>
      <c r="K177" s="210"/>
      <c r="L177" s="187"/>
      <c r="M177" s="178"/>
      <c r="R177" s="15"/>
      <c r="S177" s="30"/>
      <c r="T177" s="30"/>
      <c r="U177" s="64"/>
    </row>
    <row r="178" spans="1:21" s="63" customFormat="1" x14ac:dyDescent="0.25">
      <c r="A178" s="19" t="s">
        <v>83</v>
      </c>
      <c r="B178" s="216" t="s">
        <v>489</v>
      </c>
      <c r="C178" s="3" t="s">
        <v>155</v>
      </c>
      <c r="D178" s="70" t="s">
        <v>277</v>
      </c>
      <c r="E178" s="211"/>
      <c r="F178" s="3"/>
      <c r="G178" s="3"/>
      <c r="H178" s="3"/>
      <c r="I178" s="70">
        <v>0.12</v>
      </c>
      <c r="J178" s="187"/>
      <c r="K178" s="210"/>
      <c r="L178" s="187"/>
      <c r="M178" s="178"/>
      <c r="R178" s="15"/>
      <c r="S178" s="30"/>
      <c r="T178" s="30"/>
      <c r="U178" s="64"/>
    </row>
    <row r="179" spans="1:21" s="63" customFormat="1" x14ac:dyDescent="0.25">
      <c r="A179" s="19" t="s">
        <v>83</v>
      </c>
      <c r="B179" s="216" t="s">
        <v>489</v>
      </c>
      <c r="C179" s="3" t="s">
        <v>156</v>
      </c>
      <c r="D179" s="70" t="s">
        <v>277</v>
      </c>
      <c r="E179" s="211"/>
      <c r="F179" s="3"/>
      <c r="G179" s="3"/>
      <c r="H179" s="3"/>
      <c r="I179" s="70">
        <v>0.09</v>
      </c>
      <c r="J179" s="187"/>
      <c r="K179" s="210"/>
      <c r="L179" s="187"/>
      <c r="M179" s="178"/>
      <c r="R179" s="15"/>
      <c r="S179" s="30"/>
      <c r="T179" s="30"/>
      <c r="U179" s="64"/>
    </row>
    <row r="180" spans="1:21" s="63" customFormat="1" x14ac:dyDescent="0.25">
      <c r="A180" s="19" t="s">
        <v>83</v>
      </c>
      <c r="B180" s="216" t="s">
        <v>489</v>
      </c>
      <c r="C180" s="3" t="s">
        <v>157</v>
      </c>
      <c r="D180" s="70" t="s">
        <v>277</v>
      </c>
      <c r="E180" s="211"/>
      <c r="F180" s="3"/>
      <c r="G180" s="3"/>
      <c r="H180" s="3"/>
      <c r="I180" s="70">
        <v>0.12</v>
      </c>
      <c r="J180" s="187"/>
      <c r="K180" s="210"/>
      <c r="L180" s="187"/>
      <c r="M180" s="178"/>
      <c r="R180" s="15"/>
      <c r="S180" s="30"/>
      <c r="T180" s="30"/>
      <c r="U180" s="64"/>
    </row>
    <row r="181" spans="1:21" s="81" customFormat="1" x14ac:dyDescent="0.25">
      <c r="A181" s="77" t="s">
        <v>211</v>
      </c>
      <c r="B181" s="217"/>
      <c r="C181" s="76" t="s">
        <v>54</v>
      </c>
      <c r="D181" s="76"/>
      <c r="E181" s="1"/>
      <c r="F181" s="1"/>
      <c r="G181" s="1"/>
      <c r="H181" s="1"/>
      <c r="I181" s="212"/>
      <c r="J181" s="76"/>
      <c r="K181" s="110"/>
      <c r="L181" s="110"/>
      <c r="M181" s="110"/>
      <c r="N181" s="21"/>
      <c r="O181" s="21"/>
      <c r="P181" s="21"/>
      <c r="Q181" s="107"/>
      <c r="R181" s="83"/>
      <c r="S181" s="84"/>
      <c r="T181" s="84"/>
      <c r="U181" s="85"/>
    </row>
    <row r="182" spans="1:21" s="63" customFormat="1" ht="43.15" customHeight="1" x14ac:dyDescent="0.25">
      <c r="A182" s="19" t="s">
        <v>361</v>
      </c>
      <c r="B182" s="216" t="s">
        <v>489</v>
      </c>
      <c r="C182" s="3" t="s">
        <v>167</v>
      </c>
      <c r="D182" s="70" t="s">
        <v>277</v>
      </c>
      <c r="E182" s="3" t="s">
        <v>287</v>
      </c>
      <c r="F182" s="3"/>
      <c r="G182" s="3"/>
      <c r="H182" s="3"/>
      <c r="I182" s="63">
        <v>0.12</v>
      </c>
      <c r="J182" s="196" t="s">
        <v>190</v>
      </c>
      <c r="K182" s="229" t="s">
        <v>277</v>
      </c>
      <c r="L182" s="11"/>
      <c r="M182" s="187">
        <v>11</v>
      </c>
      <c r="P182"/>
      <c r="Q182" s="15"/>
      <c r="R182" s="30"/>
      <c r="S182" s="30"/>
      <c r="T182" s="64"/>
    </row>
    <row r="183" spans="1:21" s="63" customFormat="1" x14ac:dyDescent="0.25">
      <c r="A183" s="19" t="s">
        <v>83</v>
      </c>
      <c r="B183" s="216" t="s">
        <v>489</v>
      </c>
      <c r="C183" s="3" t="s">
        <v>168</v>
      </c>
      <c r="D183" s="70" t="s">
        <v>277</v>
      </c>
      <c r="E183" s="3" t="s">
        <v>287</v>
      </c>
      <c r="F183" s="3"/>
      <c r="G183" s="3"/>
      <c r="H183" s="3"/>
      <c r="I183" s="63">
        <v>0.17</v>
      </c>
      <c r="J183" s="196"/>
      <c r="K183" s="196"/>
      <c r="L183" s="11"/>
      <c r="M183" s="187"/>
      <c r="P183"/>
      <c r="Q183" s="15"/>
      <c r="R183" s="30"/>
      <c r="S183" s="30"/>
      <c r="T183" s="64"/>
    </row>
    <row r="184" spans="1:21" s="63" customFormat="1" x14ac:dyDescent="0.25">
      <c r="A184" s="19" t="s">
        <v>83</v>
      </c>
      <c r="B184" s="216" t="s">
        <v>489</v>
      </c>
      <c r="C184" s="3" t="s">
        <v>169</v>
      </c>
      <c r="D184" s="70" t="s">
        <v>277</v>
      </c>
      <c r="E184" s="3" t="s">
        <v>287</v>
      </c>
      <c r="F184" s="3"/>
      <c r="G184" s="3"/>
      <c r="H184" s="3"/>
      <c r="I184" s="63">
        <v>0.17</v>
      </c>
      <c r="J184" s="196"/>
      <c r="K184" s="196"/>
      <c r="L184" s="11"/>
      <c r="M184" s="187"/>
      <c r="P184" s="59"/>
      <c r="Q184" s="15"/>
      <c r="R184" s="30"/>
      <c r="S184" s="30"/>
      <c r="T184" s="64"/>
    </row>
    <row r="185" spans="1:21" s="63" customFormat="1" x14ac:dyDescent="0.25">
      <c r="A185" s="19" t="s">
        <v>83</v>
      </c>
      <c r="B185" s="216" t="s">
        <v>489</v>
      </c>
      <c r="C185" s="3" t="s">
        <v>170</v>
      </c>
      <c r="D185" s="70" t="s">
        <v>277</v>
      </c>
      <c r="E185" s="3" t="s">
        <v>287</v>
      </c>
      <c r="F185" s="3"/>
      <c r="G185" s="3"/>
      <c r="H185" s="3"/>
      <c r="I185" s="63">
        <v>0.19</v>
      </c>
      <c r="J185" s="196"/>
      <c r="K185" s="196"/>
      <c r="L185" s="11"/>
      <c r="M185" s="187"/>
      <c r="P185" s="59"/>
      <c r="Q185" s="15"/>
      <c r="R185" s="30"/>
      <c r="S185" s="30"/>
      <c r="T185" s="64"/>
    </row>
    <row r="186" spans="1:21" s="63" customFormat="1" x14ac:dyDescent="0.25">
      <c r="A186" s="19" t="s">
        <v>83</v>
      </c>
      <c r="B186" s="216" t="s">
        <v>489</v>
      </c>
      <c r="C186" s="3" t="s">
        <v>171</v>
      </c>
      <c r="D186" s="70" t="s">
        <v>277</v>
      </c>
      <c r="E186" s="3" t="s">
        <v>287</v>
      </c>
      <c r="F186" s="3"/>
      <c r="G186" s="3"/>
      <c r="H186" s="3"/>
      <c r="I186" s="63">
        <v>0.16</v>
      </c>
      <c r="J186" s="196"/>
      <c r="K186" s="196"/>
      <c r="L186" s="11"/>
      <c r="M186" s="187"/>
      <c r="P186" s="58"/>
      <c r="Q186" s="15"/>
      <c r="R186" s="30"/>
      <c r="S186" s="30"/>
      <c r="T186" s="64"/>
    </row>
    <row r="187" spans="1:21" s="70" customFormat="1" ht="120" x14ac:dyDescent="0.25">
      <c r="A187" s="20" t="s">
        <v>490</v>
      </c>
      <c r="B187" s="216" t="s">
        <v>489</v>
      </c>
      <c r="C187" s="3" t="s">
        <v>491</v>
      </c>
      <c r="D187" s="70" t="s">
        <v>277</v>
      </c>
      <c r="E187" s="3" t="s">
        <v>287</v>
      </c>
      <c r="F187" s="163"/>
      <c r="I187" s="70">
        <v>0.54</v>
      </c>
      <c r="J187" s="196"/>
      <c r="K187" s="196"/>
      <c r="L187" s="30"/>
      <c r="M187" s="213">
        <v>56</v>
      </c>
      <c r="N187" s="69"/>
    </row>
    <row r="188" spans="1:21" s="70" customFormat="1" x14ac:dyDescent="0.25">
      <c r="A188" s="20" t="s">
        <v>83</v>
      </c>
      <c r="B188" s="216" t="s">
        <v>489</v>
      </c>
      <c r="C188" s="3" t="s">
        <v>492</v>
      </c>
      <c r="D188" s="70" t="s">
        <v>277</v>
      </c>
      <c r="E188" s="3" t="s">
        <v>287</v>
      </c>
      <c r="F188" s="163"/>
      <c r="I188" s="70">
        <v>0.65</v>
      </c>
      <c r="J188" s="196"/>
      <c r="K188" s="196"/>
      <c r="L188" s="30"/>
      <c r="M188" s="213"/>
      <c r="N188" s="69"/>
    </row>
    <row r="189" spans="1:21" s="70" customFormat="1" x14ac:dyDescent="0.25">
      <c r="A189" s="20" t="s">
        <v>83</v>
      </c>
      <c r="B189" s="216" t="s">
        <v>489</v>
      </c>
      <c r="C189" s="3" t="s">
        <v>493</v>
      </c>
      <c r="D189" s="70" t="s">
        <v>277</v>
      </c>
      <c r="E189" s="3" t="s">
        <v>287</v>
      </c>
      <c r="F189" s="163"/>
      <c r="I189" s="70">
        <v>0.5</v>
      </c>
      <c r="J189" s="196"/>
      <c r="K189" s="196"/>
      <c r="L189" s="30"/>
      <c r="M189" s="213"/>
      <c r="N189" s="69"/>
    </row>
    <row r="190" spans="1:21" s="70" customFormat="1" x14ac:dyDescent="0.25">
      <c r="A190" s="20" t="s">
        <v>83</v>
      </c>
      <c r="B190" s="216" t="s">
        <v>489</v>
      </c>
      <c r="C190" s="3" t="s">
        <v>494</v>
      </c>
      <c r="D190" s="70" t="s">
        <v>277</v>
      </c>
      <c r="E190" s="3" t="s">
        <v>287</v>
      </c>
      <c r="F190" s="163"/>
      <c r="I190" s="70">
        <v>0.49</v>
      </c>
      <c r="J190" s="196"/>
      <c r="K190" s="196"/>
      <c r="L190" s="30"/>
      <c r="M190" s="213"/>
      <c r="N190" s="69"/>
    </row>
    <row r="191" spans="1:21" s="70" customFormat="1" x14ac:dyDescent="0.25">
      <c r="A191" s="20" t="s">
        <v>83</v>
      </c>
      <c r="B191" s="216" t="s">
        <v>489</v>
      </c>
      <c r="C191" s="3" t="s">
        <v>495</v>
      </c>
      <c r="D191" s="70" t="s">
        <v>277</v>
      </c>
      <c r="E191" s="3" t="s">
        <v>287</v>
      </c>
      <c r="F191" s="163"/>
      <c r="I191" s="70">
        <v>0.48</v>
      </c>
      <c r="J191" s="196"/>
      <c r="K191" s="196"/>
      <c r="L191" s="30"/>
      <c r="M191" s="213"/>
      <c r="N191" s="69"/>
    </row>
    <row r="192" spans="1:21" s="7" customFormat="1" ht="120" x14ac:dyDescent="0.25">
      <c r="A192" s="215" t="s">
        <v>516</v>
      </c>
      <c r="B192" s="218" t="s">
        <v>488</v>
      </c>
      <c r="C192" s="160" t="s">
        <v>517</v>
      </c>
      <c r="D192" s="11"/>
      <c r="E192" s="11" t="s">
        <v>508</v>
      </c>
      <c r="F192" s="141"/>
      <c r="G192" s="140"/>
      <c r="H192" s="141"/>
      <c r="I192" s="7">
        <v>3.04E-2</v>
      </c>
      <c r="J192" s="196"/>
      <c r="K192" s="196"/>
      <c r="L192" s="31"/>
      <c r="M192" s="213"/>
    </row>
    <row r="193" spans="1:14" s="7" customFormat="1" x14ac:dyDescent="0.25">
      <c r="A193" s="215" t="s">
        <v>83</v>
      </c>
      <c r="B193" s="218" t="s">
        <v>488</v>
      </c>
      <c r="C193" s="160" t="s">
        <v>518</v>
      </c>
      <c r="D193" s="11"/>
      <c r="E193" s="11" t="s">
        <v>508</v>
      </c>
      <c r="F193" s="141"/>
      <c r="G193" s="140"/>
      <c r="H193" s="141"/>
      <c r="I193" s="7">
        <v>3.04E-2</v>
      </c>
      <c r="J193" s="196"/>
      <c r="K193" s="196"/>
      <c r="L193" s="31"/>
      <c r="M193" s="213"/>
    </row>
    <row r="194" spans="1:14" s="7" customFormat="1" x14ac:dyDescent="0.25">
      <c r="A194" s="215" t="s">
        <v>83</v>
      </c>
      <c r="B194" s="218" t="s">
        <v>488</v>
      </c>
      <c r="C194" s="160" t="s">
        <v>519</v>
      </c>
      <c r="D194" s="11"/>
      <c r="E194" s="11" t="s">
        <v>508</v>
      </c>
      <c r="F194" s="141"/>
      <c r="G194" s="140"/>
      <c r="H194" s="141"/>
      <c r="I194" s="7">
        <v>3.04E-2</v>
      </c>
      <c r="J194" s="196"/>
      <c r="K194" s="196"/>
      <c r="L194" s="31"/>
      <c r="M194" s="213"/>
    </row>
    <row r="195" spans="1:14" s="7" customFormat="1" x14ac:dyDescent="0.25">
      <c r="A195" s="215" t="s">
        <v>83</v>
      </c>
      <c r="B195" s="218" t="s">
        <v>488</v>
      </c>
      <c r="C195" s="160" t="s">
        <v>520</v>
      </c>
      <c r="D195" s="11"/>
      <c r="E195" s="11" t="s">
        <v>508</v>
      </c>
      <c r="F195" s="141"/>
      <c r="G195" s="140"/>
      <c r="H195" s="141"/>
      <c r="I195" s="7">
        <v>3.04E-2</v>
      </c>
      <c r="J195" s="196"/>
      <c r="K195" s="196"/>
      <c r="L195" s="31"/>
      <c r="M195" s="213"/>
    </row>
    <row r="196" spans="1:14" s="7" customFormat="1" x14ac:dyDescent="0.25">
      <c r="A196" s="215" t="s">
        <v>83</v>
      </c>
      <c r="B196" s="218" t="s">
        <v>488</v>
      </c>
      <c r="C196" s="160" t="s">
        <v>521</v>
      </c>
      <c r="D196" s="11"/>
      <c r="E196" s="11" t="s">
        <v>508</v>
      </c>
      <c r="F196" s="141"/>
      <c r="G196" s="140"/>
      <c r="H196" s="141"/>
      <c r="I196" s="7">
        <v>3.04E-2</v>
      </c>
      <c r="J196" s="196"/>
      <c r="K196" s="196"/>
      <c r="L196" s="31"/>
      <c r="M196" s="213"/>
    </row>
    <row r="197" spans="1:14" s="7" customFormat="1" ht="43.5" customHeight="1" x14ac:dyDescent="0.25">
      <c r="A197" s="215" t="s">
        <v>510</v>
      </c>
      <c r="B197" s="218" t="s">
        <v>488</v>
      </c>
      <c r="C197" s="160" t="s">
        <v>511</v>
      </c>
      <c r="D197" s="11"/>
      <c r="E197" s="11" t="s">
        <v>508</v>
      </c>
      <c r="F197" s="141"/>
      <c r="I197" s="7">
        <v>6.2E-2</v>
      </c>
      <c r="J197" s="196"/>
      <c r="K197" s="196"/>
      <c r="L197" s="31"/>
      <c r="M197" s="213"/>
    </row>
    <row r="198" spans="1:14" s="7" customFormat="1" x14ac:dyDescent="0.25">
      <c r="A198" s="215" t="s">
        <v>83</v>
      </c>
      <c r="B198" s="218" t="s">
        <v>488</v>
      </c>
      <c r="C198" s="160" t="s">
        <v>512</v>
      </c>
      <c r="E198" s="11" t="s">
        <v>508</v>
      </c>
      <c r="F198" s="141"/>
      <c r="G198" s="140"/>
      <c r="H198" s="141"/>
      <c r="I198" s="7">
        <v>6.2E-2</v>
      </c>
      <c r="J198" s="196"/>
      <c r="K198" s="196"/>
      <c r="L198" s="31"/>
      <c r="M198" s="213"/>
    </row>
    <row r="199" spans="1:14" s="7" customFormat="1" x14ac:dyDescent="0.25">
      <c r="A199" s="215" t="s">
        <v>83</v>
      </c>
      <c r="B199" s="218" t="s">
        <v>488</v>
      </c>
      <c r="C199" s="160" t="s">
        <v>513</v>
      </c>
      <c r="D199" s="11"/>
      <c r="E199" s="11" t="s">
        <v>508</v>
      </c>
      <c r="F199" s="141"/>
      <c r="G199" s="140"/>
      <c r="H199" s="141"/>
      <c r="I199" s="7">
        <v>6.2E-2</v>
      </c>
      <c r="J199" s="196"/>
      <c r="K199" s="196"/>
      <c r="L199" s="31"/>
      <c r="M199" s="213"/>
    </row>
    <row r="200" spans="1:14" s="7" customFormat="1" x14ac:dyDescent="0.25">
      <c r="A200" s="215" t="s">
        <v>83</v>
      </c>
      <c r="B200" s="218" t="s">
        <v>488</v>
      </c>
      <c r="C200" s="160" t="s">
        <v>514</v>
      </c>
      <c r="D200" s="11"/>
      <c r="E200" s="11" t="s">
        <v>508</v>
      </c>
      <c r="F200" s="141"/>
      <c r="G200" s="140"/>
      <c r="H200" s="141"/>
      <c r="I200" s="7">
        <v>6.2E-2</v>
      </c>
      <c r="J200" s="196"/>
      <c r="K200" s="196"/>
      <c r="L200" s="31"/>
      <c r="M200" s="213"/>
    </row>
    <row r="201" spans="1:14" s="7" customFormat="1" x14ac:dyDescent="0.25">
      <c r="A201" s="215" t="s">
        <v>83</v>
      </c>
      <c r="B201" s="218" t="s">
        <v>488</v>
      </c>
      <c r="C201" s="160" t="s">
        <v>515</v>
      </c>
      <c r="D201" s="11"/>
      <c r="E201" s="11" t="s">
        <v>508</v>
      </c>
      <c r="F201" s="141"/>
      <c r="G201" s="140"/>
      <c r="H201" s="141"/>
      <c r="I201" s="7">
        <v>6.2E-2</v>
      </c>
      <c r="J201" s="196"/>
      <c r="K201" s="196"/>
      <c r="L201" s="31"/>
      <c r="M201" s="213"/>
    </row>
    <row r="202" spans="1:14" s="7" customFormat="1" ht="120" x14ac:dyDescent="0.25">
      <c r="A202" s="215" t="s">
        <v>496</v>
      </c>
      <c r="B202" s="218" t="s">
        <v>488</v>
      </c>
      <c r="C202" s="160" t="s">
        <v>497</v>
      </c>
      <c r="D202" s="7" t="s">
        <v>277</v>
      </c>
      <c r="E202" s="11" t="s">
        <v>508</v>
      </c>
      <c r="F202" s="11"/>
      <c r="G202" s="141"/>
      <c r="H202" s="140"/>
      <c r="I202" s="141">
        <v>0.41299999999999998</v>
      </c>
      <c r="J202" s="196"/>
      <c r="K202" s="196"/>
      <c r="L202" s="31"/>
      <c r="M202" s="213"/>
    </row>
    <row r="203" spans="1:14" s="7" customFormat="1" x14ac:dyDescent="0.25">
      <c r="A203" s="215" t="s">
        <v>83</v>
      </c>
      <c r="B203" s="218" t="s">
        <v>488</v>
      </c>
      <c r="C203" s="160" t="s">
        <v>498</v>
      </c>
      <c r="D203" s="7" t="s">
        <v>277</v>
      </c>
      <c r="E203" s="11" t="s">
        <v>508</v>
      </c>
      <c r="F203" s="11"/>
      <c r="G203" s="141"/>
      <c r="H203" s="140"/>
      <c r="I203" s="141">
        <v>0.41299999999999998</v>
      </c>
      <c r="J203" s="196"/>
      <c r="K203" s="196"/>
      <c r="L203" s="31"/>
      <c r="M203" s="213"/>
      <c r="N203" s="23"/>
    </row>
    <row r="204" spans="1:14" s="7" customFormat="1" x14ac:dyDescent="0.25">
      <c r="A204" s="215" t="s">
        <v>83</v>
      </c>
      <c r="B204" s="218" t="s">
        <v>488</v>
      </c>
      <c r="C204" s="160" t="s">
        <v>499</v>
      </c>
      <c r="D204" s="7" t="s">
        <v>277</v>
      </c>
      <c r="E204" s="11" t="s">
        <v>508</v>
      </c>
      <c r="F204" s="11"/>
      <c r="G204" s="141"/>
      <c r="H204" s="140"/>
      <c r="I204" s="141">
        <v>0.41299999999999998</v>
      </c>
      <c r="J204" s="196"/>
      <c r="K204" s="196"/>
      <c r="L204" s="31"/>
      <c r="M204" s="213"/>
      <c r="N204" s="23"/>
    </row>
    <row r="205" spans="1:14" s="7" customFormat="1" x14ac:dyDescent="0.25">
      <c r="A205" s="215" t="s">
        <v>83</v>
      </c>
      <c r="B205" s="218" t="s">
        <v>488</v>
      </c>
      <c r="C205" s="160" t="s">
        <v>500</v>
      </c>
      <c r="D205" s="7" t="s">
        <v>277</v>
      </c>
      <c r="E205" s="11" t="s">
        <v>508</v>
      </c>
      <c r="F205" s="11"/>
      <c r="G205" s="141"/>
      <c r="H205" s="140"/>
      <c r="I205" s="141">
        <v>0.41299999999999998</v>
      </c>
      <c r="J205" s="196"/>
      <c r="K205" s="196"/>
      <c r="L205" s="31"/>
      <c r="M205" s="213"/>
      <c r="N205" s="23"/>
    </row>
    <row r="206" spans="1:14" s="7" customFormat="1" x14ac:dyDescent="0.25">
      <c r="A206" s="215" t="s">
        <v>83</v>
      </c>
      <c r="B206" s="218" t="s">
        <v>488</v>
      </c>
      <c r="C206" s="160" t="s">
        <v>501</v>
      </c>
      <c r="D206" s="7" t="s">
        <v>277</v>
      </c>
      <c r="E206" s="11" t="s">
        <v>508</v>
      </c>
      <c r="F206" s="11"/>
      <c r="G206" s="141"/>
      <c r="H206" s="140"/>
      <c r="I206" s="141">
        <v>0.41299999999999998</v>
      </c>
      <c r="J206" s="196"/>
      <c r="K206" s="196"/>
      <c r="L206" s="31"/>
      <c r="M206" s="213"/>
      <c r="N206" s="23"/>
    </row>
    <row r="207" spans="1:14" s="70" customFormat="1" ht="120" x14ac:dyDescent="0.25">
      <c r="A207" s="20" t="s">
        <v>502</v>
      </c>
      <c r="B207" s="224" t="s">
        <v>489</v>
      </c>
      <c r="C207" s="3" t="s">
        <v>503</v>
      </c>
      <c r="D207" s="70" t="s">
        <v>277</v>
      </c>
      <c r="E207" s="3" t="s">
        <v>287</v>
      </c>
      <c r="F207" s="163"/>
      <c r="I207" s="139">
        <v>0.85</v>
      </c>
      <c r="J207" s="196"/>
      <c r="K207" s="196"/>
      <c r="L207" s="30"/>
      <c r="M207" s="213"/>
      <c r="N207" s="69"/>
    </row>
    <row r="208" spans="1:14" s="70" customFormat="1" x14ac:dyDescent="0.25">
      <c r="A208" s="20" t="s">
        <v>83</v>
      </c>
      <c r="B208" s="224" t="s">
        <v>489</v>
      </c>
      <c r="C208" s="3" t="s">
        <v>504</v>
      </c>
      <c r="D208" s="70" t="s">
        <v>277</v>
      </c>
      <c r="E208" s="3" t="s">
        <v>287</v>
      </c>
      <c r="F208" s="163"/>
      <c r="I208" s="139">
        <v>0.73</v>
      </c>
      <c r="J208" s="196"/>
      <c r="K208" s="196"/>
      <c r="L208" s="30"/>
      <c r="M208" s="213"/>
      <c r="N208" s="69"/>
    </row>
    <row r="209" spans="1:18" s="70" customFormat="1" x14ac:dyDescent="0.25">
      <c r="A209" s="20" t="s">
        <v>83</v>
      </c>
      <c r="B209" s="224" t="s">
        <v>489</v>
      </c>
      <c r="C209" s="3" t="s">
        <v>505</v>
      </c>
      <c r="D209" s="70" t="s">
        <v>277</v>
      </c>
      <c r="E209" s="3" t="s">
        <v>287</v>
      </c>
      <c r="F209" s="163"/>
      <c r="I209" s="139">
        <v>0.78</v>
      </c>
      <c r="J209" s="196"/>
      <c r="K209" s="196"/>
      <c r="L209" s="30"/>
      <c r="M209" s="213"/>
      <c r="N209" s="69"/>
    </row>
    <row r="210" spans="1:18" s="70" customFormat="1" x14ac:dyDescent="0.25">
      <c r="A210" s="20" t="s">
        <v>83</v>
      </c>
      <c r="B210" s="224" t="s">
        <v>489</v>
      </c>
      <c r="C210" s="3" t="s">
        <v>506</v>
      </c>
      <c r="D210" s="70" t="s">
        <v>277</v>
      </c>
      <c r="E210" s="3" t="s">
        <v>287</v>
      </c>
      <c r="F210" s="163"/>
      <c r="I210" s="139">
        <v>0.76</v>
      </c>
      <c r="J210" s="196"/>
      <c r="K210" s="196"/>
      <c r="L210" s="30"/>
      <c r="M210" s="213"/>
      <c r="N210" s="69"/>
    </row>
    <row r="211" spans="1:18" s="70" customFormat="1" x14ac:dyDescent="0.25">
      <c r="A211" s="20" t="s">
        <v>83</v>
      </c>
      <c r="B211" s="224" t="s">
        <v>489</v>
      </c>
      <c r="C211" s="3" t="s">
        <v>507</v>
      </c>
      <c r="D211" s="70" t="s">
        <v>277</v>
      </c>
      <c r="E211" s="3" t="s">
        <v>287</v>
      </c>
      <c r="F211" s="163"/>
      <c r="I211" s="139">
        <v>0.72</v>
      </c>
      <c r="J211" s="196"/>
      <c r="K211" s="196"/>
      <c r="L211" s="30"/>
      <c r="M211" s="213"/>
      <c r="N211" s="69"/>
    </row>
    <row r="212" spans="1:18" s="130" customFormat="1" ht="15" customHeight="1" x14ac:dyDescent="0.25">
      <c r="A212" s="111" t="s">
        <v>1</v>
      </c>
      <c r="B212" s="126"/>
      <c r="C212" s="126"/>
      <c r="D212" s="126"/>
      <c r="E212" s="112"/>
      <c r="F212" s="112"/>
      <c r="G212" s="112"/>
      <c r="H212" s="112"/>
      <c r="I212" s="126"/>
      <c r="J212" s="126"/>
      <c r="K212" s="107"/>
      <c r="L212" s="127"/>
      <c r="M212" s="107"/>
      <c r="N212" s="107"/>
      <c r="O212" s="110"/>
      <c r="P212" s="128"/>
      <c r="Q212" s="128"/>
      <c r="R212" s="129"/>
    </row>
    <row r="213" spans="1:18" s="122" customFormat="1" ht="57.6" customHeight="1" x14ac:dyDescent="0.25">
      <c r="A213" s="41" t="s">
        <v>362</v>
      </c>
      <c r="B213" s="216" t="s">
        <v>489</v>
      </c>
      <c r="C213" s="214" t="s">
        <v>63</v>
      </c>
      <c r="D213" s="124" t="s">
        <v>276</v>
      </c>
      <c r="E213" s="3" t="s">
        <v>287</v>
      </c>
      <c r="F213" s="72"/>
      <c r="G213" s="72"/>
      <c r="H213" s="72"/>
      <c r="I213" s="173">
        <v>526</v>
      </c>
      <c r="J213" s="182" t="s">
        <v>188</v>
      </c>
      <c r="K213" s="184" t="s">
        <v>363</v>
      </c>
      <c r="M213" s="183">
        <v>49</v>
      </c>
      <c r="O213" s="132">
        <f>19.9*30.5</f>
        <v>606.94999999999993</v>
      </c>
      <c r="P213" s="132">
        <f>I213</f>
        <v>526</v>
      </c>
      <c r="Q213" s="179" t="s">
        <v>453</v>
      </c>
    </row>
    <row r="214" spans="1:18" s="122" customFormat="1" x14ac:dyDescent="0.25">
      <c r="A214" s="41" t="s">
        <v>83</v>
      </c>
      <c r="B214" s="216" t="s">
        <v>489</v>
      </c>
      <c r="C214" s="40" t="s">
        <v>64</v>
      </c>
      <c r="D214" s="124" t="s">
        <v>276</v>
      </c>
      <c r="E214" s="3" t="s">
        <v>287</v>
      </c>
      <c r="F214" s="72"/>
      <c r="G214" s="72"/>
      <c r="H214" s="72"/>
      <c r="I214" s="173">
        <v>833</v>
      </c>
      <c r="J214" s="182"/>
      <c r="K214" s="184"/>
      <c r="M214" s="183"/>
      <c r="O214" s="133"/>
      <c r="P214" s="133"/>
      <c r="Q214" s="180"/>
    </row>
    <row r="215" spans="1:18" s="122" customFormat="1" x14ac:dyDescent="0.25">
      <c r="A215" s="41" t="s">
        <v>83</v>
      </c>
      <c r="B215" s="216" t="s">
        <v>489</v>
      </c>
      <c r="C215" s="40" t="s">
        <v>65</v>
      </c>
      <c r="D215" s="124" t="s">
        <v>276</v>
      </c>
      <c r="E215" s="3" t="s">
        <v>287</v>
      </c>
      <c r="F215" s="72"/>
      <c r="G215" s="72"/>
      <c r="H215" s="72"/>
      <c r="I215" s="173">
        <v>833</v>
      </c>
      <c r="J215" s="182"/>
      <c r="K215" s="184"/>
      <c r="M215" s="183"/>
      <c r="O215" s="133"/>
      <c r="P215" s="133"/>
      <c r="Q215" s="180"/>
    </row>
    <row r="216" spans="1:18" s="122" customFormat="1" x14ac:dyDescent="0.25">
      <c r="A216" s="41" t="s">
        <v>83</v>
      </c>
      <c r="B216" s="216" t="s">
        <v>489</v>
      </c>
      <c r="C216" s="40" t="s">
        <v>66</v>
      </c>
      <c r="D216" s="124" t="s">
        <v>276</v>
      </c>
      <c r="E216" s="3" t="s">
        <v>287</v>
      </c>
      <c r="F216" s="72"/>
      <c r="G216" s="72"/>
      <c r="H216" s="72"/>
      <c r="I216" s="173">
        <v>1009</v>
      </c>
      <c r="J216" s="182"/>
      <c r="K216" s="184"/>
      <c r="M216" s="183"/>
      <c r="O216" s="133"/>
      <c r="P216" s="133"/>
      <c r="Q216" s="180"/>
    </row>
    <row r="217" spans="1:18" s="122" customFormat="1" x14ac:dyDescent="0.25">
      <c r="A217" s="44" t="s">
        <v>83</v>
      </c>
      <c r="B217" s="216" t="s">
        <v>489</v>
      </c>
      <c r="C217" s="43" t="s">
        <v>81</v>
      </c>
      <c r="D217" s="125" t="s">
        <v>276</v>
      </c>
      <c r="E217" s="3" t="s">
        <v>287</v>
      </c>
      <c r="F217" s="73"/>
      <c r="G217" s="73"/>
      <c r="H217" s="73"/>
      <c r="I217" s="174">
        <v>1579</v>
      </c>
      <c r="J217" s="182"/>
      <c r="K217" s="184"/>
      <c r="M217" s="183"/>
      <c r="O217" s="134"/>
      <c r="P217" s="134"/>
      <c r="Q217" s="180"/>
    </row>
    <row r="218" spans="1:18" s="122" customFormat="1" x14ac:dyDescent="0.25">
      <c r="A218" s="38" t="s">
        <v>83</v>
      </c>
      <c r="B218" s="216" t="s">
        <v>489</v>
      </c>
      <c r="C218" s="37" t="s">
        <v>67</v>
      </c>
      <c r="D218" s="124" t="s">
        <v>276</v>
      </c>
      <c r="E218" s="3" t="s">
        <v>287</v>
      </c>
      <c r="F218" s="71"/>
      <c r="G218" s="71"/>
      <c r="H218" s="71"/>
      <c r="I218" s="175">
        <v>614</v>
      </c>
      <c r="J218" s="182"/>
      <c r="K218" s="184"/>
      <c r="M218" s="183"/>
      <c r="O218" s="132">
        <f>19.9*30.5</f>
        <v>606.94999999999993</v>
      </c>
      <c r="P218" s="132">
        <f>I218</f>
        <v>614</v>
      </c>
      <c r="Q218" s="180"/>
    </row>
    <row r="219" spans="1:18" s="122" customFormat="1" x14ac:dyDescent="0.25">
      <c r="A219" s="41" t="s">
        <v>83</v>
      </c>
      <c r="B219" s="216" t="s">
        <v>489</v>
      </c>
      <c r="C219" s="40" t="s">
        <v>68</v>
      </c>
      <c r="D219" s="124" t="s">
        <v>276</v>
      </c>
      <c r="E219" s="3" t="s">
        <v>287</v>
      </c>
      <c r="F219" s="72"/>
      <c r="G219" s="72"/>
      <c r="H219" s="72"/>
      <c r="I219" s="173">
        <v>702</v>
      </c>
      <c r="J219" s="182"/>
      <c r="K219" s="184"/>
      <c r="M219" s="183"/>
      <c r="O219" s="133"/>
      <c r="P219" s="133"/>
      <c r="Q219" s="180"/>
    </row>
    <row r="220" spans="1:18" s="122" customFormat="1" x14ac:dyDescent="0.25">
      <c r="A220" s="41" t="s">
        <v>83</v>
      </c>
      <c r="B220" s="216" t="s">
        <v>489</v>
      </c>
      <c r="C220" s="40" t="s">
        <v>69</v>
      </c>
      <c r="D220" s="124" t="s">
        <v>276</v>
      </c>
      <c r="E220" s="3" t="s">
        <v>287</v>
      </c>
      <c r="F220" s="72"/>
      <c r="G220" s="72"/>
      <c r="H220" s="72"/>
      <c r="I220" s="173">
        <v>1140</v>
      </c>
      <c r="J220" s="182"/>
      <c r="K220" s="184"/>
      <c r="M220" s="183"/>
      <c r="O220" s="133"/>
      <c r="P220" s="133"/>
      <c r="Q220" s="180"/>
    </row>
    <row r="221" spans="1:18" s="122" customFormat="1" x14ac:dyDescent="0.25">
      <c r="A221" s="41" t="s">
        <v>83</v>
      </c>
      <c r="B221" s="216" t="s">
        <v>489</v>
      </c>
      <c r="C221" s="40" t="s">
        <v>70</v>
      </c>
      <c r="D221" s="124" t="s">
        <v>276</v>
      </c>
      <c r="E221" s="3" t="s">
        <v>287</v>
      </c>
      <c r="F221" s="72"/>
      <c r="G221" s="72"/>
      <c r="H221" s="72"/>
      <c r="I221" s="173">
        <v>1535</v>
      </c>
      <c r="J221" s="182"/>
      <c r="K221" s="184"/>
      <c r="M221" s="183"/>
      <c r="O221" s="133"/>
      <c r="P221" s="133"/>
      <c r="Q221" s="180"/>
    </row>
    <row r="222" spans="1:18" s="122" customFormat="1" x14ac:dyDescent="0.25">
      <c r="A222" s="44" t="s">
        <v>83</v>
      </c>
      <c r="B222" s="216" t="s">
        <v>489</v>
      </c>
      <c r="C222" s="43" t="s">
        <v>82</v>
      </c>
      <c r="D222" s="125" t="s">
        <v>276</v>
      </c>
      <c r="E222" s="3" t="s">
        <v>287</v>
      </c>
      <c r="F222" s="73"/>
      <c r="G222" s="73"/>
      <c r="H222" s="73"/>
      <c r="I222" s="174">
        <v>1623</v>
      </c>
      <c r="J222" s="182"/>
      <c r="K222" s="184"/>
      <c r="M222" s="183"/>
      <c r="O222" s="134"/>
      <c r="P222" s="134"/>
      <c r="Q222" s="180"/>
    </row>
    <row r="223" spans="1:18" s="122" customFormat="1" x14ac:dyDescent="0.25">
      <c r="A223" s="38" t="s">
        <v>83</v>
      </c>
      <c r="B223" s="216" t="s">
        <v>489</v>
      </c>
      <c r="C223" s="37" t="s">
        <v>71</v>
      </c>
      <c r="D223" s="124" t="s">
        <v>276</v>
      </c>
      <c r="E223" s="3" t="s">
        <v>287</v>
      </c>
      <c r="F223" s="39">
        <v>301</v>
      </c>
      <c r="G223" s="39"/>
      <c r="H223" s="39"/>
      <c r="I223" s="175">
        <v>301</v>
      </c>
      <c r="J223" s="182"/>
      <c r="K223" s="184"/>
      <c r="M223" s="183"/>
      <c r="O223" s="132">
        <f>7.7*30.5</f>
        <v>234.85</v>
      </c>
      <c r="P223" s="132">
        <f>I223</f>
        <v>301</v>
      </c>
      <c r="Q223" s="180"/>
    </row>
    <row r="224" spans="1:18" s="122" customFormat="1" x14ac:dyDescent="0.25">
      <c r="A224" s="41" t="s">
        <v>83</v>
      </c>
      <c r="B224" s="216" t="s">
        <v>489</v>
      </c>
      <c r="C224" s="40" t="s">
        <v>72</v>
      </c>
      <c r="D224" s="124" t="s">
        <v>276</v>
      </c>
      <c r="E224" s="3" t="s">
        <v>287</v>
      </c>
      <c r="F224" s="42"/>
      <c r="G224" s="42"/>
      <c r="H224" s="42"/>
      <c r="I224" s="173">
        <v>301</v>
      </c>
      <c r="J224" s="182"/>
      <c r="K224" s="184"/>
      <c r="M224" s="183"/>
      <c r="O224" s="133"/>
      <c r="P224" s="133"/>
      <c r="Q224" s="180"/>
    </row>
    <row r="225" spans="1:17" s="122" customFormat="1" x14ac:dyDescent="0.25">
      <c r="A225" s="41" t="s">
        <v>83</v>
      </c>
      <c r="B225" s="216" t="s">
        <v>489</v>
      </c>
      <c r="C225" s="40" t="s">
        <v>73</v>
      </c>
      <c r="D225" s="124" t="s">
        <v>276</v>
      </c>
      <c r="E225" s="3" t="s">
        <v>287</v>
      </c>
      <c r="F225" s="42"/>
      <c r="G225" s="42"/>
      <c r="H225" s="42"/>
      <c r="I225" s="173">
        <v>301</v>
      </c>
      <c r="J225" s="182"/>
      <c r="K225" s="184"/>
      <c r="M225" s="183"/>
      <c r="O225" s="133"/>
      <c r="P225" s="133"/>
      <c r="Q225" s="180"/>
    </row>
    <row r="226" spans="1:17" s="122" customFormat="1" x14ac:dyDescent="0.25">
      <c r="A226" s="41" t="s">
        <v>83</v>
      </c>
      <c r="B226" s="216" t="s">
        <v>489</v>
      </c>
      <c r="C226" s="40" t="s">
        <v>74</v>
      </c>
      <c r="D226" s="124" t="s">
        <v>276</v>
      </c>
      <c r="E226" s="3" t="s">
        <v>287</v>
      </c>
      <c r="F226" s="42"/>
      <c r="G226" s="42"/>
      <c r="H226" s="42"/>
      <c r="I226" s="173">
        <v>301</v>
      </c>
      <c r="J226" s="182"/>
      <c r="K226" s="184"/>
      <c r="M226" s="183"/>
      <c r="O226" s="133"/>
      <c r="P226" s="133"/>
      <c r="Q226" s="180"/>
    </row>
    <row r="227" spans="1:17" s="122" customFormat="1" x14ac:dyDescent="0.25">
      <c r="A227" s="44" t="s">
        <v>83</v>
      </c>
      <c r="B227" s="216" t="s">
        <v>489</v>
      </c>
      <c r="C227" s="43" t="s">
        <v>75</v>
      </c>
      <c r="D227" s="125" t="s">
        <v>276</v>
      </c>
      <c r="E227" s="3" t="s">
        <v>287</v>
      </c>
      <c r="F227" s="45">
        <v>301</v>
      </c>
      <c r="G227" s="45"/>
      <c r="H227" s="45"/>
      <c r="I227" s="174">
        <v>301</v>
      </c>
      <c r="J227" s="182"/>
      <c r="K227" s="184"/>
      <c r="M227" s="183"/>
      <c r="O227" s="134"/>
      <c r="P227" s="134"/>
      <c r="Q227" s="180"/>
    </row>
    <row r="228" spans="1:17" s="122" customFormat="1" x14ac:dyDescent="0.25">
      <c r="A228" s="38" t="s">
        <v>83</v>
      </c>
      <c r="B228" s="216" t="s">
        <v>489</v>
      </c>
      <c r="C228" s="37" t="s">
        <v>76</v>
      </c>
      <c r="D228" s="124" t="s">
        <v>276</v>
      </c>
      <c r="E228" s="3" t="s">
        <v>287</v>
      </c>
      <c r="F228" s="71"/>
      <c r="G228" s="71"/>
      <c r="H228" s="71"/>
      <c r="I228" s="175">
        <v>1009</v>
      </c>
      <c r="J228" s="182"/>
      <c r="K228" s="184"/>
      <c r="M228" s="183"/>
      <c r="O228" s="132">
        <f>7.7*30.5</f>
        <v>234.85</v>
      </c>
      <c r="P228" s="132">
        <f>I228</f>
        <v>1009</v>
      </c>
      <c r="Q228" s="180"/>
    </row>
    <row r="229" spans="1:17" s="122" customFormat="1" x14ac:dyDescent="0.25">
      <c r="A229" s="41" t="s">
        <v>83</v>
      </c>
      <c r="B229" s="216" t="s">
        <v>489</v>
      </c>
      <c r="C229" s="40" t="s">
        <v>77</v>
      </c>
      <c r="D229" s="124" t="s">
        <v>276</v>
      </c>
      <c r="E229" s="3" t="s">
        <v>287</v>
      </c>
      <c r="F229" s="72"/>
      <c r="G229" s="72"/>
      <c r="H229" s="72"/>
      <c r="I229" s="173">
        <v>1009</v>
      </c>
      <c r="J229" s="182"/>
      <c r="K229" s="184"/>
      <c r="M229" s="183"/>
      <c r="O229" s="133"/>
      <c r="P229" s="133"/>
      <c r="Q229" s="180"/>
    </row>
    <row r="230" spans="1:17" s="122" customFormat="1" x14ac:dyDescent="0.25">
      <c r="A230" s="41" t="s">
        <v>83</v>
      </c>
      <c r="B230" s="216" t="s">
        <v>489</v>
      </c>
      <c r="C230" s="40" t="s">
        <v>78</v>
      </c>
      <c r="D230" s="124" t="s">
        <v>276</v>
      </c>
      <c r="E230" s="3" t="s">
        <v>287</v>
      </c>
      <c r="F230" s="72"/>
      <c r="G230" s="72"/>
      <c r="H230" s="72"/>
      <c r="I230" s="173">
        <v>1009</v>
      </c>
      <c r="J230" s="182"/>
      <c r="K230" s="184"/>
      <c r="M230" s="183"/>
      <c r="O230" s="133"/>
      <c r="P230" s="133"/>
      <c r="Q230" s="180"/>
    </row>
    <row r="231" spans="1:17" s="122" customFormat="1" x14ac:dyDescent="0.25">
      <c r="A231" s="41" t="s">
        <v>83</v>
      </c>
      <c r="B231" s="216" t="s">
        <v>489</v>
      </c>
      <c r="C231" s="40" t="s">
        <v>79</v>
      </c>
      <c r="D231" s="124" t="s">
        <v>276</v>
      </c>
      <c r="E231" s="3" t="s">
        <v>287</v>
      </c>
      <c r="F231" s="72"/>
      <c r="G231" s="72"/>
      <c r="H231" s="72"/>
      <c r="I231" s="173">
        <v>1009</v>
      </c>
      <c r="J231" s="182"/>
      <c r="K231" s="184"/>
      <c r="M231" s="183"/>
      <c r="O231" s="133"/>
      <c r="P231" s="133"/>
      <c r="Q231" s="180"/>
    </row>
    <row r="232" spans="1:17" s="123" customFormat="1" x14ac:dyDescent="0.25">
      <c r="A232" s="44" t="s">
        <v>83</v>
      </c>
      <c r="B232" s="216" t="s">
        <v>489</v>
      </c>
      <c r="C232" s="43" t="s">
        <v>80</v>
      </c>
      <c r="D232" s="125" t="s">
        <v>276</v>
      </c>
      <c r="E232" s="3" t="s">
        <v>287</v>
      </c>
      <c r="F232" s="73"/>
      <c r="G232" s="73"/>
      <c r="H232" s="73"/>
      <c r="I232" s="174">
        <v>1009</v>
      </c>
      <c r="J232" s="182"/>
      <c r="K232" s="184"/>
      <c r="M232" s="183"/>
      <c r="O232" s="134"/>
      <c r="P232" s="134"/>
      <c r="Q232" s="181"/>
    </row>
    <row r="233" spans="1:17" s="106" customFormat="1" x14ac:dyDescent="0.25">
      <c r="A233" s="117" t="s">
        <v>255</v>
      </c>
      <c r="B233" s="219"/>
      <c r="C233" s="113"/>
      <c r="D233" s="114"/>
      <c r="E233" s="114"/>
      <c r="F233" s="114"/>
      <c r="G233" s="114"/>
      <c r="H233" s="114"/>
      <c r="I233" s="115"/>
      <c r="J233" s="116"/>
      <c r="K233" s="116"/>
      <c r="L233" s="113"/>
      <c r="M233" s="113"/>
    </row>
    <row r="234" spans="1:17" s="60" customFormat="1" ht="30" x14ac:dyDescent="0.25">
      <c r="A234" s="55" t="s">
        <v>255</v>
      </c>
      <c r="B234" s="225" t="s">
        <v>509</v>
      </c>
      <c r="C234" s="55"/>
      <c r="D234" s="55"/>
      <c r="E234" s="57"/>
      <c r="F234" s="57"/>
      <c r="G234" s="65"/>
      <c r="H234" s="58"/>
      <c r="I234" s="58">
        <v>69</v>
      </c>
      <c r="J234" s="49" t="s">
        <v>197</v>
      </c>
      <c r="K234" s="51" t="s">
        <v>523</v>
      </c>
      <c r="L234" s="60" t="s">
        <v>259</v>
      </c>
      <c r="Q234" s="23" t="s">
        <v>281</v>
      </c>
    </row>
    <row r="235" spans="1:17" s="106" customFormat="1" x14ac:dyDescent="0.25">
      <c r="A235" s="118" t="s">
        <v>307</v>
      </c>
      <c r="B235" s="220"/>
      <c r="C235" s="118" t="s">
        <v>307</v>
      </c>
      <c r="D235" s="113"/>
      <c r="E235" s="113"/>
      <c r="F235" s="114"/>
      <c r="G235" s="114"/>
      <c r="H235" s="114"/>
      <c r="I235" s="114"/>
      <c r="J235" s="114"/>
      <c r="K235" s="114"/>
      <c r="L235" s="114"/>
      <c r="M235" s="114"/>
      <c r="N235" s="115"/>
      <c r="O235" s="116"/>
      <c r="P235" s="116"/>
      <c r="Q235" s="113"/>
    </row>
    <row r="236" spans="1:17" s="63" customFormat="1" ht="28.9" customHeight="1" x14ac:dyDescent="0.25">
      <c r="A236" s="2" t="s">
        <v>53</v>
      </c>
      <c r="B236" s="218" t="s">
        <v>307</v>
      </c>
      <c r="C236" s="2" t="s">
        <v>53</v>
      </c>
      <c r="D236" s="3" t="s">
        <v>277</v>
      </c>
      <c r="E236" s="2"/>
      <c r="F236" s="15">
        <v>1</v>
      </c>
      <c r="G236" s="15"/>
      <c r="H236" s="15">
        <v>1</v>
      </c>
      <c r="I236" s="66">
        <v>1</v>
      </c>
      <c r="J236" s="196" t="s">
        <v>191</v>
      </c>
      <c r="K236" s="94" t="s">
        <v>277</v>
      </c>
      <c r="L236" s="187" t="s">
        <v>209</v>
      </c>
      <c r="M236" s="59"/>
      <c r="N236" s="207" t="s">
        <v>241</v>
      </c>
      <c r="O236" s="31"/>
      <c r="P236" s="31"/>
      <c r="Q236" s="64"/>
    </row>
    <row r="237" spans="1:17" s="63" customFormat="1" ht="28.9" customHeight="1" x14ac:dyDescent="0.25">
      <c r="A237" s="19" t="s">
        <v>159</v>
      </c>
      <c r="B237" s="218" t="s">
        <v>307</v>
      </c>
      <c r="C237" s="3" t="s">
        <v>160</v>
      </c>
      <c r="D237" s="3" t="s">
        <v>277</v>
      </c>
      <c r="E237" s="3"/>
      <c r="F237" s="16" t="s">
        <v>61</v>
      </c>
      <c r="G237" s="15"/>
      <c r="H237" s="16" t="s">
        <v>61</v>
      </c>
      <c r="I237" s="66">
        <v>1</v>
      </c>
      <c r="J237" s="196"/>
      <c r="K237" s="94" t="s">
        <v>277</v>
      </c>
      <c r="L237" s="187"/>
      <c r="M237" s="59"/>
      <c r="N237" s="207"/>
      <c r="O237" s="31"/>
      <c r="P237" s="31"/>
      <c r="Q237" s="64"/>
    </row>
    <row r="238" spans="1:17" s="167" customFormat="1" ht="15" customHeight="1" x14ac:dyDescent="0.25">
      <c r="A238" s="166" t="s">
        <v>425</v>
      </c>
      <c r="B238" s="221"/>
      <c r="C238" s="165"/>
      <c r="D238" s="166"/>
      <c r="E238" s="165"/>
      <c r="F238" s="165"/>
      <c r="I238" s="168"/>
      <c r="J238" s="168"/>
      <c r="K238" s="165"/>
      <c r="L238" s="169"/>
      <c r="M238" s="170"/>
      <c r="N238" s="171"/>
      <c r="O238" s="172"/>
      <c r="P238" s="172"/>
      <c r="Q238" s="172"/>
    </row>
    <row r="239" spans="1:17" s="70" customFormat="1" ht="30" x14ac:dyDescent="0.25">
      <c r="A239" s="47" t="s">
        <v>455</v>
      </c>
      <c r="B239" s="218" t="s">
        <v>307</v>
      </c>
      <c r="C239" s="164" t="s">
        <v>426</v>
      </c>
      <c r="D239" s="47" t="s">
        <v>452</v>
      </c>
      <c r="I239" s="70">
        <v>0.02</v>
      </c>
      <c r="J239" s="204" t="s">
        <v>191</v>
      </c>
      <c r="K239" s="210" t="s">
        <v>277</v>
      </c>
      <c r="L239" s="7"/>
      <c r="M239" s="210">
        <v>178</v>
      </c>
      <c r="Q239" s="209" t="s">
        <v>454</v>
      </c>
    </row>
    <row r="240" spans="1:17" s="70" customFormat="1" ht="30" x14ac:dyDescent="0.25">
      <c r="A240" s="47" t="s">
        <v>455</v>
      </c>
      <c r="B240" s="218" t="s">
        <v>307</v>
      </c>
      <c r="C240" s="164" t="s">
        <v>433</v>
      </c>
      <c r="D240" s="47" t="s">
        <v>452</v>
      </c>
      <c r="I240" s="70">
        <v>0.02</v>
      </c>
      <c r="J240" s="204"/>
      <c r="K240" s="210"/>
      <c r="L240" s="7"/>
      <c r="M240" s="210"/>
      <c r="Q240" s="208"/>
    </row>
    <row r="241" spans="1:17" s="70" customFormat="1" ht="30" x14ac:dyDescent="0.25">
      <c r="A241" s="47" t="s">
        <v>455</v>
      </c>
      <c r="B241" s="218" t="s">
        <v>307</v>
      </c>
      <c r="C241" s="164" t="s">
        <v>434</v>
      </c>
      <c r="D241" s="47" t="s">
        <v>452</v>
      </c>
      <c r="I241" s="70">
        <v>0.02</v>
      </c>
      <c r="J241" s="204"/>
      <c r="K241" s="210"/>
      <c r="L241" s="7"/>
      <c r="M241" s="210"/>
      <c r="Q241" s="208"/>
    </row>
    <row r="242" spans="1:17" s="70" customFormat="1" ht="30" x14ac:dyDescent="0.25">
      <c r="A242" s="47" t="s">
        <v>455</v>
      </c>
      <c r="B242" s="218" t="s">
        <v>307</v>
      </c>
      <c r="C242" s="164" t="s">
        <v>435</v>
      </c>
      <c r="D242" s="47" t="s">
        <v>452</v>
      </c>
      <c r="I242" s="70">
        <v>0.02</v>
      </c>
      <c r="J242" s="204"/>
      <c r="K242" s="210"/>
      <c r="L242" s="7"/>
      <c r="M242" s="210"/>
      <c r="Q242" s="208"/>
    </row>
    <row r="243" spans="1:17" s="70" customFormat="1" ht="30" x14ac:dyDescent="0.25">
      <c r="A243" s="47" t="s">
        <v>455</v>
      </c>
      <c r="B243" s="218" t="s">
        <v>307</v>
      </c>
      <c r="C243" s="164" t="s">
        <v>436</v>
      </c>
      <c r="D243" s="47" t="s">
        <v>452</v>
      </c>
      <c r="I243" s="70">
        <v>0.02</v>
      </c>
      <c r="J243" s="204"/>
      <c r="K243" s="210"/>
      <c r="L243" s="7"/>
      <c r="M243" s="210"/>
      <c r="Q243" s="208"/>
    </row>
    <row r="244" spans="1:17" s="70" customFormat="1" ht="30" x14ac:dyDescent="0.25">
      <c r="A244" s="47" t="s">
        <v>455</v>
      </c>
      <c r="B244" s="218" t="s">
        <v>307</v>
      </c>
      <c r="C244" s="164" t="s">
        <v>437</v>
      </c>
      <c r="D244" s="47" t="s">
        <v>452</v>
      </c>
      <c r="I244" s="70">
        <v>0.02</v>
      </c>
      <c r="J244" s="204"/>
      <c r="K244" s="210"/>
      <c r="L244" s="7"/>
      <c r="M244" s="210"/>
      <c r="Q244" s="208"/>
    </row>
    <row r="245" spans="1:17" s="70" customFormat="1" ht="30" x14ac:dyDescent="0.25">
      <c r="A245" s="47" t="s">
        <v>455</v>
      </c>
      <c r="B245" s="218" t="s">
        <v>307</v>
      </c>
      <c r="C245" s="164" t="s">
        <v>438</v>
      </c>
      <c r="D245" s="47" t="s">
        <v>452</v>
      </c>
      <c r="I245" s="70">
        <v>0.02</v>
      </c>
      <c r="J245" s="204"/>
      <c r="K245" s="210"/>
      <c r="L245" s="7"/>
      <c r="M245" s="210"/>
      <c r="Q245" s="208"/>
    </row>
    <row r="246" spans="1:17" s="70" customFormat="1" ht="30" x14ac:dyDescent="0.25">
      <c r="A246" s="47" t="s">
        <v>455</v>
      </c>
      <c r="B246" s="218" t="s">
        <v>307</v>
      </c>
      <c r="C246" s="164" t="s">
        <v>439</v>
      </c>
      <c r="D246" s="47" t="s">
        <v>452</v>
      </c>
      <c r="I246" s="70">
        <v>0.02</v>
      </c>
      <c r="J246" s="204"/>
      <c r="K246" s="210"/>
      <c r="L246" s="7"/>
      <c r="M246" s="210"/>
      <c r="Q246" s="208"/>
    </row>
    <row r="247" spans="1:17" s="70" customFormat="1" ht="30" x14ac:dyDescent="0.25">
      <c r="A247" s="47" t="s">
        <v>455</v>
      </c>
      <c r="B247" s="218" t="s">
        <v>307</v>
      </c>
      <c r="C247" s="164" t="s">
        <v>440</v>
      </c>
      <c r="D247" s="47" t="s">
        <v>452</v>
      </c>
      <c r="I247" s="70">
        <v>0.02</v>
      </c>
      <c r="J247" s="204"/>
      <c r="K247" s="210"/>
      <c r="L247" s="7"/>
      <c r="M247" s="210"/>
      <c r="Q247" s="208"/>
    </row>
    <row r="248" spans="1:17" s="70" customFormat="1" ht="30" x14ac:dyDescent="0.25">
      <c r="A248" s="47" t="s">
        <v>455</v>
      </c>
      <c r="B248" s="218" t="s">
        <v>307</v>
      </c>
      <c r="C248" s="164" t="s">
        <v>441</v>
      </c>
      <c r="D248" s="47" t="s">
        <v>452</v>
      </c>
      <c r="I248" s="70">
        <v>0.02</v>
      </c>
      <c r="J248" s="204"/>
      <c r="K248" s="210"/>
      <c r="L248" s="7"/>
      <c r="M248" s="210"/>
      <c r="Q248" s="208"/>
    </row>
    <row r="249" spans="1:17" s="70" customFormat="1" ht="30" x14ac:dyDescent="0.25">
      <c r="A249" s="47" t="s">
        <v>455</v>
      </c>
      <c r="B249" s="218" t="s">
        <v>307</v>
      </c>
      <c r="C249" s="164" t="s">
        <v>442</v>
      </c>
      <c r="D249" s="47" t="s">
        <v>452</v>
      </c>
      <c r="I249" s="70">
        <v>0.02</v>
      </c>
      <c r="J249" s="204"/>
      <c r="K249" s="210"/>
      <c r="L249" s="7"/>
      <c r="M249" s="210"/>
      <c r="Q249" s="208"/>
    </row>
    <row r="250" spans="1:17" s="70" customFormat="1" ht="30" x14ac:dyDescent="0.25">
      <c r="A250" s="47" t="s">
        <v>455</v>
      </c>
      <c r="B250" s="218" t="s">
        <v>307</v>
      </c>
      <c r="C250" s="164" t="s">
        <v>443</v>
      </c>
      <c r="D250" s="47" t="s">
        <v>452</v>
      </c>
      <c r="I250" s="70">
        <v>0.02</v>
      </c>
      <c r="J250" s="204"/>
      <c r="K250" s="210"/>
      <c r="L250" s="7"/>
      <c r="M250" s="210"/>
      <c r="Q250" s="208"/>
    </row>
    <row r="251" spans="1:17" s="70" customFormat="1" ht="30" x14ac:dyDescent="0.25">
      <c r="A251" s="47" t="s">
        <v>455</v>
      </c>
      <c r="B251" s="218" t="s">
        <v>307</v>
      </c>
      <c r="C251" s="164" t="s">
        <v>444</v>
      </c>
      <c r="D251" s="47" t="s">
        <v>452</v>
      </c>
      <c r="I251" s="70">
        <v>0.02</v>
      </c>
      <c r="J251" s="204"/>
      <c r="K251" s="210"/>
      <c r="L251" s="7"/>
      <c r="M251" s="210"/>
      <c r="Q251" s="208"/>
    </row>
    <row r="252" spans="1:17" s="70" customFormat="1" ht="30" x14ac:dyDescent="0.25">
      <c r="A252" s="47" t="s">
        <v>455</v>
      </c>
      <c r="B252" s="218" t="s">
        <v>307</v>
      </c>
      <c r="C252" s="164" t="s">
        <v>445</v>
      </c>
      <c r="D252" s="47" t="s">
        <v>452</v>
      </c>
      <c r="I252" s="70">
        <v>0.02</v>
      </c>
      <c r="J252" s="204"/>
      <c r="K252" s="210"/>
      <c r="L252" s="7"/>
      <c r="M252" s="210"/>
      <c r="Q252" s="208"/>
    </row>
    <row r="253" spans="1:17" s="70" customFormat="1" ht="30" x14ac:dyDescent="0.25">
      <c r="A253" s="47" t="s">
        <v>455</v>
      </c>
      <c r="B253" s="218" t="s">
        <v>307</v>
      </c>
      <c r="C253" s="164" t="s">
        <v>446</v>
      </c>
      <c r="D253" s="47" t="s">
        <v>452</v>
      </c>
      <c r="I253" s="70">
        <v>0.02</v>
      </c>
      <c r="J253" s="204"/>
      <c r="K253" s="210"/>
      <c r="L253" s="7"/>
      <c r="M253" s="210"/>
      <c r="Q253" s="208"/>
    </row>
    <row r="254" spans="1:17" s="70" customFormat="1" ht="30" x14ac:dyDescent="0.25">
      <c r="A254" s="47" t="s">
        <v>455</v>
      </c>
      <c r="B254" s="218" t="s">
        <v>307</v>
      </c>
      <c r="C254" s="164" t="s">
        <v>447</v>
      </c>
      <c r="D254" s="47" t="s">
        <v>452</v>
      </c>
      <c r="I254" s="70">
        <v>0.02</v>
      </c>
      <c r="J254" s="204"/>
      <c r="K254" s="210"/>
      <c r="L254" s="7"/>
      <c r="M254" s="210"/>
      <c r="Q254" s="208"/>
    </row>
    <row r="255" spans="1:17" s="70" customFormat="1" ht="30" x14ac:dyDescent="0.25">
      <c r="A255" s="47" t="s">
        <v>455</v>
      </c>
      <c r="B255" s="218" t="s">
        <v>307</v>
      </c>
      <c r="C255" s="164" t="s">
        <v>448</v>
      </c>
      <c r="D255" s="47" t="s">
        <v>452</v>
      </c>
      <c r="I255" s="70">
        <v>0.02</v>
      </c>
      <c r="J255" s="204"/>
      <c r="K255" s="210"/>
      <c r="L255" s="7"/>
      <c r="M255" s="210"/>
      <c r="Q255" s="208"/>
    </row>
    <row r="256" spans="1:17" s="70" customFormat="1" ht="30" x14ac:dyDescent="0.25">
      <c r="A256" s="47" t="s">
        <v>455</v>
      </c>
      <c r="B256" s="218" t="s">
        <v>307</v>
      </c>
      <c r="C256" s="164" t="s">
        <v>449</v>
      </c>
      <c r="D256" s="47" t="s">
        <v>452</v>
      </c>
      <c r="I256" s="70">
        <v>0.02</v>
      </c>
      <c r="J256" s="204"/>
      <c r="K256" s="210"/>
      <c r="L256" s="7"/>
      <c r="M256" s="210"/>
      <c r="Q256" s="208"/>
    </row>
    <row r="257" spans="1:17" s="70" customFormat="1" ht="30" x14ac:dyDescent="0.25">
      <c r="A257" s="47" t="s">
        <v>455</v>
      </c>
      <c r="B257" s="218" t="s">
        <v>307</v>
      </c>
      <c r="C257" s="164" t="s">
        <v>450</v>
      </c>
      <c r="D257" s="47" t="s">
        <v>452</v>
      </c>
      <c r="I257" s="70">
        <v>0.02</v>
      </c>
      <c r="J257" s="204"/>
      <c r="K257" s="210"/>
      <c r="L257" s="7"/>
      <c r="M257" s="210"/>
      <c r="Q257" s="208"/>
    </row>
    <row r="258" spans="1:17" s="70" customFormat="1" ht="30" x14ac:dyDescent="0.25">
      <c r="A258" s="47" t="s">
        <v>455</v>
      </c>
      <c r="B258" s="218" t="s">
        <v>307</v>
      </c>
      <c r="C258" s="164" t="s">
        <v>451</v>
      </c>
      <c r="D258" s="47" t="s">
        <v>452</v>
      </c>
      <c r="I258" s="70">
        <v>0.02</v>
      </c>
      <c r="J258" s="204"/>
      <c r="K258" s="210"/>
      <c r="L258" s="7"/>
      <c r="M258" s="210"/>
      <c r="Q258" s="208"/>
    </row>
  </sheetData>
  <mergeCells count="67">
    <mergeCell ref="J18:J23"/>
    <mergeCell ref="K18:K23"/>
    <mergeCell ref="Q18:Q23"/>
    <mergeCell ref="P18:P23"/>
    <mergeCell ref="O18:O23"/>
    <mergeCell ref="M18:M23"/>
    <mergeCell ref="L18:L23"/>
    <mergeCell ref="J236:J237"/>
    <mergeCell ref="J239:J258"/>
    <mergeCell ref="K239:K258"/>
    <mergeCell ref="K171:K180"/>
    <mergeCell ref="K182:K211"/>
    <mergeCell ref="L236:L237"/>
    <mergeCell ref="N236:N237"/>
    <mergeCell ref="M239:M258"/>
    <mergeCell ref="Q239:Q258"/>
    <mergeCell ref="M187:M211"/>
    <mergeCell ref="Q213:Q232"/>
    <mergeCell ref="M213:M232"/>
    <mergeCell ref="K213:K232"/>
    <mergeCell ref="E161:E170"/>
    <mergeCell ref="L161:L170"/>
    <mergeCell ref="E171:E180"/>
    <mergeCell ref="M182:M186"/>
    <mergeCell ref="J171:J180"/>
    <mergeCell ref="L171:L180"/>
    <mergeCell ref="M171:M180"/>
    <mergeCell ref="J182:J211"/>
    <mergeCell ref="E74:E78"/>
    <mergeCell ref="E64:E73"/>
    <mergeCell ref="E79:E83"/>
    <mergeCell ref="J213:J232"/>
    <mergeCell ref="Q112:Q131"/>
    <mergeCell ref="J133:J137"/>
    <mergeCell ref="L133:L137"/>
    <mergeCell ref="M133:M137"/>
    <mergeCell ref="Q133:Q134"/>
    <mergeCell ref="N112:N131"/>
    <mergeCell ref="O112:O131"/>
    <mergeCell ref="P112:P131"/>
    <mergeCell ref="Q104:Q107"/>
    <mergeCell ref="J64:J83"/>
    <mergeCell ref="L64:L83"/>
    <mergeCell ref="M64:M83"/>
    <mergeCell ref="O64:O83"/>
    <mergeCell ref="J87:J102"/>
    <mergeCell ref="Q27:Q41"/>
    <mergeCell ref="P64:P83"/>
    <mergeCell ref="L87:L102"/>
    <mergeCell ref="Q87:Q102"/>
    <mergeCell ref="J27:J41"/>
    <mergeCell ref="L27:L41"/>
    <mergeCell ref="M27:M41"/>
    <mergeCell ref="J10:J15"/>
    <mergeCell ref="L10:L15"/>
    <mergeCell ref="M10:M15"/>
    <mergeCell ref="E144:E152"/>
    <mergeCell ref="N27:N41"/>
    <mergeCell ref="J104:J107"/>
    <mergeCell ref="L104:L107"/>
    <mergeCell ref="J139:J142"/>
    <mergeCell ref="L139:L142"/>
    <mergeCell ref="M139:M142"/>
    <mergeCell ref="J112:J131"/>
    <mergeCell ref="L112:L131"/>
    <mergeCell ref="M112:M131"/>
    <mergeCell ref="J108:J110"/>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6C066-3AF5-44B8-A881-845A742313C5}">
  <dimension ref="A1:P37"/>
  <sheetViews>
    <sheetView tabSelected="1" zoomScaleNormal="100" workbookViewId="0">
      <pane ySplit="1" topLeftCell="A2" activePane="bottomLeft" state="frozen"/>
      <selection pane="bottomLeft" activeCell="B15" sqref="B15"/>
    </sheetView>
  </sheetViews>
  <sheetFormatPr defaultRowHeight="15" x14ac:dyDescent="0.25"/>
  <cols>
    <col min="1" max="2" width="25.7109375" customWidth="1"/>
    <col min="3" max="3" width="25.7109375" style="70" customWidth="1"/>
    <col min="4" max="4" width="25.7109375" customWidth="1"/>
    <col min="5" max="7" width="25.7109375" style="70" customWidth="1"/>
    <col min="8" max="8" width="67.7109375" customWidth="1"/>
    <col min="9" max="9" width="25.7109375" customWidth="1"/>
    <col min="10" max="10" width="25.7109375" style="70" customWidth="1"/>
    <col min="11" max="16" width="25.7109375" customWidth="1"/>
  </cols>
  <sheetData>
    <row r="1" spans="1:16" s="60" customFormat="1" ht="79.5" customHeight="1" thickBot="1" x14ac:dyDescent="0.3">
      <c r="A1" s="87" t="s">
        <v>0</v>
      </c>
      <c r="B1" s="88" t="s">
        <v>427</v>
      </c>
      <c r="C1" s="88" t="s">
        <v>292</v>
      </c>
      <c r="D1" s="88" t="s">
        <v>275</v>
      </c>
      <c r="E1" s="89" t="s">
        <v>58</v>
      </c>
      <c r="F1" s="89" t="s">
        <v>59</v>
      </c>
      <c r="G1" s="89" t="s">
        <v>60</v>
      </c>
      <c r="H1" s="89" t="s">
        <v>202</v>
      </c>
      <c r="I1" s="90" t="s">
        <v>203</v>
      </c>
      <c r="J1" s="90" t="s">
        <v>418</v>
      </c>
      <c r="K1" s="90" t="s">
        <v>294</v>
      </c>
      <c r="L1" s="90" t="s">
        <v>205</v>
      </c>
      <c r="M1" s="91" t="s">
        <v>196</v>
      </c>
      <c r="N1" s="92" t="s">
        <v>233</v>
      </c>
      <c r="O1" s="92" t="s">
        <v>234</v>
      </c>
      <c r="P1" s="88" t="s">
        <v>189</v>
      </c>
    </row>
    <row r="2" spans="1:16" s="63" customFormat="1" x14ac:dyDescent="0.25">
      <c r="A2" s="76" t="s">
        <v>289</v>
      </c>
      <c r="B2" s="1"/>
      <c r="C2" s="1"/>
      <c r="D2" s="1"/>
      <c r="E2" s="1"/>
      <c r="F2" s="1"/>
      <c r="G2" s="1"/>
      <c r="H2" s="21"/>
      <c r="I2" s="21"/>
      <c r="J2" s="21"/>
      <c r="K2" s="21"/>
      <c r="L2" s="21"/>
      <c r="M2" s="21"/>
      <c r="N2" s="21"/>
      <c r="O2" s="21"/>
      <c r="P2" s="21"/>
    </row>
    <row r="3" spans="1:16" s="7" customFormat="1" ht="15.75" customHeight="1" x14ac:dyDescent="0.25">
      <c r="A3" s="120" t="s">
        <v>304</v>
      </c>
      <c r="B3" s="120" t="s">
        <v>303</v>
      </c>
      <c r="C3" s="120"/>
      <c r="D3" s="120" t="s">
        <v>287</v>
      </c>
      <c r="E3" s="120"/>
      <c r="F3" s="120"/>
      <c r="G3" s="120"/>
      <c r="H3" s="7" t="s">
        <v>308</v>
      </c>
      <c r="I3" s="120" t="s">
        <v>191</v>
      </c>
      <c r="J3" s="7" t="s">
        <v>305</v>
      </c>
      <c r="M3" s="7">
        <v>71</v>
      </c>
      <c r="P3" s="120" t="s">
        <v>419</v>
      </c>
    </row>
    <row r="4" spans="1:16" s="63" customFormat="1" ht="29.25" customHeight="1" x14ac:dyDescent="0.25">
      <c r="A4" s="20" t="s">
        <v>229</v>
      </c>
      <c r="B4" s="36" t="s">
        <v>238</v>
      </c>
      <c r="C4" s="36"/>
      <c r="D4" s="36" t="s">
        <v>310</v>
      </c>
      <c r="E4" s="36"/>
      <c r="F4" s="36"/>
      <c r="G4" s="36"/>
      <c r="H4" s="96" t="s">
        <v>309</v>
      </c>
      <c r="I4" s="204" t="s">
        <v>191</v>
      </c>
      <c r="J4" s="93" t="s">
        <v>276</v>
      </c>
      <c r="K4" s="46"/>
      <c r="L4" s="187">
        <v>71</v>
      </c>
      <c r="M4" s="15" t="s">
        <v>197</v>
      </c>
      <c r="N4" s="15">
        <f>(1/(42*52*4))*(42*52)</f>
        <v>0.25</v>
      </c>
      <c r="O4" s="30" t="s">
        <v>251</v>
      </c>
      <c r="P4" s="47" t="s">
        <v>243</v>
      </c>
    </row>
    <row r="5" spans="1:16" s="63" customFormat="1" ht="15" customHeight="1" x14ac:dyDescent="0.25">
      <c r="A5" s="20" t="s">
        <v>229</v>
      </c>
      <c r="B5" s="63" t="s">
        <v>228</v>
      </c>
      <c r="C5" s="70"/>
      <c r="D5" s="36" t="s">
        <v>310</v>
      </c>
      <c r="E5" s="36"/>
      <c r="F5" s="36"/>
      <c r="G5" s="36"/>
      <c r="H5" s="96" t="s">
        <v>309</v>
      </c>
      <c r="I5" s="185"/>
      <c r="J5" s="93" t="s">
        <v>276</v>
      </c>
      <c r="K5" s="46"/>
      <c r="L5" s="187"/>
      <c r="M5" s="15"/>
      <c r="N5" s="30"/>
      <c r="O5" s="30"/>
      <c r="P5" s="64"/>
    </row>
    <row r="6" spans="1:16" s="63" customFormat="1" ht="15" customHeight="1" x14ac:dyDescent="0.25">
      <c r="A6" s="20" t="s">
        <v>229</v>
      </c>
      <c r="B6" s="63" t="s">
        <v>227</v>
      </c>
      <c r="C6" s="70"/>
      <c r="D6" s="36" t="s">
        <v>310</v>
      </c>
      <c r="E6" s="36"/>
      <c r="F6" s="36"/>
      <c r="G6" s="36"/>
      <c r="H6" s="96" t="s">
        <v>309</v>
      </c>
      <c r="I6" s="185"/>
      <c r="J6" s="93" t="s">
        <v>276</v>
      </c>
      <c r="K6" s="46"/>
      <c r="L6" s="187"/>
      <c r="M6" s="15"/>
      <c r="N6" s="30"/>
      <c r="O6" s="30"/>
      <c r="P6" s="64"/>
    </row>
    <row r="7" spans="1:16" s="63" customFormat="1" ht="15" customHeight="1" x14ac:dyDescent="0.25">
      <c r="A7" s="20" t="s">
        <v>229</v>
      </c>
      <c r="B7" s="63" t="s">
        <v>226</v>
      </c>
      <c r="C7" s="70"/>
      <c r="D7" s="36" t="s">
        <v>310</v>
      </c>
      <c r="E7" s="36"/>
      <c r="F7" s="36"/>
      <c r="G7" s="36"/>
      <c r="H7" s="96" t="s">
        <v>309</v>
      </c>
      <c r="I7" s="185"/>
      <c r="J7" s="93" t="s">
        <v>276</v>
      </c>
      <c r="K7" s="46"/>
      <c r="L7" s="187"/>
      <c r="M7" s="15"/>
      <c r="N7" s="30"/>
      <c r="O7" s="30"/>
      <c r="P7" s="64"/>
    </row>
    <row r="8" spans="1:16" s="63" customFormat="1" ht="15" customHeight="1" x14ac:dyDescent="0.25">
      <c r="A8" s="20" t="s">
        <v>230</v>
      </c>
      <c r="B8" s="63" t="s">
        <v>225</v>
      </c>
      <c r="C8" s="70"/>
      <c r="D8" s="36" t="s">
        <v>310</v>
      </c>
      <c r="E8" s="36"/>
      <c r="F8" s="36"/>
      <c r="G8" s="36"/>
      <c r="H8" s="48" t="s">
        <v>245</v>
      </c>
      <c r="I8" s="185"/>
      <c r="J8" s="93" t="s">
        <v>276</v>
      </c>
      <c r="K8" s="46"/>
      <c r="L8" s="187"/>
      <c r="M8" s="15" t="s">
        <v>250</v>
      </c>
      <c r="N8" s="30" t="s">
        <v>251</v>
      </c>
      <c r="O8" s="30" t="s">
        <v>251</v>
      </c>
      <c r="P8" s="47" t="s">
        <v>244</v>
      </c>
    </row>
    <row r="9" spans="1:16" s="63" customFormat="1" ht="15" customHeight="1" x14ac:dyDescent="0.25">
      <c r="A9" s="20" t="s">
        <v>230</v>
      </c>
      <c r="B9" s="63" t="s">
        <v>224</v>
      </c>
      <c r="C9" s="70"/>
      <c r="D9" s="36" t="s">
        <v>310</v>
      </c>
      <c r="E9" s="36"/>
      <c r="F9" s="36"/>
      <c r="G9" s="36"/>
      <c r="H9" s="48" t="s">
        <v>245</v>
      </c>
      <c r="I9" s="185"/>
      <c r="J9" s="93" t="s">
        <v>276</v>
      </c>
      <c r="K9" s="46"/>
      <c r="L9" s="187"/>
      <c r="M9" s="15"/>
      <c r="N9" s="30"/>
      <c r="O9" s="30"/>
      <c r="P9" s="64"/>
    </row>
    <row r="10" spans="1:16" s="63" customFormat="1" ht="15" customHeight="1" x14ac:dyDescent="0.25">
      <c r="A10" s="20" t="s">
        <v>230</v>
      </c>
      <c r="B10" s="63" t="s">
        <v>223</v>
      </c>
      <c r="C10" s="70"/>
      <c r="D10" s="36" t="s">
        <v>310</v>
      </c>
      <c r="E10" s="36"/>
      <c r="F10" s="36"/>
      <c r="G10" s="36"/>
      <c r="H10" s="48" t="s">
        <v>245</v>
      </c>
      <c r="I10" s="185"/>
      <c r="J10" s="93" t="s">
        <v>276</v>
      </c>
      <c r="K10" s="46"/>
      <c r="L10" s="187"/>
      <c r="M10" s="15"/>
      <c r="N10" s="30"/>
      <c r="O10" s="30"/>
      <c r="P10" s="64"/>
    </row>
    <row r="11" spans="1:16" s="63" customFormat="1" ht="15" customHeight="1" x14ac:dyDescent="0.25">
      <c r="A11" s="20" t="s">
        <v>230</v>
      </c>
      <c r="B11" s="63" t="s">
        <v>222</v>
      </c>
      <c r="C11" s="70"/>
      <c r="D11" s="36" t="s">
        <v>310</v>
      </c>
      <c r="E11" s="36"/>
      <c r="F11" s="36"/>
      <c r="G11" s="36"/>
      <c r="H11" s="48" t="s">
        <v>245</v>
      </c>
      <c r="I11" s="185"/>
      <c r="J11" s="93" t="s">
        <v>276</v>
      </c>
      <c r="K11" s="46"/>
      <c r="L11" s="187"/>
      <c r="M11" s="15"/>
      <c r="N11" s="30"/>
      <c r="O11" s="30"/>
      <c r="P11" s="64"/>
    </row>
    <row r="12" spans="1:16" s="64" customFormat="1" ht="51" customHeight="1" x14ac:dyDescent="0.25">
      <c r="A12" s="20" t="s">
        <v>231</v>
      </c>
      <c r="B12" s="64" t="s">
        <v>221</v>
      </c>
      <c r="C12" s="69"/>
      <c r="D12" s="36" t="s">
        <v>310</v>
      </c>
      <c r="E12" s="36"/>
      <c r="F12" s="36"/>
      <c r="G12" s="36"/>
      <c r="H12" s="61" t="s">
        <v>246</v>
      </c>
      <c r="I12" s="185"/>
      <c r="J12" s="93" t="s">
        <v>276</v>
      </c>
      <c r="K12" s="46"/>
      <c r="L12" s="187"/>
      <c r="M12" s="205" t="s">
        <v>274</v>
      </c>
      <c r="N12" s="46"/>
      <c r="O12" s="46"/>
      <c r="P12" s="47" t="s">
        <v>242</v>
      </c>
    </row>
    <row r="13" spans="1:16" s="64" customFormat="1" ht="54.95" customHeight="1" x14ac:dyDescent="0.25">
      <c r="A13" s="20" t="s">
        <v>231</v>
      </c>
      <c r="B13" s="64" t="s">
        <v>220</v>
      </c>
      <c r="C13" s="69"/>
      <c r="D13" s="36" t="s">
        <v>310</v>
      </c>
      <c r="E13" s="36"/>
      <c r="F13" s="36"/>
      <c r="G13" s="36"/>
      <c r="H13" s="61" t="s">
        <v>247</v>
      </c>
      <c r="I13" s="185"/>
      <c r="J13" s="93" t="s">
        <v>276</v>
      </c>
      <c r="K13" s="46"/>
      <c r="L13" s="187"/>
      <c r="M13" s="205"/>
      <c r="N13" s="46"/>
      <c r="O13" s="46"/>
      <c r="P13" s="47" t="s">
        <v>420</v>
      </c>
    </row>
    <row r="14" spans="1:16" s="64" customFormat="1" ht="63" customHeight="1" x14ac:dyDescent="0.25">
      <c r="A14" s="20" t="s">
        <v>231</v>
      </c>
      <c r="B14" s="64" t="s">
        <v>219</v>
      </c>
      <c r="C14" s="69"/>
      <c r="D14" s="36" t="s">
        <v>310</v>
      </c>
      <c r="E14" s="36"/>
      <c r="F14" s="36"/>
      <c r="G14" s="36"/>
      <c r="H14" s="61" t="s">
        <v>248</v>
      </c>
      <c r="I14" s="185"/>
      <c r="J14" s="93" t="s">
        <v>276</v>
      </c>
      <c r="K14" s="46"/>
      <c r="L14" s="187"/>
      <c r="M14" s="205"/>
      <c r="N14" s="46"/>
      <c r="O14" s="46"/>
      <c r="P14" s="64">
        <f>(0.813*7.1)+(0.104*2.2)+(0.084*0.1)</f>
        <v>6.0094999999999992</v>
      </c>
    </row>
    <row r="15" spans="1:16" s="64" customFormat="1" ht="63" customHeight="1" x14ac:dyDescent="0.25">
      <c r="A15" s="20" t="s">
        <v>231</v>
      </c>
      <c r="B15" s="64" t="s">
        <v>218</v>
      </c>
      <c r="C15" s="69"/>
      <c r="D15" s="36" t="s">
        <v>310</v>
      </c>
      <c r="E15" s="36"/>
      <c r="F15" s="36"/>
      <c r="G15" s="36"/>
      <c r="H15" s="61" t="s">
        <v>249</v>
      </c>
      <c r="I15" s="185"/>
      <c r="J15" s="93" t="s">
        <v>276</v>
      </c>
      <c r="K15" s="46"/>
      <c r="L15" s="187"/>
      <c r="M15" s="205"/>
      <c r="N15" s="46"/>
      <c r="O15" s="46"/>
      <c r="P15" s="47" t="s">
        <v>421</v>
      </c>
    </row>
    <row r="16" spans="1:16" s="63" customFormat="1" x14ac:dyDescent="0.25">
      <c r="A16" s="76" t="s">
        <v>290</v>
      </c>
      <c r="B16" s="1"/>
      <c r="C16" s="1"/>
      <c r="D16" s="1"/>
      <c r="E16" s="1"/>
      <c r="F16" s="1"/>
      <c r="G16" s="1"/>
      <c r="H16" s="21"/>
      <c r="I16" s="21"/>
      <c r="J16" s="21"/>
      <c r="K16" s="21"/>
      <c r="L16" s="21"/>
      <c r="M16" s="21"/>
      <c r="N16" s="21"/>
      <c r="O16" s="21"/>
      <c r="P16" s="21"/>
    </row>
    <row r="17" spans="1:16" s="70" customFormat="1" x14ac:dyDescent="0.25">
      <c r="A17" s="76"/>
      <c r="B17" s="1"/>
      <c r="C17" s="1"/>
      <c r="D17" s="1"/>
      <c r="E17" s="1"/>
      <c r="F17" s="1"/>
      <c r="G17" s="1"/>
      <c r="H17" s="21"/>
      <c r="I17" s="21"/>
      <c r="J17" s="21"/>
      <c r="K17" s="21"/>
      <c r="L17" s="21"/>
      <c r="M17" s="21"/>
      <c r="N17" s="21"/>
      <c r="O17" s="21"/>
      <c r="P17" s="21"/>
    </row>
    <row r="18" spans="1:16" s="63" customFormat="1" ht="63" customHeight="1" x14ac:dyDescent="0.25">
      <c r="A18" s="20" t="s">
        <v>286</v>
      </c>
      <c r="B18" s="69" t="s">
        <v>217</v>
      </c>
      <c r="C18" s="69"/>
      <c r="D18" s="69"/>
      <c r="E18" s="69"/>
      <c r="F18" s="69"/>
      <c r="G18" s="69"/>
      <c r="H18" s="78">
        <f>(((1-0.304)*0.114*(((0.0082*1.09)+(0.0031*1.09)) /2)*(2.5/52)) + 0.304*0.114*(((0.0082*1.09)+(0.0031*1.09))/2)*(2.5/52))/2</f>
        <v>1.6876658653846158E-5</v>
      </c>
      <c r="I18" s="187" t="s">
        <v>422</v>
      </c>
      <c r="J18" s="79" t="s">
        <v>276</v>
      </c>
      <c r="K18" s="206" t="s">
        <v>260</v>
      </c>
      <c r="L18" s="187">
        <v>69</v>
      </c>
      <c r="M18" s="205" t="s">
        <v>197</v>
      </c>
      <c r="N18" s="203"/>
      <c r="O18" s="203"/>
      <c r="P18" s="188" t="s">
        <v>423</v>
      </c>
    </row>
    <row r="19" spans="1:16" s="63" customFormat="1" ht="28.5" customHeight="1" x14ac:dyDescent="0.25">
      <c r="A19" s="20" t="s">
        <v>286</v>
      </c>
      <c r="B19" s="69" t="s">
        <v>216</v>
      </c>
      <c r="C19" s="69"/>
      <c r="D19" s="69"/>
      <c r="E19" s="69"/>
      <c r="F19" s="69"/>
      <c r="G19" s="69"/>
      <c r="H19" s="131" t="s">
        <v>424</v>
      </c>
      <c r="I19" s="187"/>
      <c r="J19" s="79" t="s">
        <v>276</v>
      </c>
      <c r="K19" s="206"/>
      <c r="L19" s="187"/>
      <c r="M19" s="205"/>
      <c r="N19" s="203"/>
      <c r="O19" s="203"/>
      <c r="P19" s="188"/>
    </row>
    <row r="20" spans="1:16" s="63" customFormat="1" ht="30.95" customHeight="1" x14ac:dyDescent="0.25">
      <c r="A20" s="20" t="s">
        <v>286</v>
      </c>
      <c r="B20" s="69" t="s">
        <v>215</v>
      </c>
      <c r="C20" s="69"/>
      <c r="D20" s="69"/>
      <c r="E20" s="69"/>
      <c r="F20" s="69"/>
      <c r="G20" s="69"/>
      <c r="H20" s="98" t="s">
        <v>311</v>
      </c>
      <c r="I20" s="187"/>
      <c r="J20" s="79" t="s">
        <v>276</v>
      </c>
      <c r="K20" s="206"/>
      <c r="L20" s="187"/>
      <c r="M20" s="205"/>
      <c r="N20" s="203"/>
      <c r="O20" s="203"/>
      <c r="P20" s="188"/>
    </row>
    <row r="21" spans="1:16" s="63" customFormat="1" ht="30.95" customHeight="1" x14ac:dyDescent="0.25">
      <c r="A21" s="20" t="s">
        <v>286</v>
      </c>
      <c r="B21" s="69" t="s">
        <v>214</v>
      </c>
      <c r="C21" s="69"/>
      <c r="D21" s="69"/>
      <c r="E21" s="69"/>
      <c r="F21" s="69"/>
      <c r="G21" s="69"/>
      <c r="H21" s="78"/>
      <c r="I21" s="187"/>
      <c r="J21" s="79" t="s">
        <v>276</v>
      </c>
      <c r="K21" s="206"/>
      <c r="L21" s="187"/>
      <c r="M21" s="205"/>
      <c r="N21" s="203"/>
      <c r="O21" s="203"/>
      <c r="P21" s="188"/>
    </row>
    <row r="22" spans="1:16" s="63" customFormat="1" ht="30" customHeight="1" x14ac:dyDescent="0.25">
      <c r="A22" s="20" t="s">
        <v>286</v>
      </c>
      <c r="B22" s="69" t="s">
        <v>213</v>
      </c>
      <c r="C22" s="69"/>
      <c r="D22" s="69"/>
      <c r="E22" s="69"/>
      <c r="F22" s="69"/>
      <c r="G22" s="69"/>
      <c r="H22" s="78"/>
      <c r="I22" s="187"/>
      <c r="J22" s="79" t="s">
        <v>276</v>
      </c>
      <c r="K22" s="206"/>
      <c r="L22" s="187"/>
      <c r="M22" s="205"/>
      <c r="N22" s="203"/>
      <c r="O22" s="203"/>
      <c r="P22" s="188"/>
    </row>
    <row r="23" spans="1:16" s="99" customFormat="1" x14ac:dyDescent="0.25">
      <c r="A23" s="99" t="s">
        <v>295</v>
      </c>
      <c r="B23" s="99" t="s">
        <v>287</v>
      </c>
      <c r="H23" s="99">
        <f>1-0.304</f>
        <v>0.69599999999999995</v>
      </c>
    </row>
    <row r="24" spans="1:16" s="99" customFormat="1" x14ac:dyDescent="0.25">
      <c r="A24" s="100" t="s">
        <v>296</v>
      </c>
      <c r="B24" s="99" t="s">
        <v>287</v>
      </c>
      <c r="H24" s="99">
        <v>0.30399999999999999</v>
      </c>
    </row>
    <row r="25" spans="1:16" s="99" customFormat="1" x14ac:dyDescent="0.25">
      <c r="A25" s="100" t="s">
        <v>297</v>
      </c>
    </row>
    <row r="26" spans="1:16" s="99" customFormat="1" x14ac:dyDescent="0.25">
      <c r="A26" s="99" t="s">
        <v>298</v>
      </c>
      <c r="H26" s="99">
        <v>0.4</v>
      </c>
    </row>
    <row r="27" spans="1:16" s="99" customFormat="1" x14ac:dyDescent="0.25">
      <c r="A27" s="99" t="s">
        <v>299</v>
      </c>
      <c r="H27" s="101" t="s">
        <v>300</v>
      </c>
    </row>
    <row r="28" spans="1:16" s="99" customFormat="1" x14ac:dyDescent="0.25">
      <c r="A28" s="99" t="s">
        <v>301</v>
      </c>
      <c r="H28" s="101" t="s">
        <v>302</v>
      </c>
    </row>
    <row r="29" spans="1:16" s="99" customFormat="1" x14ac:dyDescent="0.25"/>
    <row r="30" spans="1:16" s="99" customFormat="1" x14ac:dyDescent="0.25"/>
    <row r="31" spans="1:16" s="99" customFormat="1" x14ac:dyDescent="0.25"/>
    <row r="32" spans="1:16" s="99" customFormat="1" x14ac:dyDescent="0.25"/>
    <row r="33" s="99" customFormat="1" x14ac:dyDescent="0.25"/>
    <row r="34" s="99" customFormat="1" x14ac:dyDescent="0.25"/>
    <row r="35" s="99" customFormat="1" x14ac:dyDescent="0.25"/>
    <row r="36" s="99" customFormat="1" x14ac:dyDescent="0.25"/>
    <row r="37" s="99" customFormat="1" x14ac:dyDescent="0.25"/>
  </sheetData>
  <mergeCells count="10">
    <mergeCell ref="O18:O22"/>
    <mergeCell ref="P18:P22"/>
    <mergeCell ref="I4:I15"/>
    <mergeCell ref="L4:L15"/>
    <mergeCell ref="M12:M15"/>
    <mergeCell ref="I18:I22"/>
    <mergeCell ref="K18:K22"/>
    <mergeCell ref="L18:L22"/>
    <mergeCell ref="M18:M22"/>
    <mergeCell ref="N18:N2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Parameters</vt:lpstr>
      <vt:lpstr>FOI_still_working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McKenney, Jennie</dc:creator>
  <cp:lastModifiedBy>Sara Khan</cp:lastModifiedBy>
  <dcterms:created xsi:type="dcterms:W3CDTF">2017-01-24T17:06:26Z</dcterms:created>
  <dcterms:modified xsi:type="dcterms:W3CDTF">2019-06-07T23:58:48Z</dcterms:modified>
</cp:coreProperties>
</file>