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15\Centrala$\Ksiegowosc\Efka\PŁACE\KRYSIA K\wars sa\optima- nowy program\ITEGER\tabele zadań i stawek wynagrodzeń ryczałtowych\od 01.09.24 zmiana nr 9\"/>
    </mc:Choice>
  </mc:AlternateContent>
  <xr:revisionPtr revIDLastSave="0" documentId="8_{67215990-3C85-4E64-A374-692E2495D674}" xr6:coauthVersionLast="47" xr6:coauthVersionMax="47" xr10:uidLastSave="{00000000-0000-0000-0000-000000000000}"/>
  <bookViews>
    <workbookView xWindow="-120" yWindow="-120" windowWidth="29040" windowHeight="15840" tabRatio="597" xr2:uid="{00000000-000D-0000-FFFF-FFFF00000000}"/>
  </bookViews>
  <sheets>
    <sheet name="Tab SWR-2024, zm-9+Lębork" sheetId="11" r:id="rId1"/>
  </sheets>
  <definedNames>
    <definedName name="_xlnm.Print_Area" localSheetId="0">'Tab SWR-2024, zm-9+Lębork'!$A$1:$O$65</definedName>
    <definedName name="_xlnm.Print_Titles" localSheetId="0">'Tab SWR-2024, zm-9+Lębork'!$3:$7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2" i="11" l="1"/>
  <c r="L62" i="11"/>
  <c r="D62" i="11"/>
  <c r="E62" i="11" s="1"/>
  <c r="M61" i="11"/>
  <c r="L61" i="11"/>
  <c r="D61" i="11"/>
  <c r="E61" i="11" s="1"/>
  <c r="M60" i="11"/>
  <c r="L60" i="11"/>
  <c r="D60" i="11"/>
  <c r="E60" i="11" s="1"/>
  <c r="K60" i="11" s="1"/>
  <c r="N60" i="11" s="1"/>
  <c r="M59" i="11"/>
  <c r="L59" i="11"/>
  <c r="D59" i="11"/>
  <c r="E59" i="11" s="1"/>
  <c r="M58" i="11"/>
  <c r="L58" i="11"/>
  <c r="D58" i="11"/>
  <c r="E58" i="11" s="1"/>
  <c r="K58" i="11" s="1"/>
  <c r="N58" i="11" s="1"/>
  <c r="M32" i="11"/>
  <c r="L32" i="11"/>
  <c r="D32" i="11"/>
  <c r="E32" i="11" s="1"/>
  <c r="M31" i="11"/>
  <c r="L31" i="11"/>
  <c r="D31" i="11"/>
  <c r="E31" i="11" s="1"/>
  <c r="O31" i="11" s="1"/>
  <c r="M30" i="11"/>
  <c r="L30" i="11"/>
  <c r="D30" i="11"/>
  <c r="E30" i="11" s="1"/>
  <c r="K30" i="11" s="1"/>
  <c r="M29" i="11"/>
  <c r="L29" i="11"/>
  <c r="D29" i="11"/>
  <c r="E29" i="11" s="1"/>
  <c r="M55" i="11"/>
  <c r="L55" i="11"/>
  <c r="M54" i="11"/>
  <c r="L54" i="11"/>
  <c r="M53" i="11"/>
  <c r="L53" i="11"/>
  <c r="M52" i="11"/>
  <c r="L52" i="11"/>
  <c r="M51" i="11"/>
  <c r="L51" i="11"/>
  <c r="M50" i="11"/>
  <c r="L50" i="11"/>
  <c r="D54" i="11"/>
  <c r="E54" i="11" s="1"/>
  <c r="K54" i="11" s="1"/>
  <c r="D55" i="11"/>
  <c r="E55" i="11" s="1"/>
  <c r="D53" i="11"/>
  <c r="E53" i="11" s="1"/>
  <c r="D52" i="11"/>
  <c r="E52" i="11" s="1"/>
  <c r="D51" i="11"/>
  <c r="E51" i="11" s="1"/>
  <c r="D50" i="11"/>
  <c r="E50" i="11" s="1"/>
  <c r="M47" i="11"/>
  <c r="M44" i="11"/>
  <c r="M43" i="11"/>
  <c r="M42" i="11"/>
  <c r="M41" i="11"/>
  <c r="M40" i="11"/>
  <c r="M39" i="11"/>
  <c r="M36" i="11"/>
  <c r="M35" i="11"/>
  <c r="M34" i="11"/>
  <c r="M33" i="11"/>
  <c r="M28" i="11"/>
  <c r="M27" i="11"/>
  <c r="M26" i="11"/>
  <c r="M25" i="11"/>
  <c r="M24" i="11"/>
  <c r="M23" i="11"/>
  <c r="M20" i="11"/>
  <c r="M17" i="11"/>
  <c r="M16" i="11"/>
  <c r="M15" i="11"/>
  <c r="M14" i="11"/>
  <c r="M13" i="11"/>
  <c r="M12" i="11"/>
  <c r="M11" i="11"/>
  <c r="L47" i="11"/>
  <c r="L44" i="11"/>
  <c r="L43" i="11"/>
  <c r="L42" i="11"/>
  <c r="L41" i="11"/>
  <c r="L40" i="11"/>
  <c r="L39" i="11"/>
  <c r="L36" i="11"/>
  <c r="L35" i="11"/>
  <c r="L34" i="11"/>
  <c r="L33" i="11"/>
  <c r="L28" i="11"/>
  <c r="L27" i="11"/>
  <c r="L26" i="11"/>
  <c r="L25" i="11"/>
  <c r="L24" i="11"/>
  <c r="L23" i="11"/>
  <c r="L20" i="11"/>
  <c r="L17" i="11"/>
  <c r="L16" i="11"/>
  <c r="L15" i="11"/>
  <c r="L14" i="11"/>
  <c r="L13" i="11"/>
  <c r="L12" i="11"/>
  <c r="L11" i="11"/>
  <c r="M10" i="11"/>
  <c r="L10" i="11"/>
  <c r="D47" i="11"/>
  <c r="E47" i="11" s="1"/>
  <c r="K47" i="11" s="1"/>
  <c r="D44" i="11"/>
  <c r="E44" i="11" s="1"/>
  <c r="D43" i="11"/>
  <c r="E43" i="11" s="1"/>
  <c r="D42" i="11"/>
  <c r="E42" i="11" s="1"/>
  <c r="O42" i="11" s="1"/>
  <c r="D41" i="11"/>
  <c r="E41" i="11" s="1"/>
  <c r="D40" i="11"/>
  <c r="E40" i="11" s="1"/>
  <c r="D39" i="11"/>
  <c r="E39" i="11" s="1"/>
  <c r="D34" i="11"/>
  <c r="E34" i="11" s="1"/>
  <c r="D33" i="11"/>
  <c r="E33" i="11" s="1"/>
  <c r="K33" i="11" s="1"/>
  <c r="D36" i="11"/>
  <c r="E36" i="11" s="1"/>
  <c r="D35" i="11"/>
  <c r="E35" i="11" s="1"/>
  <c r="D28" i="11"/>
  <c r="E28" i="11" s="1"/>
  <c r="O28" i="11" s="1"/>
  <c r="D27" i="11"/>
  <c r="E27" i="11" s="1"/>
  <c r="D17" i="11"/>
  <c r="E17" i="11" s="1"/>
  <c r="D16" i="11"/>
  <c r="E16" i="11" s="1"/>
  <c r="D14" i="11"/>
  <c r="E14" i="11" s="1"/>
  <c r="D15" i="11"/>
  <c r="E15" i="11" s="1"/>
  <c r="D13" i="11"/>
  <c r="E13" i="11" s="1"/>
  <c r="D12" i="11"/>
  <c r="E12" i="11" s="1"/>
  <c r="K62" i="11" l="1"/>
  <c r="N62" i="11" s="1"/>
  <c r="O62" i="11"/>
  <c r="K61" i="11"/>
  <c r="N61" i="11" s="1"/>
  <c r="O61" i="11"/>
  <c r="K59" i="11"/>
  <c r="N59" i="11" s="1"/>
  <c r="O59" i="11"/>
  <c r="O60" i="11"/>
  <c r="O58" i="11"/>
  <c r="N30" i="11"/>
  <c r="K31" i="11"/>
  <c r="N31" i="11" s="1"/>
  <c r="O29" i="11"/>
  <c r="K29" i="11"/>
  <c r="N29" i="11" s="1"/>
  <c r="K32" i="11"/>
  <c r="N32" i="11" s="1"/>
  <c r="O32" i="11"/>
  <c r="O30" i="11"/>
  <c r="N54" i="11"/>
  <c r="O54" i="11"/>
  <c r="K53" i="11"/>
  <c r="N53" i="11" s="1"/>
  <c r="O53" i="11"/>
  <c r="K50" i="11"/>
  <c r="N50" i="11" s="1"/>
  <c r="O50" i="11"/>
  <c r="K51" i="11"/>
  <c r="N51" i="11" s="1"/>
  <c r="O51" i="11"/>
  <c r="K52" i="11"/>
  <c r="N52" i="11" s="1"/>
  <c r="O52" i="11"/>
  <c r="O55" i="11"/>
  <c r="K55" i="11"/>
  <c r="N55" i="11" s="1"/>
  <c r="N47" i="11"/>
  <c r="O47" i="11"/>
  <c r="N33" i="11"/>
  <c r="O39" i="11"/>
  <c r="K39" i="11"/>
  <c r="N39" i="11" s="1"/>
  <c r="K44" i="11"/>
  <c r="N44" i="11" s="1"/>
  <c r="O44" i="11"/>
  <c r="O40" i="11"/>
  <c r="K40" i="11"/>
  <c r="N40" i="11" s="1"/>
  <c r="K43" i="11"/>
  <c r="N43" i="11" s="1"/>
  <c r="O43" i="11"/>
  <c r="O41" i="11"/>
  <c r="K41" i="11"/>
  <c r="N41" i="11" s="1"/>
  <c r="K42" i="11"/>
  <c r="N42" i="11" s="1"/>
  <c r="O34" i="11"/>
  <c r="K34" i="11"/>
  <c r="N34" i="11" s="1"/>
  <c r="O33" i="11"/>
  <c r="O35" i="11"/>
  <c r="K35" i="11"/>
  <c r="N35" i="11" s="1"/>
  <c r="O36" i="11"/>
  <c r="K36" i="11"/>
  <c r="N36" i="11" s="1"/>
  <c r="K27" i="11"/>
  <c r="N27" i="11" s="1"/>
  <c r="O27" i="11"/>
  <c r="K28" i="11"/>
  <c r="N28" i="11" s="1"/>
  <c r="K17" i="11"/>
  <c r="N17" i="11" s="1"/>
  <c r="O17" i="11"/>
  <c r="K16" i="11"/>
  <c r="N16" i="11" s="1"/>
  <c r="O16" i="11"/>
  <c r="K14" i="11"/>
  <c r="N14" i="11" s="1"/>
  <c r="O14" i="11"/>
  <c r="O15" i="11"/>
  <c r="K15" i="11"/>
  <c r="N15" i="11" s="1"/>
  <c r="O13" i="11"/>
  <c r="K13" i="11"/>
  <c r="N13" i="11" s="1"/>
  <c r="O12" i="11"/>
  <c r="K12" i="11"/>
  <c r="N12" i="11" s="1"/>
  <c r="D26" i="11" l="1"/>
  <c r="E26" i="11" s="1"/>
  <c r="D25" i="11"/>
  <c r="E25" i="11" s="1"/>
  <c r="D24" i="11"/>
  <c r="E24" i="11" s="1"/>
  <c r="D23" i="11"/>
  <c r="E23" i="11" s="1"/>
  <c r="D20" i="11"/>
  <c r="E20" i="11" s="1"/>
  <c r="D11" i="11"/>
  <c r="E11" i="11" s="1"/>
  <c r="O11" i="11" s="1"/>
  <c r="D10" i="11"/>
  <c r="E10" i="11" s="1"/>
  <c r="N7" i="11"/>
  <c r="B7" i="11"/>
  <c r="K24" i="11" l="1"/>
  <c r="N24" i="11" s="1"/>
  <c r="O24" i="11"/>
  <c r="K26" i="11"/>
  <c r="N26" i="11" s="1"/>
  <c r="O26" i="11"/>
  <c r="O20" i="11"/>
  <c r="K20" i="11"/>
  <c r="N20" i="11" s="1"/>
  <c r="K10" i="11"/>
  <c r="N10" i="11" s="1"/>
  <c r="O10" i="11"/>
  <c r="K23" i="11"/>
  <c r="N23" i="11" s="1"/>
  <c r="O23" i="11"/>
  <c r="K25" i="11"/>
  <c r="N25" i="11" s="1"/>
  <c r="O25" i="11"/>
  <c r="K11" i="11"/>
  <c r="N11" i="11" s="1"/>
</calcChain>
</file>

<file path=xl/sharedStrings.xml><?xml version="1.0" encoding="utf-8"?>
<sst xmlns="http://schemas.openxmlformats.org/spreadsheetml/2006/main" count="128" uniqueCount="88">
  <si>
    <t>Całkowity</t>
  </si>
  <si>
    <t>Czas pracy</t>
  </si>
  <si>
    <t xml:space="preserve">Godziny nadliczbowe </t>
  </si>
  <si>
    <t>Ogółem</t>
  </si>
  <si>
    <t>Godziny pracy w nocy</t>
  </si>
  <si>
    <t>Czas odpoczynku</t>
  </si>
  <si>
    <t>Podstawowe</t>
  </si>
  <si>
    <t>Wynagrodzenie ryczałtowe</t>
  </si>
  <si>
    <t>Dodatek za pracę w nocy</t>
  </si>
  <si>
    <t>C z a s   r e l a c j i</t>
  </si>
  <si>
    <t>podstawowa stawka godzinowa</t>
  </si>
  <si>
    <t>podstawowe</t>
  </si>
  <si>
    <t>ODDZIAŁ  POŁUDNIE</t>
  </si>
  <si>
    <t>2.1.1.</t>
  </si>
  <si>
    <t>2.1.2.</t>
  </si>
  <si>
    <t>2.2.</t>
  </si>
  <si>
    <t>2.2.1.</t>
  </si>
  <si>
    <t>2.3.1.</t>
  </si>
  <si>
    <t>2.1.3.</t>
  </si>
  <si>
    <t>2.6.</t>
  </si>
  <si>
    <t>2.6.1.</t>
  </si>
  <si>
    <t>2.6.2.</t>
  </si>
  <si>
    <t>2.7.</t>
  </si>
  <si>
    <t>2.7.1.</t>
  </si>
  <si>
    <t>2.7.2.</t>
  </si>
  <si>
    <t>2.5.</t>
  </si>
  <si>
    <t>2.5.1.</t>
  </si>
  <si>
    <t xml:space="preserve">Całkowite </t>
  </si>
  <si>
    <t>2.3.</t>
  </si>
  <si>
    <t>2.7.3.</t>
  </si>
  <si>
    <t>2.4.1.</t>
  </si>
  <si>
    <t>2.4.2.</t>
  </si>
  <si>
    <t>2.4.</t>
  </si>
  <si>
    <t>2.3.2.</t>
  </si>
  <si>
    <t>Dodatek wyjazdowy</t>
  </si>
  <si>
    <t>Wartość</t>
  </si>
  <si>
    <t>2.6.3.</t>
  </si>
  <si>
    <t>2.6.4.</t>
  </si>
  <si>
    <t>2.6.5.</t>
  </si>
  <si>
    <t>Wynagrodzenie za godz. Nadliczbowe</t>
  </si>
  <si>
    <t>2.1.4.</t>
  </si>
  <si>
    <t>Nr relacji/
harmonogramu</t>
  </si>
  <si>
    <t>Opis relacji, nr pociągu/
System obsługi relacji</t>
  </si>
  <si>
    <t>OBSŁUGA 2/1</t>
  </si>
  <si>
    <t>OBSŁUGA 2/2</t>
  </si>
  <si>
    <t>2.1.</t>
  </si>
  <si>
    <t>Sporządził: ……………………...……….</t>
  </si>
  <si>
    <t>KRAKÓW - KOŁOBRZEG - BIELSKO BIAŁA - KOŁOBRZEG - KRAKÓW</t>
  </si>
  <si>
    <t>KRAKÓW - KOŁOBRZEG - KRAKÓW</t>
  </si>
  <si>
    <t>2.3.3.</t>
  </si>
  <si>
    <t>2.3.4.</t>
  </si>
  <si>
    <t>2.3.5.</t>
  </si>
  <si>
    <t>KRAKÓW - ŁEBA - BOHUMIN - ŁEBA - KRAKÓW</t>
  </si>
  <si>
    <t>OBSŁUGA 1/1</t>
  </si>
  <si>
    <t>2.7.4.</t>
  </si>
  <si>
    <t>2.7.5.</t>
  </si>
  <si>
    <t>Tabela Stawek Wynagrodzeń Ryczałtowych na Rozkład Jazdy 2023/2024</t>
  </si>
  <si>
    <r>
      <t xml:space="preserve">Zatwierdził: </t>
    </r>
    <r>
      <rPr>
        <sz val="14"/>
        <rFont val="Arial CE"/>
        <charset val="238"/>
      </rPr>
      <t>………………......................</t>
    </r>
  </si>
  <si>
    <r>
      <t>Dnia</t>
    </r>
    <r>
      <rPr>
        <sz val="14"/>
        <rFont val="Arial CE"/>
        <charset val="238"/>
      </rPr>
      <t>: ………………………………………</t>
    </r>
  </si>
  <si>
    <t>2.3.6.</t>
  </si>
  <si>
    <t>zmień na</t>
  </si>
  <si>
    <t>2.1.5.</t>
  </si>
  <si>
    <t>2.1.6.</t>
  </si>
  <si>
    <t>2.1.7.</t>
  </si>
  <si>
    <t>2.1.8.</t>
  </si>
  <si>
    <t>2.3.7.</t>
  </si>
  <si>
    <t>2.3.8.</t>
  </si>
  <si>
    <t>2.3.9.</t>
  </si>
  <si>
    <t>2.3.10.</t>
  </si>
  <si>
    <t>2.4.3.</t>
  </si>
  <si>
    <t>2.4.4.</t>
  </si>
  <si>
    <t>2.4.5.</t>
  </si>
  <si>
    <t>2.4.6.</t>
  </si>
  <si>
    <t>2.6.6.</t>
  </si>
  <si>
    <r>
      <t xml:space="preserve">38190 - 83190                                                                  </t>
    </r>
    <r>
      <rPr>
        <b/>
        <i/>
        <sz val="12"/>
        <rFont val="Arial CE"/>
        <charset val="238"/>
      </rPr>
      <t xml:space="preserve">    BURSZTYN</t>
    </r>
  </si>
  <si>
    <r>
      <t xml:space="preserve">38170 / 84000  / 40170 - 44170 / 48000 / 83170                                             </t>
    </r>
    <r>
      <rPr>
        <b/>
        <i/>
        <sz val="12"/>
        <rFont val="Arial CE"/>
        <charset val="238"/>
      </rPr>
      <t>USTRONIE  - PIRAT</t>
    </r>
  </si>
  <si>
    <r>
      <t xml:space="preserve">38170 - 83170                                                                      </t>
    </r>
    <r>
      <rPr>
        <b/>
        <i/>
        <sz val="12"/>
        <rFont val="Arial CE"/>
        <charset val="238"/>
      </rPr>
      <t xml:space="preserve">USTRONIE </t>
    </r>
  </si>
  <si>
    <t>KRAKÓW - GDYNIA - KRAKÓW</t>
  </si>
  <si>
    <r>
      <t xml:space="preserve">35172 - 53172                                                                    </t>
    </r>
    <r>
      <rPr>
        <b/>
        <i/>
        <sz val="12"/>
        <rFont val="Arial CE"/>
        <charset val="238"/>
      </rPr>
      <t xml:space="preserve">  ROZEWIE </t>
    </r>
  </si>
  <si>
    <t>(KRAKÓW) - ŚWINOUJŚCIE - WARSZAWA - ŚWINOUJŚCIE - PRZEMYŚL - (KRAKÓW)</t>
  </si>
  <si>
    <r>
      <t xml:space="preserve">38172 / 81170 - 18170 / 83172                                               </t>
    </r>
    <r>
      <rPr>
        <b/>
        <i/>
        <sz val="12"/>
        <rFont val="Arial CE"/>
        <charset val="238"/>
      </rPr>
      <t>PRZEMYŚLANIN  - UZNAM</t>
    </r>
  </si>
  <si>
    <r>
      <t xml:space="preserve">35190 - 54070/402 - 403/45070/53190
</t>
    </r>
    <r>
      <rPr>
        <b/>
        <i/>
        <sz val="12"/>
        <rFont val="Arial CE"/>
        <charset val="238"/>
      </rPr>
      <t>KORSARZ - WYDMY</t>
    </r>
  </si>
  <si>
    <t>2.3.11.</t>
  </si>
  <si>
    <t>2.3.12.</t>
  </si>
  <si>
    <t>2.3.13.</t>
  </si>
  <si>
    <t>2.3.14.</t>
  </si>
  <si>
    <t>zm-9</t>
  </si>
  <si>
    <t>KRAKÓW - LĘBORK - KRAKÓW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</si>
</sst>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 CE"/>
      <charset val="238"/>
    </font>
    <font>
      <sz val="11"/>
      <name val="Arial CE"/>
      <charset val="238"/>
    </font>
    <font>
      <b/>
      <sz val="11"/>
      <name val="Arial CE"/>
      <charset val="238"/>
    </font>
    <font>
      <b/>
      <i/>
      <sz val="12"/>
      <name val="Arial CE"/>
      <charset val="238"/>
    </font>
    <font>
      <b/>
      <i/>
      <sz val="11"/>
      <name val="Arial CE"/>
      <charset val="238"/>
    </font>
    <font>
      <sz val="14"/>
      <name val="Arial CE"/>
      <charset val="238"/>
    </font>
    <font>
      <b/>
      <sz val="14"/>
      <name val="Arial CE"/>
      <charset val="238"/>
    </font>
    <font>
      <b/>
      <sz val="12"/>
      <name val="Arial CE"/>
      <charset val="238"/>
    </font>
    <font>
      <i/>
      <sz val="12"/>
      <name val="Arial CE"/>
      <charset val="238"/>
    </font>
    <font>
      <b/>
      <i/>
      <sz val="14"/>
      <name val="Arial CE"/>
      <charset val="238"/>
    </font>
    <font>
      <b/>
      <i/>
      <sz val="10"/>
      <name val="Arial CE"/>
      <charset val="238"/>
    </font>
    <font>
      <i/>
      <sz val="14"/>
      <name val="Arial CE"/>
      <charset val="238"/>
    </font>
    <font>
      <sz val="8"/>
      <name val="Arial CE"/>
      <charset val="238"/>
    </font>
    <font>
      <i/>
      <sz val="12"/>
      <color rgb="FFFF0000"/>
      <name val="Arial CE"/>
      <charset val="238"/>
    </font>
    <font>
      <i/>
      <sz val="11"/>
      <name val="Arial CE"/>
      <charset val="238"/>
    </font>
    <font>
      <b/>
      <sz val="13"/>
      <name val="Arial CE"/>
      <charset val="238"/>
    </font>
    <font>
      <b/>
      <sz val="16"/>
      <name val="Arial CE"/>
      <charset val="238"/>
    </font>
    <font>
      <b/>
      <sz val="9"/>
      <name val="Arial CE"/>
      <charset val="238"/>
    </font>
    <font>
      <b/>
      <sz val="10"/>
      <name val="Arial CE"/>
      <charset val="238"/>
    </font>
    <font>
      <sz val="9"/>
      <name val="Arial CE"/>
      <charset val="238"/>
    </font>
    <font>
      <sz val="11"/>
      <color theme="2"/>
      <name val="Arial CE"/>
      <charset val="238"/>
    </font>
    <font>
      <i/>
      <sz val="11"/>
      <color theme="2"/>
      <name val="Arial CE"/>
      <charset val="238"/>
    </font>
    <font>
      <i/>
      <sz val="11"/>
      <color rgb="FFFF0000"/>
      <name val="Arial CE"/>
      <charset val="238"/>
    </font>
    <font>
      <i/>
      <sz val="14"/>
      <color rgb="FFFF0000"/>
      <name val="Arial CE"/>
      <charset val="238"/>
    </font>
    <font>
      <b/>
      <i/>
      <sz val="14"/>
      <color rgb="FFFF0000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5" fillId="0" borderId="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1" fontId="8" fillId="0" borderId="32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1" fontId="8" fillId="0" borderId="34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 wrapText="1"/>
    </xf>
    <xf numFmtId="2" fontId="5" fillId="0" borderId="12" xfId="0" applyNumberFormat="1" applyFont="1" applyBorder="1" applyAlignment="1">
      <alignment horizontal="center" vertical="center"/>
    </xf>
    <xf numFmtId="3" fontId="6" fillId="0" borderId="12" xfId="0" applyNumberFormat="1" applyFont="1" applyBorder="1" applyAlignment="1">
      <alignment horizontal="center" vertical="center" wrapText="1"/>
    </xf>
    <xf numFmtId="1" fontId="5" fillId="0" borderId="36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2" fontId="5" fillId="0" borderId="27" xfId="0" applyNumberFormat="1" applyFont="1" applyBorder="1" applyAlignment="1">
      <alignment horizontal="center" vertical="center" wrapText="1"/>
    </xf>
    <xf numFmtId="2" fontId="5" fillId="0" borderId="27" xfId="0" applyNumberFormat="1" applyFont="1" applyBorder="1" applyAlignment="1">
      <alignment horizontal="center" vertical="center"/>
    </xf>
    <xf numFmtId="3" fontId="6" fillId="0" borderId="27" xfId="0" applyNumberFormat="1" applyFont="1" applyBorder="1" applyAlignment="1">
      <alignment horizontal="center" vertical="center" wrapText="1"/>
    </xf>
    <xf numFmtId="1" fontId="5" fillId="0" borderId="37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1" fontId="9" fillId="0" borderId="32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1" fontId="11" fillId="0" borderId="33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/>
    </xf>
    <xf numFmtId="3" fontId="6" fillId="0" borderId="6" xfId="0" applyNumberFormat="1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1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/>
    </xf>
    <xf numFmtId="0" fontId="15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Font="1" applyFill="1" applyBorder="1"/>
    <xf numFmtId="3" fontId="18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/>
    <xf numFmtId="3" fontId="7" fillId="0" borderId="0" xfId="0" applyNumberFormat="1" applyFont="1" applyFill="1" applyBorder="1" applyAlignment="1">
      <alignment horizontal="right" vertical="center"/>
    </xf>
    <xf numFmtId="0" fontId="1" fillId="0" borderId="9" xfId="0" applyFont="1" applyBorder="1" applyAlignment="1">
      <alignment horizontal="center" vertical="center" wrapText="1"/>
    </xf>
    <xf numFmtId="0" fontId="19" fillId="0" borderId="0" xfId="0" applyFont="1" applyFill="1" applyBorder="1"/>
    <xf numFmtId="0" fontId="19" fillId="0" borderId="0" xfId="0" applyFont="1" applyFill="1"/>
    <xf numFmtId="9" fontId="1" fillId="0" borderId="27" xfId="0" applyNumberFormat="1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center" vertical="center"/>
    </xf>
    <xf numFmtId="2" fontId="0" fillId="0" borderId="0" xfId="0" applyNumberFormat="1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/>
    <xf numFmtId="2" fontId="0" fillId="0" borderId="0" xfId="0" applyNumberFormat="1" applyFont="1" applyFill="1"/>
    <xf numFmtId="0" fontId="6" fillId="0" borderId="0" xfId="0" applyFont="1" applyFill="1"/>
    <xf numFmtId="0" fontId="6" fillId="0" borderId="0" xfId="0" applyFont="1" applyAlignment="1"/>
    <xf numFmtId="0" fontId="20" fillId="0" borderId="0" xfId="0" applyFont="1" applyAlignment="1">
      <alignment horizontal="right"/>
    </xf>
    <xf numFmtId="2" fontId="21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2" fillId="0" borderId="26" xfId="0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1" fontId="24" fillId="0" borderId="32" xfId="0" applyNumberFormat="1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1" fontId="23" fillId="0" borderId="34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" vertical="center"/>
    </xf>
    <xf numFmtId="3" fontId="6" fillId="0" borderId="8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27" xfId="0" applyFont="1" applyBorder="1" applyAlignment="1">
      <alignment horizontal="center" vertical="center" textRotation="90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textRotation="90" wrapText="1"/>
    </xf>
    <xf numFmtId="3" fontId="1" fillId="0" borderId="10" xfId="0" applyNumberFormat="1" applyFont="1" applyBorder="1" applyAlignment="1">
      <alignment horizontal="center" vertical="center" textRotation="90" wrapText="1"/>
    </xf>
    <xf numFmtId="3" fontId="1" fillId="0" borderId="11" xfId="0" applyNumberFormat="1" applyFont="1" applyBorder="1" applyAlignment="1">
      <alignment horizontal="center" vertical="center" textRotation="90" wrapText="1"/>
    </xf>
    <xf numFmtId="3" fontId="1" fillId="0" borderId="27" xfId="0" applyNumberFormat="1" applyFont="1" applyBorder="1" applyAlignment="1">
      <alignment horizontal="center" vertical="center" textRotation="90" wrapText="1"/>
    </xf>
    <xf numFmtId="2" fontId="1" fillId="0" borderId="10" xfId="0" applyNumberFormat="1" applyFont="1" applyBorder="1" applyAlignment="1">
      <alignment horizontal="center" vertical="center" textRotation="90" wrapText="1"/>
    </xf>
    <xf numFmtId="2" fontId="1" fillId="0" borderId="11" xfId="0" applyNumberFormat="1" applyFont="1" applyBorder="1" applyAlignment="1">
      <alignment horizontal="center" vertical="center" textRotation="90" wrapText="1"/>
    </xf>
    <xf numFmtId="2" fontId="1" fillId="0" borderId="27" xfId="0" applyNumberFormat="1" applyFont="1" applyBorder="1" applyAlignment="1">
      <alignment horizontal="center" vertical="center" textRotation="90" wrapText="1"/>
    </xf>
    <xf numFmtId="0" fontId="6" fillId="2" borderId="1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5" xfId="0" applyFont="1" applyBorder="1"/>
    <xf numFmtId="0" fontId="1" fillId="0" borderId="29" xfId="0" applyFont="1" applyBorder="1"/>
    <xf numFmtId="0" fontId="1" fillId="0" borderId="1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99FFCC"/>
      <color rgb="FFFFFFCC"/>
      <color rgb="FFFFFF99"/>
      <color rgb="FFFF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264886</xdr:colOff>
      <xdr:row>0</xdr:row>
      <xdr:rowOff>179161</xdr:rowOff>
    </xdr:from>
    <xdr:to>
      <xdr:col>1</xdr:col>
      <xdr:colOff>1920240</xdr:colOff>
      <xdr:row>1</xdr:row>
      <xdr:rowOff>264886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4886" y="179161"/>
          <a:ext cx="2905034" cy="5276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P66"/>
  <sheetViews>
    <sheetView tabSelected="1" zoomScale="50" zoomScaleNormal="50" zoomScaleSheetLayoutView="50" zoomScalePageLayoutView="50" workbookViewId="0">
      <selection activeCell="V55" sqref="V55"/>
    </sheetView>
  </sheetViews>
  <sheetFormatPr defaultColWidth="9.140625" defaultRowHeight="21.95" customHeight="1" x14ac:dyDescent="0.25"/>
  <cols>
    <col min="1" max="1" width="18.140625" style="73" customWidth="1"/>
    <col min="2" max="2" width="50.5703125" style="56" customWidth="1"/>
    <col min="3" max="3" width="14.140625" style="56" customWidth="1"/>
    <col min="4" max="4" width="14.140625" style="74" customWidth="1"/>
    <col min="5" max="5" width="14.140625" style="75" customWidth="1"/>
    <col min="6" max="10" width="14.140625" style="56" customWidth="1"/>
    <col min="11" max="13" width="14.140625" style="75" customWidth="1"/>
    <col min="14" max="14" width="14.140625" style="76" customWidth="1"/>
    <col min="15" max="15" width="14.42578125" style="56" customWidth="1"/>
    <col min="16" max="16" width="4.28515625" style="56" customWidth="1"/>
    <col min="17" max="16384" width="9.140625" style="56"/>
  </cols>
  <sheetData>
    <row r="1" spans="1:16" ht="34.5" customHeight="1" x14ac:dyDescent="0.3">
      <c r="A1" s="47"/>
      <c r="B1" s="48"/>
      <c r="C1" s="49" t="s">
        <v>56</v>
      </c>
      <c r="D1" s="50"/>
      <c r="E1" s="51"/>
      <c r="F1" s="50"/>
      <c r="G1" s="50"/>
      <c r="H1" s="50"/>
      <c r="I1" s="52"/>
      <c r="J1" s="50"/>
      <c r="K1" s="50"/>
      <c r="L1" s="53"/>
      <c r="M1" s="50"/>
      <c r="N1" s="54"/>
      <c r="O1" s="55"/>
      <c r="P1" s="53"/>
    </row>
    <row r="2" spans="1:16" ht="28.5" customHeight="1" thickBot="1" x14ac:dyDescent="0.35">
      <c r="A2" s="47"/>
      <c r="B2" s="53"/>
      <c r="C2" s="49" t="s">
        <v>12</v>
      </c>
      <c r="D2" s="50"/>
      <c r="E2" s="51"/>
      <c r="F2" s="50"/>
      <c r="G2" s="50"/>
      <c r="H2" s="50"/>
      <c r="I2" s="50"/>
      <c r="J2" s="50"/>
      <c r="K2" s="78" t="s">
        <v>60</v>
      </c>
      <c r="L2" s="79">
        <v>28.1</v>
      </c>
      <c r="M2" s="80">
        <v>4300</v>
      </c>
      <c r="N2" s="57"/>
      <c r="O2" s="97" t="s">
        <v>86</v>
      </c>
      <c r="P2" s="53"/>
    </row>
    <row r="3" spans="1:16" s="60" customFormat="1" ht="31.5" customHeight="1" x14ac:dyDescent="0.2">
      <c r="A3" s="125" t="s">
        <v>41</v>
      </c>
      <c r="B3" s="128" t="s">
        <v>42</v>
      </c>
      <c r="C3" s="120" t="s">
        <v>9</v>
      </c>
      <c r="D3" s="121"/>
      <c r="E3" s="121"/>
      <c r="F3" s="121"/>
      <c r="G3" s="121"/>
      <c r="H3" s="121"/>
      <c r="I3" s="122"/>
      <c r="J3" s="88"/>
      <c r="K3" s="120" t="s">
        <v>7</v>
      </c>
      <c r="L3" s="123"/>
      <c r="M3" s="123"/>
      <c r="N3" s="124"/>
      <c r="O3" s="58" t="s">
        <v>34</v>
      </c>
      <c r="P3" s="59"/>
    </row>
    <row r="4" spans="1:16" s="60" customFormat="1" ht="25.5" customHeight="1" x14ac:dyDescent="0.2">
      <c r="A4" s="126"/>
      <c r="B4" s="129"/>
      <c r="C4" s="102" t="s">
        <v>0</v>
      </c>
      <c r="D4" s="106" t="s">
        <v>1</v>
      </c>
      <c r="E4" s="107"/>
      <c r="F4" s="107"/>
      <c r="G4" s="107"/>
      <c r="H4" s="108"/>
      <c r="I4" s="102" t="s">
        <v>5</v>
      </c>
      <c r="J4" s="102" t="s">
        <v>10</v>
      </c>
      <c r="K4" s="113" t="s">
        <v>6</v>
      </c>
      <c r="L4" s="113" t="s">
        <v>39</v>
      </c>
      <c r="M4" s="113" t="s">
        <v>8</v>
      </c>
      <c r="N4" s="110" t="s">
        <v>27</v>
      </c>
      <c r="O4" s="100" t="s">
        <v>35</v>
      </c>
      <c r="P4" s="59"/>
    </row>
    <row r="5" spans="1:16" s="60" customFormat="1" ht="32.1" customHeight="1" x14ac:dyDescent="0.2">
      <c r="A5" s="126"/>
      <c r="B5" s="129"/>
      <c r="C5" s="109"/>
      <c r="D5" s="102" t="s">
        <v>3</v>
      </c>
      <c r="E5" s="102" t="s">
        <v>11</v>
      </c>
      <c r="F5" s="104" t="s">
        <v>2</v>
      </c>
      <c r="G5" s="105"/>
      <c r="H5" s="102" t="s">
        <v>4</v>
      </c>
      <c r="I5" s="109"/>
      <c r="J5" s="109"/>
      <c r="K5" s="114"/>
      <c r="L5" s="114"/>
      <c r="M5" s="114"/>
      <c r="N5" s="111"/>
      <c r="O5" s="100"/>
      <c r="P5" s="59"/>
    </row>
    <row r="6" spans="1:16" s="60" customFormat="1" ht="45.75" customHeight="1" thickBot="1" x14ac:dyDescent="0.25">
      <c r="A6" s="127"/>
      <c r="B6" s="130"/>
      <c r="C6" s="103"/>
      <c r="D6" s="103"/>
      <c r="E6" s="103"/>
      <c r="F6" s="61">
        <v>0.5</v>
      </c>
      <c r="G6" s="61">
        <v>1</v>
      </c>
      <c r="H6" s="103"/>
      <c r="I6" s="103"/>
      <c r="J6" s="103"/>
      <c r="K6" s="115"/>
      <c r="L6" s="115"/>
      <c r="M6" s="115"/>
      <c r="N6" s="112"/>
      <c r="O6" s="101"/>
      <c r="P6" s="59"/>
    </row>
    <row r="7" spans="1:16" s="66" customFormat="1" ht="20.45" customHeight="1" thickBot="1" x14ac:dyDescent="0.25">
      <c r="A7" s="62">
        <v>1</v>
      </c>
      <c r="B7" s="63">
        <f>A7+1</f>
        <v>2</v>
      </c>
      <c r="C7" s="63">
        <v>3</v>
      </c>
      <c r="D7" s="63">
        <v>4</v>
      </c>
      <c r="E7" s="63">
        <v>5</v>
      </c>
      <c r="F7" s="63">
        <v>6</v>
      </c>
      <c r="G7" s="63">
        <v>7</v>
      </c>
      <c r="H7" s="63">
        <v>8</v>
      </c>
      <c r="I7" s="63">
        <v>9</v>
      </c>
      <c r="J7" s="63">
        <v>10</v>
      </c>
      <c r="K7" s="63">
        <v>11</v>
      </c>
      <c r="L7" s="63">
        <v>12</v>
      </c>
      <c r="M7" s="63">
        <v>13</v>
      </c>
      <c r="N7" s="63">
        <f>M7+1</f>
        <v>14</v>
      </c>
      <c r="O7" s="64">
        <v>15</v>
      </c>
      <c r="P7" s="65"/>
    </row>
    <row r="8" spans="1:16" ht="33" customHeight="1" x14ac:dyDescent="0.2">
      <c r="A8" s="118" t="s">
        <v>45</v>
      </c>
      <c r="B8" s="3" t="s">
        <v>48</v>
      </c>
      <c r="C8" s="4"/>
      <c r="D8" s="4"/>
      <c r="E8" s="4"/>
      <c r="F8" s="4"/>
      <c r="G8" s="4"/>
      <c r="H8" s="4"/>
      <c r="I8" s="4"/>
      <c r="J8" s="5"/>
      <c r="K8" s="4"/>
      <c r="L8" s="4"/>
      <c r="M8" s="4"/>
      <c r="N8" s="4"/>
      <c r="O8" s="6"/>
      <c r="P8" s="53"/>
    </row>
    <row r="9" spans="1:16" ht="35.1" customHeight="1" x14ac:dyDescent="0.2">
      <c r="A9" s="119"/>
      <c r="B9" s="7" t="s">
        <v>76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/>
      <c r="P9" s="53"/>
    </row>
    <row r="10" spans="1:16" ht="35.1" customHeight="1" x14ac:dyDescent="0.2">
      <c r="A10" s="1" t="s">
        <v>13</v>
      </c>
      <c r="B10" s="10" t="s">
        <v>44</v>
      </c>
      <c r="C10" s="11">
        <v>40</v>
      </c>
      <c r="D10" s="12">
        <f t="shared" ref="D10:D11" si="0">C10-I10</f>
        <v>20</v>
      </c>
      <c r="E10" s="12">
        <f t="shared" ref="E10:E11" si="1">D10-F10-G10</f>
        <v>18</v>
      </c>
      <c r="F10" s="11">
        <v>1</v>
      </c>
      <c r="G10" s="11">
        <v>1</v>
      </c>
      <c r="H10" s="11">
        <v>8</v>
      </c>
      <c r="I10" s="11">
        <v>20</v>
      </c>
      <c r="J10" s="13">
        <v>15.5</v>
      </c>
      <c r="K10" s="13">
        <f t="shared" ref="K10" si="2">J10*(E10+I10)</f>
        <v>589</v>
      </c>
      <c r="L10" s="14">
        <f>(28.1*F10*1.5)+(28.1*G10*2)</f>
        <v>98.350000000000009</v>
      </c>
      <c r="M10" s="14">
        <f>ROUND((4300/168)*0.2*H10,2)</f>
        <v>40.950000000000003</v>
      </c>
      <c r="N10" s="15">
        <f t="shared" ref="N10:N11" si="3">SUM(K10:M10)</f>
        <v>728.30000000000007</v>
      </c>
      <c r="O10" s="16">
        <f t="shared" ref="O10:O11" si="4">ROUNDUP(J10*(E10+I10)*11%,0)</f>
        <v>65</v>
      </c>
      <c r="P10" s="53"/>
    </row>
    <row r="11" spans="1:16" ht="35.1" customHeight="1" x14ac:dyDescent="0.2">
      <c r="A11" s="1" t="s">
        <v>14</v>
      </c>
      <c r="B11" s="10" t="s">
        <v>43</v>
      </c>
      <c r="C11" s="17">
        <v>40</v>
      </c>
      <c r="D11" s="18">
        <f t="shared" si="0"/>
        <v>20</v>
      </c>
      <c r="E11" s="18">
        <f t="shared" si="1"/>
        <v>18</v>
      </c>
      <c r="F11" s="17">
        <v>1</v>
      </c>
      <c r="G11" s="17">
        <v>1</v>
      </c>
      <c r="H11" s="17">
        <v>8</v>
      </c>
      <c r="I11" s="11">
        <v>20</v>
      </c>
      <c r="J11" s="13">
        <v>15.5</v>
      </c>
      <c r="K11" s="19">
        <f>(J11*(E11+I11)/2)*1.43</f>
        <v>421.13499999999999</v>
      </c>
      <c r="L11" s="14">
        <f t="shared" ref="L11:L17" si="5">(28.1*F11*1.5)+(28.1*G11*2)</f>
        <v>98.350000000000009</v>
      </c>
      <c r="M11" s="14">
        <f t="shared" ref="M11:M17" si="6">ROUND((4300/168)*0.2*H11,2)</f>
        <v>40.950000000000003</v>
      </c>
      <c r="N11" s="20">
        <f t="shared" si="3"/>
        <v>560.43500000000006</v>
      </c>
      <c r="O11" s="21">
        <f t="shared" si="4"/>
        <v>65</v>
      </c>
      <c r="P11" s="53"/>
    </row>
    <row r="12" spans="1:16" ht="35.1" customHeight="1" x14ac:dyDescent="0.2">
      <c r="A12" s="1" t="s">
        <v>18</v>
      </c>
      <c r="B12" s="10" t="s">
        <v>44</v>
      </c>
      <c r="C12" s="11">
        <v>64</v>
      </c>
      <c r="D12" s="12">
        <f t="shared" ref="D12:D17" si="7">C12-I12</f>
        <v>32</v>
      </c>
      <c r="E12" s="12">
        <f t="shared" ref="E12:E17" si="8">D12-F12-G12</f>
        <v>30</v>
      </c>
      <c r="F12" s="11">
        <v>1</v>
      </c>
      <c r="G12" s="11">
        <v>1</v>
      </c>
      <c r="H12" s="11">
        <v>12</v>
      </c>
      <c r="I12" s="11">
        <v>32</v>
      </c>
      <c r="J12" s="13">
        <v>15.5</v>
      </c>
      <c r="K12" s="13">
        <f t="shared" ref="K12" si="9">J12*(E12+I12)</f>
        <v>961</v>
      </c>
      <c r="L12" s="14">
        <f t="shared" si="5"/>
        <v>98.350000000000009</v>
      </c>
      <c r="M12" s="14">
        <f t="shared" si="6"/>
        <v>61.43</v>
      </c>
      <c r="N12" s="15">
        <f t="shared" ref="N12:N17" si="10">SUM(K12:M12)</f>
        <v>1120.78</v>
      </c>
      <c r="O12" s="16">
        <f t="shared" ref="O12:O17" si="11">ROUNDUP(J12*(E12+I12)*11%,0)</f>
        <v>106</v>
      </c>
      <c r="P12" s="53"/>
    </row>
    <row r="13" spans="1:16" ht="35.1" customHeight="1" x14ac:dyDescent="0.2">
      <c r="A13" s="1" t="s">
        <v>40</v>
      </c>
      <c r="B13" s="10" t="s">
        <v>43</v>
      </c>
      <c r="C13" s="11">
        <v>64</v>
      </c>
      <c r="D13" s="18">
        <f t="shared" si="7"/>
        <v>32</v>
      </c>
      <c r="E13" s="18">
        <f t="shared" si="8"/>
        <v>30</v>
      </c>
      <c r="F13" s="17">
        <v>1</v>
      </c>
      <c r="G13" s="17">
        <v>1</v>
      </c>
      <c r="H13" s="17">
        <v>12</v>
      </c>
      <c r="I13" s="11">
        <v>32</v>
      </c>
      <c r="J13" s="13">
        <v>15.5</v>
      </c>
      <c r="K13" s="19">
        <f>(J13*(E13+I13)/2)*1.43</f>
        <v>687.11500000000001</v>
      </c>
      <c r="L13" s="14">
        <f t="shared" si="5"/>
        <v>98.350000000000009</v>
      </c>
      <c r="M13" s="14">
        <f t="shared" si="6"/>
        <v>61.43</v>
      </c>
      <c r="N13" s="20">
        <f t="shared" si="10"/>
        <v>846.89499999999998</v>
      </c>
      <c r="O13" s="21">
        <f t="shared" si="11"/>
        <v>106</v>
      </c>
      <c r="P13" s="53"/>
    </row>
    <row r="14" spans="1:16" ht="35.1" customHeight="1" x14ac:dyDescent="0.2">
      <c r="A14" s="1" t="s">
        <v>61</v>
      </c>
      <c r="B14" s="10" t="s">
        <v>44</v>
      </c>
      <c r="C14" s="11">
        <v>41</v>
      </c>
      <c r="D14" s="12">
        <f t="shared" si="7"/>
        <v>20.5</v>
      </c>
      <c r="E14" s="12">
        <f t="shared" si="8"/>
        <v>18.5</v>
      </c>
      <c r="F14" s="11">
        <v>1</v>
      </c>
      <c r="G14" s="11">
        <v>1</v>
      </c>
      <c r="H14" s="11">
        <v>9</v>
      </c>
      <c r="I14" s="11">
        <v>20.5</v>
      </c>
      <c r="J14" s="13">
        <v>15.5</v>
      </c>
      <c r="K14" s="13">
        <f t="shared" ref="K14" si="12">J14*(E14+I14)</f>
        <v>604.5</v>
      </c>
      <c r="L14" s="14">
        <f t="shared" si="5"/>
        <v>98.350000000000009</v>
      </c>
      <c r="M14" s="14">
        <f t="shared" si="6"/>
        <v>46.07</v>
      </c>
      <c r="N14" s="15">
        <f t="shared" si="10"/>
        <v>748.92000000000007</v>
      </c>
      <c r="O14" s="16">
        <f t="shared" si="11"/>
        <v>67</v>
      </c>
      <c r="P14" s="53"/>
    </row>
    <row r="15" spans="1:16" ht="35.1" customHeight="1" x14ac:dyDescent="0.2">
      <c r="A15" s="1" t="s">
        <v>62</v>
      </c>
      <c r="B15" s="10" t="s">
        <v>44</v>
      </c>
      <c r="C15" s="11">
        <v>41</v>
      </c>
      <c r="D15" s="12">
        <f t="shared" si="7"/>
        <v>20.5</v>
      </c>
      <c r="E15" s="12">
        <f t="shared" si="8"/>
        <v>18.5</v>
      </c>
      <c r="F15" s="11">
        <v>1</v>
      </c>
      <c r="G15" s="11">
        <v>1</v>
      </c>
      <c r="H15" s="11">
        <v>7</v>
      </c>
      <c r="I15" s="11">
        <v>20.5</v>
      </c>
      <c r="J15" s="13">
        <v>15.5</v>
      </c>
      <c r="K15" s="13">
        <f t="shared" ref="K15" si="13">J15*(E15+I15)</f>
        <v>604.5</v>
      </c>
      <c r="L15" s="14">
        <f t="shared" si="5"/>
        <v>98.350000000000009</v>
      </c>
      <c r="M15" s="14">
        <f t="shared" si="6"/>
        <v>35.83</v>
      </c>
      <c r="N15" s="15">
        <f t="shared" si="10"/>
        <v>738.68000000000006</v>
      </c>
      <c r="O15" s="16">
        <f t="shared" si="11"/>
        <v>67</v>
      </c>
      <c r="P15" s="53"/>
    </row>
    <row r="16" spans="1:16" ht="35.1" customHeight="1" x14ac:dyDescent="0.2">
      <c r="A16" s="1" t="s">
        <v>63</v>
      </c>
      <c r="B16" s="10" t="s">
        <v>43</v>
      </c>
      <c r="C16" s="17">
        <v>41</v>
      </c>
      <c r="D16" s="18">
        <f t="shared" si="7"/>
        <v>20.5</v>
      </c>
      <c r="E16" s="18">
        <f t="shared" si="8"/>
        <v>18.5</v>
      </c>
      <c r="F16" s="17">
        <v>1</v>
      </c>
      <c r="G16" s="17">
        <v>1</v>
      </c>
      <c r="H16" s="17">
        <v>9</v>
      </c>
      <c r="I16" s="11">
        <v>20.5</v>
      </c>
      <c r="J16" s="13">
        <v>15.5</v>
      </c>
      <c r="K16" s="19">
        <f t="shared" ref="K16:K17" si="14">(J16*(E16+I16)/2)*1.43</f>
        <v>432.21749999999997</v>
      </c>
      <c r="L16" s="14">
        <f t="shared" si="5"/>
        <v>98.350000000000009</v>
      </c>
      <c r="M16" s="14">
        <f t="shared" si="6"/>
        <v>46.07</v>
      </c>
      <c r="N16" s="20">
        <f t="shared" si="10"/>
        <v>576.63750000000005</v>
      </c>
      <c r="O16" s="21">
        <f t="shared" si="11"/>
        <v>67</v>
      </c>
      <c r="P16" s="53"/>
    </row>
    <row r="17" spans="1:16" ht="35.1" customHeight="1" thickBot="1" x14ac:dyDescent="0.25">
      <c r="A17" s="1" t="s">
        <v>64</v>
      </c>
      <c r="B17" s="10" t="s">
        <v>43</v>
      </c>
      <c r="C17" s="17">
        <v>41</v>
      </c>
      <c r="D17" s="18">
        <f t="shared" si="7"/>
        <v>20.5</v>
      </c>
      <c r="E17" s="18">
        <f t="shared" si="8"/>
        <v>18.5</v>
      </c>
      <c r="F17" s="17">
        <v>1</v>
      </c>
      <c r="G17" s="17">
        <v>1</v>
      </c>
      <c r="H17" s="17">
        <v>7</v>
      </c>
      <c r="I17" s="11">
        <v>20.5</v>
      </c>
      <c r="J17" s="13">
        <v>15.5</v>
      </c>
      <c r="K17" s="19">
        <f t="shared" si="14"/>
        <v>432.21749999999997</v>
      </c>
      <c r="L17" s="14">
        <f t="shared" si="5"/>
        <v>98.350000000000009</v>
      </c>
      <c r="M17" s="14">
        <f t="shared" si="6"/>
        <v>35.83</v>
      </c>
      <c r="N17" s="20">
        <f t="shared" si="10"/>
        <v>566.39750000000004</v>
      </c>
      <c r="O17" s="21">
        <f t="shared" si="11"/>
        <v>67</v>
      </c>
      <c r="P17" s="53"/>
    </row>
    <row r="18" spans="1:16" ht="33" customHeight="1" x14ac:dyDescent="0.2">
      <c r="A18" s="118" t="s">
        <v>15</v>
      </c>
      <c r="B18" s="3" t="s">
        <v>77</v>
      </c>
      <c r="C18" s="4"/>
      <c r="D18" s="4"/>
      <c r="E18" s="4"/>
      <c r="F18" s="4"/>
      <c r="G18" s="4"/>
      <c r="H18" s="4"/>
      <c r="I18" s="4"/>
      <c r="J18" s="5"/>
      <c r="K18" s="4"/>
      <c r="L18" s="4"/>
      <c r="M18" s="4"/>
      <c r="N18" s="4"/>
      <c r="O18" s="6"/>
      <c r="P18" s="53"/>
    </row>
    <row r="19" spans="1:16" ht="35.1" customHeight="1" x14ac:dyDescent="0.2">
      <c r="A19" s="119"/>
      <c r="B19" s="7" t="s">
        <v>78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53"/>
    </row>
    <row r="20" spans="1:16" ht="35.1" customHeight="1" thickBot="1" x14ac:dyDescent="0.25">
      <c r="A20" s="2" t="s">
        <v>16</v>
      </c>
      <c r="B20" s="35" t="s">
        <v>44</v>
      </c>
      <c r="C20" s="36">
        <v>41</v>
      </c>
      <c r="D20" s="37">
        <f t="shared" ref="D20" si="15">C20-I20</f>
        <v>20.5</v>
      </c>
      <c r="E20" s="37">
        <f t="shared" ref="E20" si="16">D20-F20-G20</f>
        <v>18.5</v>
      </c>
      <c r="F20" s="36">
        <v>1</v>
      </c>
      <c r="G20" s="36">
        <v>1</v>
      </c>
      <c r="H20" s="36">
        <v>8</v>
      </c>
      <c r="I20" s="36">
        <v>20.5</v>
      </c>
      <c r="J20" s="38">
        <v>15.5</v>
      </c>
      <c r="K20" s="38">
        <f t="shared" ref="K20" si="17">J20*(E20+I20)</f>
        <v>604.5</v>
      </c>
      <c r="L20" s="39">
        <f>(28.1*F20*1.5)+(28.1*G20*2)</f>
        <v>98.350000000000009</v>
      </c>
      <c r="M20" s="39">
        <f>ROUND((4300/168)*0.2*H20,2)</f>
        <v>40.950000000000003</v>
      </c>
      <c r="N20" s="40">
        <f t="shared" ref="N20" si="18">SUM(K20:M20)</f>
        <v>743.80000000000007</v>
      </c>
      <c r="O20" s="41">
        <f t="shared" ref="O20" si="19">ROUNDUP(J20*(E20+I20)*11%,0)</f>
        <v>67</v>
      </c>
      <c r="P20" s="53"/>
    </row>
    <row r="21" spans="1:16" ht="35.1" customHeight="1" x14ac:dyDescent="0.2">
      <c r="A21" s="131" t="s">
        <v>28</v>
      </c>
      <c r="B21" s="3" t="s">
        <v>79</v>
      </c>
      <c r="C21" s="26"/>
      <c r="D21" s="27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9"/>
      <c r="P21" s="53"/>
    </row>
    <row r="22" spans="1:16" ht="35.1" customHeight="1" x14ac:dyDescent="0.2">
      <c r="A22" s="132"/>
      <c r="B22" s="30" t="s">
        <v>80</v>
      </c>
      <c r="C22" s="44"/>
      <c r="D22" s="43"/>
      <c r="E22" s="43"/>
      <c r="F22" s="43"/>
      <c r="G22" s="43"/>
      <c r="H22" s="43"/>
      <c r="I22" s="43"/>
      <c r="J22" s="43"/>
      <c r="K22" s="43"/>
      <c r="L22" s="31"/>
      <c r="M22" s="31"/>
      <c r="N22" s="43"/>
      <c r="O22" s="32"/>
      <c r="P22" s="53"/>
    </row>
    <row r="23" spans="1:16" ht="35.1" customHeight="1" x14ac:dyDescent="0.2">
      <c r="A23" s="1" t="s">
        <v>17</v>
      </c>
      <c r="B23" s="33" t="s">
        <v>44</v>
      </c>
      <c r="C23" s="17">
        <v>98</v>
      </c>
      <c r="D23" s="18">
        <f t="shared" ref="D23:D27" si="20">C23-I23</f>
        <v>49</v>
      </c>
      <c r="E23" s="18">
        <f t="shared" ref="E23:E27" si="21">D23-F23-G23</f>
        <v>47</v>
      </c>
      <c r="F23" s="17">
        <v>1</v>
      </c>
      <c r="G23" s="17">
        <v>1</v>
      </c>
      <c r="H23" s="17">
        <v>16</v>
      </c>
      <c r="I23" s="17">
        <v>49</v>
      </c>
      <c r="J23" s="19">
        <v>15.5</v>
      </c>
      <c r="K23" s="19">
        <f t="shared" ref="K23:K26" si="22">J23*(E23+I23)</f>
        <v>1488</v>
      </c>
      <c r="L23" s="14">
        <f t="shared" ref="L23:L36" si="23">(28.1*F23*1.5)+(28.1*G23*2)</f>
        <v>98.350000000000009</v>
      </c>
      <c r="M23" s="14">
        <f t="shared" ref="M23:M36" si="24">ROUND((4300/168)*0.2*H23,2)</f>
        <v>81.900000000000006</v>
      </c>
      <c r="N23" s="20">
        <f t="shared" ref="N23:N24" si="25">SUM(K23:M23)</f>
        <v>1668.25</v>
      </c>
      <c r="O23" s="21">
        <f t="shared" ref="O23:O27" si="26">ROUNDUP(J23*(E23+I23)*11%,0)</f>
        <v>164</v>
      </c>
      <c r="P23" s="53"/>
    </row>
    <row r="24" spans="1:16" ht="35.1" customHeight="1" x14ac:dyDescent="0.2">
      <c r="A24" s="1" t="s">
        <v>33</v>
      </c>
      <c r="B24" s="33" t="s">
        <v>44</v>
      </c>
      <c r="C24" s="11">
        <v>50</v>
      </c>
      <c r="D24" s="12">
        <f t="shared" si="20"/>
        <v>25</v>
      </c>
      <c r="E24" s="12">
        <f t="shared" si="21"/>
        <v>23</v>
      </c>
      <c r="F24" s="17">
        <v>1</v>
      </c>
      <c r="G24" s="17">
        <v>1</v>
      </c>
      <c r="H24" s="11">
        <v>8</v>
      </c>
      <c r="I24" s="11">
        <v>25</v>
      </c>
      <c r="J24" s="19">
        <v>15.5</v>
      </c>
      <c r="K24" s="19">
        <f t="shared" si="22"/>
        <v>744</v>
      </c>
      <c r="L24" s="14">
        <f t="shared" si="23"/>
        <v>98.350000000000009</v>
      </c>
      <c r="M24" s="14">
        <f t="shared" si="24"/>
        <v>40.950000000000003</v>
      </c>
      <c r="N24" s="15">
        <f t="shared" si="25"/>
        <v>883.30000000000007</v>
      </c>
      <c r="O24" s="16">
        <f t="shared" si="26"/>
        <v>82</v>
      </c>
      <c r="P24" s="53"/>
    </row>
    <row r="25" spans="1:16" ht="35.1" customHeight="1" thickBot="1" x14ac:dyDescent="0.25">
      <c r="A25" s="2" t="s">
        <v>49</v>
      </c>
      <c r="B25" s="35" t="s">
        <v>44</v>
      </c>
      <c r="C25" s="36">
        <v>36</v>
      </c>
      <c r="D25" s="37">
        <f t="shared" si="20"/>
        <v>18</v>
      </c>
      <c r="E25" s="37">
        <f t="shared" si="21"/>
        <v>16</v>
      </c>
      <c r="F25" s="36">
        <v>1</v>
      </c>
      <c r="G25" s="36">
        <v>1</v>
      </c>
      <c r="H25" s="36">
        <v>8</v>
      </c>
      <c r="I25" s="36">
        <v>18</v>
      </c>
      <c r="J25" s="38">
        <v>15.5</v>
      </c>
      <c r="K25" s="38">
        <f t="shared" si="22"/>
        <v>527</v>
      </c>
      <c r="L25" s="23">
        <f t="shared" si="23"/>
        <v>98.350000000000009</v>
      </c>
      <c r="M25" s="23">
        <f t="shared" si="24"/>
        <v>40.950000000000003</v>
      </c>
      <c r="N25" s="40">
        <f t="shared" ref="N25:N26" si="27">SUM(K25:M25)</f>
        <v>666.30000000000007</v>
      </c>
      <c r="O25" s="41">
        <f t="shared" si="26"/>
        <v>58</v>
      </c>
      <c r="P25" s="53"/>
    </row>
    <row r="26" spans="1:16" ht="35.1" customHeight="1" x14ac:dyDescent="0.2">
      <c r="A26" s="89" t="s">
        <v>50</v>
      </c>
      <c r="B26" s="90" t="s">
        <v>44</v>
      </c>
      <c r="C26" s="91">
        <v>122</v>
      </c>
      <c r="D26" s="92">
        <f t="shared" si="20"/>
        <v>61</v>
      </c>
      <c r="E26" s="92">
        <f t="shared" si="21"/>
        <v>59</v>
      </c>
      <c r="F26" s="91">
        <v>1</v>
      </c>
      <c r="G26" s="91">
        <v>1</v>
      </c>
      <c r="H26" s="91">
        <v>20</v>
      </c>
      <c r="I26" s="91">
        <v>61</v>
      </c>
      <c r="J26" s="93">
        <v>15.5</v>
      </c>
      <c r="K26" s="93">
        <f t="shared" si="22"/>
        <v>1860</v>
      </c>
      <c r="L26" s="94">
        <f t="shared" si="23"/>
        <v>98.350000000000009</v>
      </c>
      <c r="M26" s="94">
        <f t="shared" si="24"/>
        <v>102.38</v>
      </c>
      <c r="N26" s="95">
        <f t="shared" si="27"/>
        <v>2060.73</v>
      </c>
      <c r="O26" s="96">
        <f t="shared" si="26"/>
        <v>205</v>
      </c>
      <c r="P26" s="53"/>
    </row>
    <row r="27" spans="1:16" ht="35.1" customHeight="1" x14ac:dyDescent="0.2">
      <c r="A27" s="1" t="s">
        <v>51</v>
      </c>
      <c r="B27" s="33" t="s">
        <v>44</v>
      </c>
      <c r="C27" s="17">
        <v>122</v>
      </c>
      <c r="D27" s="18">
        <f t="shared" si="20"/>
        <v>61</v>
      </c>
      <c r="E27" s="18">
        <f t="shared" si="21"/>
        <v>59</v>
      </c>
      <c r="F27" s="17">
        <v>1</v>
      </c>
      <c r="G27" s="17">
        <v>1</v>
      </c>
      <c r="H27" s="17">
        <v>20</v>
      </c>
      <c r="I27" s="17">
        <v>61</v>
      </c>
      <c r="J27" s="19">
        <v>15.5</v>
      </c>
      <c r="K27" s="19">
        <f t="shared" ref="K27:K36" si="28">J27*(E27+I27)</f>
        <v>1860</v>
      </c>
      <c r="L27" s="14">
        <f t="shared" si="23"/>
        <v>98.350000000000009</v>
      </c>
      <c r="M27" s="14">
        <f t="shared" si="24"/>
        <v>102.38</v>
      </c>
      <c r="N27" s="20">
        <f t="shared" ref="N27" si="29">SUM(K27:M27)</f>
        <v>2060.73</v>
      </c>
      <c r="O27" s="21">
        <f t="shared" si="26"/>
        <v>205</v>
      </c>
      <c r="P27" s="53"/>
    </row>
    <row r="28" spans="1:16" ht="35.1" customHeight="1" x14ac:dyDescent="0.2">
      <c r="A28" s="1" t="s">
        <v>59</v>
      </c>
      <c r="B28" s="33" t="s">
        <v>44</v>
      </c>
      <c r="C28" s="17">
        <v>122</v>
      </c>
      <c r="D28" s="18">
        <f t="shared" ref="D28:D36" si="30">C28-I28</f>
        <v>61</v>
      </c>
      <c r="E28" s="18">
        <f t="shared" ref="E28:E36" si="31">D28-F28-G28</f>
        <v>59</v>
      </c>
      <c r="F28" s="17">
        <v>1</v>
      </c>
      <c r="G28" s="17">
        <v>1</v>
      </c>
      <c r="H28" s="17">
        <v>20</v>
      </c>
      <c r="I28" s="17">
        <v>61</v>
      </c>
      <c r="J28" s="19">
        <v>15.5</v>
      </c>
      <c r="K28" s="19">
        <f t="shared" si="28"/>
        <v>1860</v>
      </c>
      <c r="L28" s="14">
        <f t="shared" si="23"/>
        <v>98.350000000000009</v>
      </c>
      <c r="M28" s="14">
        <f t="shared" si="24"/>
        <v>102.38</v>
      </c>
      <c r="N28" s="20">
        <f t="shared" ref="N28:N32" si="32">SUM(K28:M28)</f>
        <v>2060.73</v>
      </c>
      <c r="O28" s="21">
        <f t="shared" ref="O28:O36" si="33">ROUNDUP(J28*(E28+I28)*11%,0)</f>
        <v>205</v>
      </c>
      <c r="P28" s="53"/>
    </row>
    <row r="29" spans="1:16" ht="35.1" customHeight="1" x14ac:dyDescent="0.2">
      <c r="A29" s="46" t="s">
        <v>65</v>
      </c>
      <c r="B29" s="10" t="s">
        <v>44</v>
      </c>
      <c r="C29" s="11">
        <v>98</v>
      </c>
      <c r="D29" s="12">
        <f t="shared" si="30"/>
        <v>49</v>
      </c>
      <c r="E29" s="12">
        <f t="shared" si="31"/>
        <v>47</v>
      </c>
      <c r="F29" s="11">
        <v>1</v>
      </c>
      <c r="G29" s="11">
        <v>1</v>
      </c>
      <c r="H29" s="11">
        <v>17</v>
      </c>
      <c r="I29" s="11">
        <v>49</v>
      </c>
      <c r="J29" s="19">
        <v>15.5</v>
      </c>
      <c r="K29" s="13">
        <f t="shared" si="28"/>
        <v>1488</v>
      </c>
      <c r="L29" s="14">
        <f t="shared" ref="L29:L32" si="34">(28.1*F29*1.5)+(28.1*G29*2)</f>
        <v>98.350000000000009</v>
      </c>
      <c r="M29" s="14">
        <f t="shared" ref="M29:M32" si="35">ROUND((4300/168)*0.2*H29,2)</f>
        <v>87.02</v>
      </c>
      <c r="N29" s="15">
        <f t="shared" si="32"/>
        <v>1673.37</v>
      </c>
      <c r="O29" s="16">
        <f t="shared" si="33"/>
        <v>164</v>
      </c>
      <c r="P29" s="53"/>
    </row>
    <row r="30" spans="1:16" ht="35.1" customHeight="1" x14ac:dyDescent="0.2">
      <c r="A30" s="1" t="s">
        <v>66</v>
      </c>
      <c r="B30" s="33" t="s">
        <v>44</v>
      </c>
      <c r="C30" s="17">
        <v>98</v>
      </c>
      <c r="D30" s="18">
        <f t="shared" si="30"/>
        <v>49</v>
      </c>
      <c r="E30" s="18">
        <f t="shared" si="31"/>
        <v>47</v>
      </c>
      <c r="F30" s="17">
        <v>1</v>
      </c>
      <c r="G30" s="17">
        <v>1</v>
      </c>
      <c r="H30" s="17">
        <v>16</v>
      </c>
      <c r="I30" s="17">
        <v>49</v>
      </c>
      <c r="J30" s="19">
        <v>15.5</v>
      </c>
      <c r="K30" s="19">
        <f t="shared" si="28"/>
        <v>1488</v>
      </c>
      <c r="L30" s="14">
        <f t="shared" si="34"/>
        <v>98.350000000000009</v>
      </c>
      <c r="M30" s="14">
        <f t="shared" si="35"/>
        <v>81.900000000000006</v>
      </c>
      <c r="N30" s="20">
        <f t="shared" si="32"/>
        <v>1668.25</v>
      </c>
      <c r="O30" s="21">
        <f t="shared" si="33"/>
        <v>164</v>
      </c>
      <c r="P30" s="53"/>
    </row>
    <row r="31" spans="1:16" ht="35.1" customHeight="1" x14ac:dyDescent="0.2">
      <c r="A31" s="46" t="s">
        <v>67</v>
      </c>
      <c r="B31" s="10" t="s">
        <v>44</v>
      </c>
      <c r="C31" s="11">
        <v>35</v>
      </c>
      <c r="D31" s="12">
        <f t="shared" ref="D31:D32" si="36">C31-I31</f>
        <v>17.5</v>
      </c>
      <c r="E31" s="12">
        <f t="shared" ref="E31:E32" si="37">D31-F31-G31</f>
        <v>15.5</v>
      </c>
      <c r="F31" s="11">
        <v>1</v>
      </c>
      <c r="G31" s="11">
        <v>1</v>
      </c>
      <c r="H31" s="11">
        <v>9</v>
      </c>
      <c r="I31" s="11">
        <v>17.5</v>
      </c>
      <c r="J31" s="19">
        <v>15.5</v>
      </c>
      <c r="K31" s="13">
        <f t="shared" ref="K31:K32" si="38">J31*(E31+I31)</f>
        <v>511.5</v>
      </c>
      <c r="L31" s="14">
        <f t="shared" si="34"/>
        <v>98.350000000000009</v>
      </c>
      <c r="M31" s="14">
        <f t="shared" si="35"/>
        <v>46.07</v>
      </c>
      <c r="N31" s="15">
        <f t="shared" si="32"/>
        <v>655.92000000000007</v>
      </c>
      <c r="O31" s="16">
        <f t="shared" ref="O31:O32" si="39">ROUNDUP(J31*(E31+I31)*11%,0)</f>
        <v>57</v>
      </c>
      <c r="P31" s="53"/>
    </row>
    <row r="32" spans="1:16" ht="35.1" customHeight="1" x14ac:dyDescent="0.2">
      <c r="A32" s="1" t="s">
        <v>68</v>
      </c>
      <c r="B32" s="33" t="s">
        <v>44</v>
      </c>
      <c r="C32" s="17">
        <v>35</v>
      </c>
      <c r="D32" s="18">
        <f t="shared" si="36"/>
        <v>17.5</v>
      </c>
      <c r="E32" s="18">
        <f t="shared" si="37"/>
        <v>15.5</v>
      </c>
      <c r="F32" s="17">
        <v>1</v>
      </c>
      <c r="G32" s="17">
        <v>1</v>
      </c>
      <c r="H32" s="17">
        <v>7</v>
      </c>
      <c r="I32" s="17">
        <v>17.5</v>
      </c>
      <c r="J32" s="19">
        <v>15.5</v>
      </c>
      <c r="K32" s="19">
        <f t="shared" si="38"/>
        <v>511.5</v>
      </c>
      <c r="L32" s="14">
        <f t="shared" si="34"/>
        <v>98.350000000000009</v>
      </c>
      <c r="M32" s="14">
        <f t="shared" si="35"/>
        <v>35.83</v>
      </c>
      <c r="N32" s="20">
        <f t="shared" si="32"/>
        <v>645.68000000000006</v>
      </c>
      <c r="O32" s="21">
        <f t="shared" si="39"/>
        <v>57</v>
      </c>
      <c r="P32" s="53"/>
    </row>
    <row r="33" spans="1:16" ht="35.1" customHeight="1" x14ac:dyDescent="0.2">
      <c r="A33" s="46" t="s">
        <v>82</v>
      </c>
      <c r="B33" s="10" t="s">
        <v>44</v>
      </c>
      <c r="C33" s="11">
        <v>52</v>
      </c>
      <c r="D33" s="12">
        <f t="shared" ref="D33:D34" si="40">C33-I33</f>
        <v>26</v>
      </c>
      <c r="E33" s="12">
        <f t="shared" ref="E33:E34" si="41">D33-F33-G33</f>
        <v>24</v>
      </c>
      <c r="F33" s="11">
        <v>1</v>
      </c>
      <c r="G33" s="11">
        <v>1</v>
      </c>
      <c r="H33" s="11">
        <v>9</v>
      </c>
      <c r="I33" s="11">
        <v>26</v>
      </c>
      <c r="J33" s="19">
        <v>15.5</v>
      </c>
      <c r="K33" s="13">
        <f t="shared" ref="K33:K34" si="42">J33*(E33+I33)</f>
        <v>775</v>
      </c>
      <c r="L33" s="14">
        <f t="shared" si="23"/>
        <v>98.350000000000009</v>
      </c>
      <c r="M33" s="14">
        <f t="shared" si="24"/>
        <v>46.07</v>
      </c>
      <c r="N33" s="15">
        <f t="shared" ref="N33:N34" si="43">SUM(K33:M33)</f>
        <v>919.42000000000007</v>
      </c>
      <c r="O33" s="16">
        <f t="shared" ref="O33:O34" si="44">ROUNDUP(J33*(E33+I33)*11%,0)</f>
        <v>86</v>
      </c>
      <c r="P33" s="53"/>
    </row>
    <row r="34" spans="1:16" ht="35.1" customHeight="1" x14ac:dyDescent="0.2">
      <c r="A34" s="1" t="s">
        <v>83</v>
      </c>
      <c r="B34" s="33" t="s">
        <v>44</v>
      </c>
      <c r="C34" s="17">
        <v>52</v>
      </c>
      <c r="D34" s="18">
        <f t="shared" si="40"/>
        <v>26</v>
      </c>
      <c r="E34" s="18">
        <f t="shared" si="41"/>
        <v>24</v>
      </c>
      <c r="F34" s="17">
        <v>1</v>
      </c>
      <c r="G34" s="17">
        <v>1</v>
      </c>
      <c r="H34" s="17">
        <v>8</v>
      </c>
      <c r="I34" s="17">
        <v>26</v>
      </c>
      <c r="J34" s="19">
        <v>15.5</v>
      </c>
      <c r="K34" s="19">
        <f t="shared" si="42"/>
        <v>775</v>
      </c>
      <c r="L34" s="14">
        <f t="shared" si="23"/>
        <v>98.350000000000009</v>
      </c>
      <c r="M34" s="14">
        <f t="shared" si="24"/>
        <v>40.950000000000003</v>
      </c>
      <c r="N34" s="20">
        <f t="shared" si="43"/>
        <v>914.30000000000007</v>
      </c>
      <c r="O34" s="21">
        <f t="shared" si="44"/>
        <v>86</v>
      </c>
      <c r="P34" s="53"/>
    </row>
    <row r="35" spans="1:16" ht="35.1" customHeight="1" x14ac:dyDescent="0.2">
      <c r="A35" s="46" t="s">
        <v>84</v>
      </c>
      <c r="B35" s="10" t="s">
        <v>44</v>
      </c>
      <c r="C35" s="11">
        <v>36</v>
      </c>
      <c r="D35" s="12">
        <f t="shared" si="30"/>
        <v>18</v>
      </c>
      <c r="E35" s="12">
        <f t="shared" si="31"/>
        <v>16</v>
      </c>
      <c r="F35" s="11">
        <v>1</v>
      </c>
      <c r="G35" s="11">
        <v>1</v>
      </c>
      <c r="H35" s="11">
        <v>10</v>
      </c>
      <c r="I35" s="11">
        <v>18</v>
      </c>
      <c r="J35" s="19">
        <v>15.5</v>
      </c>
      <c r="K35" s="13">
        <f t="shared" si="28"/>
        <v>527</v>
      </c>
      <c r="L35" s="14">
        <f t="shared" si="23"/>
        <v>98.350000000000009</v>
      </c>
      <c r="M35" s="14">
        <f t="shared" si="24"/>
        <v>51.19</v>
      </c>
      <c r="N35" s="15">
        <f t="shared" ref="N35:N36" si="45">SUM(K35:M35)</f>
        <v>676.54</v>
      </c>
      <c r="O35" s="16">
        <f t="shared" si="33"/>
        <v>58</v>
      </c>
      <c r="P35" s="53"/>
    </row>
    <row r="36" spans="1:16" ht="35.1" customHeight="1" thickBot="1" x14ac:dyDescent="0.25">
      <c r="A36" s="1" t="s">
        <v>85</v>
      </c>
      <c r="B36" s="33" t="s">
        <v>44</v>
      </c>
      <c r="C36" s="17">
        <v>36</v>
      </c>
      <c r="D36" s="18">
        <f t="shared" si="30"/>
        <v>18</v>
      </c>
      <c r="E36" s="18">
        <f t="shared" si="31"/>
        <v>16</v>
      </c>
      <c r="F36" s="17">
        <v>1</v>
      </c>
      <c r="G36" s="17">
        <v>1</v>
      </c>
      <c r="H36" s="17">
        <v>6</v>
      </c>
      <c r="I36" s="17">
        <v>18</v>
      </c>
      <c r="J36" s="19">
        <v>15.5</v>
      </c>
      <c r="K36" s="19">
        <f t="shared" si="28"/>
        <v>527</v>
      </c>
      <c r="L36" s="14">
        <f t="shared" si="23"/>
        <v>98.350000000000009</v>
      </c>
      <c r="M36" s="14">
        <f t="shared" si="24"/>
        <v>30.71</v>
      </c>
      <c r="N36" s="20">
        <f t="shared" si="45"/>
        <v>656.06000000000006</v>
      </c>
      <c r="O36" s="21">
        <f t="shared" si="33"/>
        <v>58</v>
      </c>
      <c r="P36" s="53"/>
    </row>
    <row r="37" spans="1:16" ht="35.1" customHeight="1" x14ac:dyDescent="0.2">
      <c r="A37" s="131" t="s">
        <v>32</v>
      </c>
      <c r="B37" s="3" t="s">
        <v>47</v>
      </c>
      <c r="C37" s="26"/>
      <c r="D37" s="27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9"/>
      <c r="P37" s="53"/>
    </row>
    <row r="38" spans="1:16" ht="35.1" customHeight="1" x14ac:dyDescent="0.2">
      <c r="A38" s="132"/>
      <c r="B38" s="30" t="s">
        <v>75</v>
      </c>
      <c r="C38" s="44"/>
      <c r="D38" s="43"/>
      <c r="E38" s="43"/>
      <c r="F38" s="43"/>
      <c r="G38" s="43"/>
      <c r="H38" s="43"/>
      <c r="I38" s="31"/>
      <c r="J38" s="31"/>
      <c r="K38" s="43"/>
      <c r="L38" s="31"/>
      <c r="M38" s="31"/>
      <c r="N38" s="43"/>
      <c r="O38" s="32"/>
      <c r="P38" s="53"/>
    </row>
    <row r="39" spans="1:16" ht="35.1" customHeight="1" x14ac:dyDescent="0.2">
      <c r="A39" s="1" t="s">
        <v>30</v>
      </c>
      <c r="B39" s="10" t="s">
        <v>43</v>
      </c>
      <c r="C39" s="17">
        <v>88</v>
      </c>
      <c r="D39" s="18">
        <f t="shared" ref="D39:D44" si="46">C39-I39</f>
        <v>44</v>
      </c>
      <c r="E39" s="18">
        <f t="shared" ref="E39:E44" si="47">D39-F39-G39</f>
        <v>42</v>
      </c>
      <c r="F39" s="17">
        <v>1</v>
      </c>
      <c r="G39" s="17">
        <v>1</v>
      </c>
      <c r="H39" s="17">
        <v>18</v>
      </c>
      <c r="I39" s="11">
        <v>44</v>
      </c>
      <c r="J39" s="13">
        <v>15.5</v>
      </c>
      <c r="K39" s="19">
        <f t="shared" ref="K39:K44" si="48">(J39*(E39+I39)/2)*1.43</f>
        <v>953.09499999999991</v>
      </c>
      <c r="L39" s="14">
        <f t="shared" ref="L39:L44" si="49">(28.1*F39*1.5)+(28.1*G39*2)</f>
        <v>98.350000000000009</v>
      </c>
      <c r="M39" s="14">
        <f t="shared" ref="M39:M44" si="50">ROUND((4300/168)*0.2*H39,2)</f>
        <v>92.14</v>
      </c>
      <c r="N39" s="20">
        <f t="shared" ref="N39:N44" si="51">SUM(K39:M39)</f>
        <v>1143.585</v>
      </c>
      <c r="O39" s="21">
        <f t="shared" ref="O39:O44" si="52">ROUNDUP(J39*(E39+I39)*11%,0)</f>
        <v>147</v>
      </c>
      <c r="P39" s="53"/>
    </row>
    <row r="40" spans="1:16" ht="35.1" customHeight="1" x14ac:dyDescent="0.2">
      <c r="A40" s="1" t="s">
        <v>31</v>
      </c>
      <c r="B40" s="10" t="s">
        <v>43</v>
      </c>
      <c r="C40" s="17">
        <v>88</v>
      </c>
      <c r="D40" s="18">
        <f t="shared" si="46"/>
        <v>44</v>
      </c>
      <c r="E40" s="18">
        <f t="shared" si="47"/>
        <v>42</v>
      </c>
      <c r="F40" s="17">
        <v>1</v>
      </c>
      <c r="G40" s="17">
        <v>1</v>
      </c>
      <c r="H40" s="17">
        <v>14</v>
      </c>
      <c r="I40" s="11">
        <v>44</v>
      </c>
      <c r="J40" s="13">
        <v>15.5</v>
      </c>
      <c r="K40" s="19">
        <f t="shared" si="48"/>
        <v>953.09499999999991</v>
      </c>
      <c r="L40" s="14">
        <f t="shared" si="49"/>
        <v>98.350000000000009</v>
      </c>
      <c r="M40" s="14">
        <f t="shared" si="50"/>
        <v>71.67</v>
      </c>
      <c r="N40" s="20">
        <f t="shared" si="51"/>
        <v>1123.115</v>
      </c>
      <c r="O40" s="21">
        <f t="shared" si="52"/>
        <v>147</v>
      </c>
      <c r="P40" s="53"/>
    </row>
    <row r="41" spans="1:16" ht="35.1" customHeight="1" x14ac:dyDescent="0.2">
      <c r="A41" s="1" t="s">
        <v>69</v>
      </c>
      <c r="B41" s="10" t="s">
        <v>43</v>
      </c>
      <c r="C41" s="17">
        <v>40</v>
      </c>
      <c r="D41" s="18">
        <f t="shared" si="46"/>
        <v>20</v>
      </c>
      <c r="E41" s="18">
        <f t="shared" si="47"/>
        <v>18</v>
      </c>
      <c r="F41" s="17">
        <v>1</v>
      </c>
      <c r="G41" s="17">
        <v>1</v>
      </c>
      <c r="H41" s="17">
        <v>9</v>
      </c>
      <c r="I41" s="11">
        <v>20</v>
      </c>
      <c r="J41" s="13">
        <v>15.5</v>
      </c>
      <c r="K41" s="19">
        <f t="shared" si="48"/>
        <v>421.13499999999999</v>
      </c>
      <c r="L41" s="14">
        <f t="shared" si="49"/>
        <v>98.350000000000009</v>
      </c>
      <c r="M41" s="14">
        <f t="shared" si="50"/>
        <v>46.07</v>
      </c>
      <c r="N41" s="20">
        <f t="shared" si="51"/>
        <v>565.55500000000006</v>
      </c>
      <c r="O41" s="21">
        <f t="shared" si="52"/>
        <v>65</v>
      </c>
      <c r="P41" s="53"/>
    </row>
    <row r="42" spans="1:16" ht="35.1" customHeight="1" x14ac:dyDescent="0.2">
      <c r="A42" s="1" t="s">
        <v>70</v>
      </c>
      <c r="B42" s="10" t="s">
        <v>43</v>
      </c>
      <c r="C42" s="17">
        <v>40</v>
      </c>
      <c r="D42" s="18">
        <f t="shared" si="46"/>
        <v>20</v>
      </c>
      <c r="E42" s="18">
        <f t="shared" si="47"/>
        <v>18</v>
      </c>
      <c r="F42" s="17">
        <v>1</v>
      </c>
      <c r="G42" s="17">
        <v>1</v>
      </c>
      <c r="H42" s="17">
        <v>7</v>
      </c>
      <c r="I42" s="11">
        <v>20</v>
      </c>
      <c r="J42" s="13">
        <v>15.5</v>
      </c>
      <c r="K42" s="19">
        <f t="shared" si="48"/>
        <v>421.13499999999999</v>
      </c>
      <c r="L42" s="14">
        <f t="shared" si="49"/>
        <v>98.350000000000009</v>
      </c>
      <c r="M42" s="14">
        <f t="shared" si="50"/>
        <v>35.83</v>
      </c>
      <c r="N42" s="20">
        <f t="shared" si="51"/>
        <v>555.31500000000005</v>
      </c>
      <c r="O42" s="21">
        <f t="shared" si="52"/>
        <v>65</v>
      </c>
      <c r="P42" s="53"/>
    </row>
    <row r="43" spans="1:16" ht="35.1" customHeight="1" x14ac:dyDescent="0.2">
      <c r="A43" s="1" t="s">
        <v>71</v>
      </c>
      <c r="B43" s="10" t="s">
        <v>43</v>
      </c>
      <c r="C43" s="17">
        <v>37</v>
      </c>
      <c r="D43" s="18">
        <f t="shared" si="46"/>
        <v>18.5</v>
      </c>
      <c r="E43" s="18">
        <f t="shared" si="47"/>
        <v>16.5</v>
      </c>
      <c r="F43" s="17">
        <v>1</v>
      </c>
      <c r="G43" s="17">
        <v>1</v>
      </c>
      <c r="H43" s="17">
        <v>6</v>
      </c>
      <c r="I43" s="11">
        <v>18.5</v>
      </c>
      <c r="J43" s="13">
        <v>15.5</v>
      </c>
      <c r="K43" s="19">
        <f t="shared" si="48"/>
        <v>387.88749999999999</v>
      </c>
      <c r="L43" s="14">
        <f t="shared" si="49"/>
        <v>98.350000000000009</v>
      </c>
      <c r="M43" s="14">
        <f t="shared" si="50"/>
        <v>30.71</v>
      </c>
      <c r="N43" s="20">
        <f t="shared" si="51"/>
        <v>516.94749999999999</v>
      </c>
      <c r="O43" s="21">
        <f t="shared" si="52"/>
        <v>60</v>
      </c>
      <c r="P43" s="53"/>
    </row>
    <row r="44" spans="1:16" ht="35.1" customHeight="1" thickBot="1" x14ac:dyDescent="0.25">
      <c r="A44" s="2" t="s">
        <v>72</v>
      </c>
      <c r="B44" s="35" t="s">
        <v>43</v>
      </c>
      <c r="C44" s="36">
        <v>37</v>
      </c>
      <c r="D44" s="37">
        <f t="shared" si="46"/>
        <v>18.5</v>
      </c>
      <c r="E44" s="37">
        <f t="shared" si="47"/>
        <v>16.5</v>
      </c>
      <c r="F44" s="36">
        <v>1</v>
      </c>
      <c r="G44" s="36">
        <v>1</v>
      </c>
      <c r="H44" s="36">
        <v>10</v>
      </c>
      <c r="I44" s="36">
        <v>18.5</v>
      </c>
      <c r="J44" s="22">
        <v>15.5</v>
      </c>
      <c r="K44" s="38">
        <f t="shared" si="48"/>
        <v>387.88749999999999</v>
      </c>
      <c r="L44" s="39">
        <f t="shared" si="49"/>
        <v>98.350000000000009</v>
      </c>
      <c r="M44" s="39">
        <f t="shared" si="50"/>
        <v>51.19</v>
      </c>
      <c r="N44" s="40">
        <f t="shared" si="51"/>
        <v>537.42750000000001</v>
      </c>
      <c r="O44" s="41">
        <f t="shared" si="52"/>
        <v>60</v>
      </c>
      <c r="P44" s="53"/>
    </row>
    <row r="45" spans="1:16" ht="30.95" customHeight="1" x14ac:dyDescent="0.2">
      <c r="A45" s="118" t="s">
        <v>25</v>
      </c>
      <c r="B45" s="3" t="s">
        <v>48</v>
      </c>
      <c r="C45" s="4"/>
      <c r="D45" s="4"/>
      <c r="E45" s="4"/>
      <c r="F45" s="4"/>
      <c r="G45" s="4"/>
      <c r="H45" s="4"/>
      <c r="I45" s="4"/>
      <c r="J45" s="5"/>
      <c r="K45" s="4"/>
      <c r="L45" s="4"/>
      <c r="M45" s="4"/>
      <c r="N45" s="4"/>
      <c r="O45" s="6"/>
      <c r="P45" s="53"/>
    </row>
    <row r="46" spans="1:16" ht="35.1" customHeight="1" x14ac:dyDescent="0.2">
      <c r="A46" s="119"/>
      <c r="B46" s="7" t="s">
        <v>74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9"/>
      <c r="P46" s="53"/>
    </row>
    <row r="47" spans="1:16" ht="35.1" customHeight="1" thickBot="1" x14ac:dyDescent="0.25">
      <c r="A47" s="1" t="s">
        <v>26</v>
      </c>
      <c r="B47" s="10" t="s">
        <v>43</v>
      </c>
      <c r="C47" s="17">
        <v>39</v>
      </c>
      <c r="D47" s="18">
        <f t="shared" ref="D47" si="53">C47-I47</f>
        <v>19.5</v>
      </c>
      <c r="E47" s="18">
        <f t="shared" ref="E47" si="54">D47-F47-G47</f>
        <v>17.5</v>
      </c>
      <c r="F47" s="17">
        <v>1</v>
      </c>
      <c r="G47" s="17">
        <v>1</v>
      </c>
      <c r="H47" s="17">
        <v>8</v>
      </c>
      <c r="I47" s="11">
        <v>19.5</v>
      </c>
      <c r="J47" s="13">
        <v>15.5</v>
      </c>
      <c r="K47" s="19">
        <f t="shared" ref="K47" si="55">(J47*(E47+I47)/2)*1.43</f>
        <v>410.05250000000001</v>
      </c>
      <c r="L47" s="14">
        <f>(28.1*F47*1.5)+(28.1*G47*2)</f>
        <v>98.350000000000009</v>
      </c>
      <c r="M47" s="14">
        <f>ROUND((4300/168)*0.2*H47,2)</f>
        <v>40.950000000000003</v>
      </c>
      <c r="N47" s="20">
        <f t="shared" ref="N47" si="56">SUM(K47:M47)</f>
        <v>549.35250000000008</v>
      </c>
      <c r="O47" s="21">
        <f t="shared" ref="O47" si="57">ROUNDUP(J47*(E47+I47)*11%,0)</f>
        <v>64</v>
      </c>
      <c r="P47" s="53"/>
    </row>
    <row r="48" spans="1:16" ht="30" customHeight="1" x14ac:dyDescent="0.2">
      <c r="A48" s="131" t="s">
        <v>19</v>
      </c>
      <c r="B48" s="3" t="s">
        <v>52</v>
      </c>
      <c r="C48" s="81"/>
      <c r="D48" s="82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4"/>
    </row>
    <row r="49" spans="1:15" ht="35.1" customHeight="1" x14ac:dyDescent="0.2">
      <c r="A49" s="132"/>
      <c r="B49" s="30" t="s">
        <v>81</v>
      </c>
      <c r="C49" s="85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7"/>
    </row>
    <row r="50" spans="1:15" ht="33.950000000000003" customHeight="1" x14ac:dyDescent="0.2">
      <c r="A50" s="46" t="s">
        <v>20</v>
      </c>
      <c r="B50" s="10" t="s">
        <v>43</v>
      </c>
      <c r="C50" s="11">
        <v>90</v>
      </c>
      <c r="D50" s="12">
        <f t="shared" ref="D50:D55" si="58">C50-I50</f>
        <v>45</v>
      </c>
      <c r="E50" s="12">
        <f t="shared" ref="E50:E55" si="59">D50-F50-G50</f>
        <v>43</v>
      </c>
      <c r="F50" s="11">
        <v>1</v>
      </c>
      <c r="G50" s="11">
        <v>1</v>
      </c>
      <c r="H50" s="11">
        <v>14</v>
      </c>
      <c r="I50" s="11">
        <v>45</v>
      </c>
      <c r="J50" s="13">
        <v>15.5</v>
      </c>
      <c r="K50" s="13">
        <f t="shared" ref="K50:K55" si="60">(J50*(E50+I50)/2)*1.43</f>
        <v>975.26</v>
      </c>
      <c r="L50" s="14">
        <f>(28.1*F50*1.5)+(28.1*G50*2)</f>
        <v>98.350000000000009</v>
      </c>
      <c r="M50" s="14">
        <f>ROUND((4300/168)*0.2*H50,2)</f>
        <v>71.67</v>
      </c>
      <c r="N50" s="15">
        <f t="shared" ref="N50:N53" si="61">SUM(K50:M50)</f>
        <v>1145.28</v>
      </c>
      <c r="O50" s="16">
        <f t="shared" ref="O50:O55" si="62">ROUNDUP(J50*(E50+I50)*11%,0)</f>
        <v>151</v>
      </c>
    </row>
    <row r="51" spans="1:15" ht="33.950000000000003" customHeight="1" x14ac:dyDescent="0.2">
      <c r="A51" s="1" t="s">
        <v>21</v>
      </c>
      <c r="B51" s="33" t="s">
        <v>43</v>
      </c>
      <c r="C51" s="11">
        <v>90</v>
      </c>
      <c r="D51" s="12">
        <f t="shared" si="58"/>
        <v>45</v>
      </c>
      <c r="E51" s="12">
        <f t="shared" si="59"/>
        <v>43</v>
      </c>
      <c r="F51" s="11">
        <v>1</v>
      </c>
      <c r="G51" s="11">
        <v>1</v>
      </c>
      <c r="H51" s="11">
        <v>18</v>
      </c>
      <c r="I51" s="11">
        <v>45</v>
      </c>
      <c r="J51" s="13">
        <v>15.5</v>
      </c>
      <c r="K51" s="19">
        <f t="shared" si="60"/>
        <v>975.26</v>
      </c>
      <c r="L51" s="14">
        <f t="shared" ref="L51:L55" si="63">(28.1*F51*1.5)+(28.1*G51*2)</f>
        <v>98.350000000000009</v>
      </c>
      <c r="M51" s="14">
        <f t="shared" ref="M51:M55" si="64">ROUND((4300/168)*0.2*H51,2)</f>
        <v>92.14</v>
      </c>
      <c r="N51" s="15">
        <f t="shared" si="61"/>
        <v>1165.75</v>
      </c>
      <c r="O51" s="16">
        <f t="shared" si="62"/>
        <v>151</v>
      </c>
    </row>
    <row r="52" spans="1:15" ht="33.950000000000003" customHeight="1" x14ac:dyDescent="0.2">
      <c r="A52" s="1" t="s">
        <v>36</v>
      </c>
      <c r="B52" s="33" t="s">
        <v>43</v>
      </c>
      <c r="C52" s="11">
        <v>43</v>
      </c>
      <c r="D52" s="12">
        <f t="shared" si="58"/>
        <v>21.5</v>
      </c>
      <c r="E52" s="12">
        <f t="shared" si="59"/>
        <v>19.5</v>
      </c>
      <c r="F52" s="11">
        <v>1</v>
      </c>
      <c r="G52" s="11">
        <v>1</v>
      </c>
      <c r="H52" s="11">
        <v>6</v>
      </c>
      <c r="I52" s="11">
        <v>21.5</v>
      </c>
      <c r="J52" s="13">
        <v>15.5</v>
      </c>
      <c r="K52" s="19">
        <f t="shared" si="60"/>
        <v>454.38249999999999</v>
      </c>
      <c r="L52" s="14">
        <f t="shared" si="63"/>
        <v>98.350000000000009</v>
      </c>
      <c r="M52" s="14">
        <f t="shared" si="64"/>
        <v>30.71</v>
      </c>
      <c r="N52" s="15">
        <f t="shared" si="61"/>
        <v>583.4425</v>
      </c>
      <c r="O52" s="16">
        <f t="shared" si="62"/>
        <v>70</v>
      </c>
    </row>
    <row r="53" spans="1:15" ht="33.950000000000003" customHeight="1" x14ac:dyDescent="0.2">
      <c r="A53" s="1" t="s">
        <v>37</v>
      </c>
      <c r="B53" s="33" t="s">
        <v>43</v>
      </c>
      <c r="C53" s="11">
        <v>43</v>
      </c>
      <c r="D53" s="12">
        <f t="shared" si="58"/>
        <v>21.5</v>
      </c>
      <c r="E53" s="12">
        <f t="shared" si="59"/>
        <v>19.5</v>
      </c>
      <c r="F53" s="11">
        <v>1</v>
      </c>
      <c r="G53" s="11">
        <v>1</v>
      </c>
      <c r="H53" s="11">
        <v>10</v>
      </c>
      <c r="I53" s="11">
        <v>21.5</v>
      </c>
      <c r="J53" s="13">
        <v>15.5</v>
      </c>
      <c r="K53" s="19">
        <f t="shared" si="60"/>
        <v>454.38249999999999</v>
      </c>
      <c r="L53" s="14">
        <f t="shared" si="63"/>
        <v>98.350000000000009</v>
      </c>
      <c r="M53" s="14">
        <f t="shared" si="64"/>
        <v>51.19</v>
      </c>
      <c r="N53" s="15">
        <f t="shared" si="61"/>
        <v>603.9224999999999</v>
      </c>
      <c r="O53" s="16">
        <f t="shared" si="62"/>
        <v>70</v>
      </c>
    </row>
    <row r="54" spans="1:15" ht="33.950000000000003" customHeight="1" x14ac:dyDescent="0.2">
      <c r="A54" s="1" t="s">
        <v>38</v>
      </c>
      <c r="B54" s="33" t="s">
        <v>43</v>
      </c>
      <c r="C54" s="17">
        <v>41</v>
      </c>
      <c r="D54" s="18">
        <f t="shared" ref="D54" si="65">C54-I54</f>
        <v>20.5</v>
      </c>
      <c r="E54" s="18">
        <f t="shared" ref="E54" si="66">D54-F54-G54</f>
        <v>18.5</v>
      </c>
      <c r="F54" s="17">
        <v>1</v>
      </c>
      <c r="G54" s="17">
        <v>1</v>
      </c>
      <c r="H54" s="17">
        <v>6</v>
      </c>
      <c r="I54" s="17">
        <v>20.5</v>
      </c>
      <c r="J54" s="13">
        <v>15.5</v>
      </c>
      <c r="K54" s="19">
        <f t="shared" ref="K54" si="67">(J54*(E54+I54)/2)*1.43</f>
        <v>432.21749999999997</v>
      </c>
      <c r="L54" s="34">
        <f t="shared" si="63"/>
        <v>98.350000000000009</v>
      </c>
      <c r="M54" s="34">
        <f t="shared" si="64"/>
        <v>30.71</v>
      </c>
      <c r="N54" s="20">
        <f t="shared" ref="N54" si="68">SUM(K54:M54)</f>
        <v>561.27750000000003</v>
      </c>
      <c r="O54" s="21">
        <f t="shared" ref="O54" si="69">ROUNDUP(J54*(E54+I54)*11%,0)</f>
        <v>67</v>
      </c>
    </row>
    <row r="55" spans="1:15" ht="33.950000000000003" customHeight="1" thickBot="1" x14ac:dyDescent="0.25">
      <c r="A55" s="2" t="s">
        <v>73</v>
      </c>
      <c r="B55" s="35" t="s">
        <v>43</v>
      </c>
      <c r="C55" s="36">
        <v>41</v>
      </c>
      <c r="D55" s="37">
        <f t="shared" si="58"/>
        <v>20.5</v>
      </c>
      <c r="E55" s="37">
        <f t="shared" si="59"/>
        <v>18.5</v>
      </c>
      <c r="F55" s="36">
        <v>1</v>
      </c>
      <c r="G55" s="36">
        <v>1</v>
      </c>
      <c r="H55" s="36">
        <v>10</v>
      </c>
      <c r="I55" s="36">
        <v>20.5</v>
      </c>
      <c r="J55" s="38">
        <v>15.5</v>
      </c>
      <c r="K55" s="38">
        <f t="shared" si="60"/>
        <v>432.21749999999997</v>
      </c>
      <c r="L55" s="39">
        <f t="shared" si="63"/>
        <v>98.350000000000009</v>
      </c>
      <c r="M55" s="39">
        <f t="shared" si="64"/>
        <v>51.19</v>
      </c>
      <c r="N55" s="24">
        <f t="shared" ref="N55" si="70">SUM(K55:M55)</f>
        <v>581.75749999999994</v>
      </c>
      <c r="O55" s="25">
        <f t="shared" si="62"/>
        <v>67</v>
      </c>
    </row>
    <row r="56" spans="1:15" ht="30.95" customHeight="1" x14ac:dyDescent="0.2">
      <c r="A56" s="116" t="s">
        <v>22</v>
      </c>
      <c r="B56" s="3" t="s">
        <v>87</v>
      </c>
      <c r="C56" s="4"/>
      <c r="D56" s="4"/>
      <c r="E56" s="4"/>
      <c r="F56" s="4"/>
      <c r="G56" s="4"/>
      <c r="H56" s="4"/>
      <c r="I56" s="4"/>
      <c r="J56" s="5"/>
      <c r="K56" s="4"/>
      <c r="L56" s="4"/>
      <c r="M56" s="4"/>
      <c r="N56" s="4"/>
      <c r="O56" s="6"/>
    </row>
    <row r="57" spans="1:15" ht="35.1" customHeight="1" x14ac:dyDescent="0.2">
      <c r="A57" s="117"/>
      <c r="B57" s="7" t="s">
        <v>76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9"/>
    </row>
    <row r="58" spans="1:15" ht="35.1" customHeight="1" x14ac:dyDescent="0.2">
      <c r="A58" s="98" t="s">
        <v>23</v>
      </c>
      <c r="B58" s="10" t="s">
        <v>44</v>
      </c>
      <c r="C58" s="11">
        <v>41</v>
      </c>
      <c r="D58" s="12">
        <f t="shared" ref="D58:D61" si="71">C58-I58</f>
        <v>20.5</v>
      </c>
      <c r="E58" s="12">
        <f t="shared" ref="E58:E61" si="72">D58-F58-G58</f>
        <v>18.5</v>
      </c>
      <c r="F58" s="11">
        <v>1</v>
      </c>
      <c r="G58" s="11">
        <v>1</v>
      </c>
      <c r="H58" s="11">
        <v>9</v>
      </c>
      <c r="I58" s="11">
        <v>20.5</v>
      </c>
      <c r="J58" s="13">
        <v>15.5</v>
      </c>
      <c r="K58" s="13">
        <f t="shared" ref="K58:K59" si="73">J58*(E58+I58)</f>
        <v>604.5</v>
      </c>
      <c r="L58" s="14">
        <f t="shared" ref="L58:L61" si="74">(28.1*F58*1.5)+(28.1*G58*2)</f>
        <v>98.350000000000009</v>
      </c>
      <c r="M58" s="14">
        <f t="shared" ref="M58:M61" si="75">ROUND((4300/168)*0.2*H58,2)</f>
        <v>46.07</v>
      </c>
      <c r="N58" s="15">
        <f t="shared" ref="N58:N61" si="76">SUM(K58:M58)</f>
        <v>748.92000000000007</v>
      </c>
      <c r="O58" s="16">
        <f t="shared" ref="O58:O61" si="77">ROUNDUP(J58*(E58+I58)*11%,0)</f>
        <v>67</v>
      </c>
    </row>
    <row r="59" spans="1:15" ht="35.1" customHeight="1" x14ac:dyDescent="0.2">
      <c r="A59" s="98" t="s">
        <v>24</v>
      </c>
      <c r="B59" s="10" t="s">
        <v>44</v>
      </c>
      <c r="C59" s="11">
        <v>41</v>
      </c>
      <c r="D59" s="12">
        <f t="shared" si="71"/>
        <v>20.5</v>
      </c>
      <c r="E59" s="12">
        <f t="shared" si="72"/>
        <v>18.5</v>
      </c>
      <c r="F59" s="11">
        <v>1</v>
      </c>
      <c r="G59" s="11">
        <v>1</v>
      </c>
      <c r="H59" s="11">
        <v>7</v>
      </c>
      <c r="I59" s="11">
        <v>20.5</v>
      </c>
      <c r="J59" s="13">
        <v>15.5</v>
      </c>
      <c r="K59" s="13">
        <f t="shared" si="73"/>
        <v>604.5</v>
      </c>
      <c r="L59" s="14">
        <f t="shared" si="74"/>
        <v>98.350000000000009</v>
      </c>
      <c r="M59" s="14">
        <f t="shared" si="75"/>
        <v>35.83</v>
      </c>
      <c r="N59" s="15">
        <f t="shared" si="76"/>
        <v>738.68000000000006</v>
      </c>
      <c r="O59" s="16">
        <f t="shared" si="77"/>
        <v>67</v>
      </c>
    </row>
    <row r="60" spans="1:15" ht="35.1" customHeight="1" x14ac:dyDescent="0.2">
      <c r="A60" s="98" t="s">
        <v>29</v>
      </c>
      <c r="B60" s="10" t="s">
        <v>43</v>
      </c>
      <c r="C60" s="17">
        <v>41</v>
      </c>
      <c r="D60" s="18">
        <f t="shared" si="71"/>
        <v>20.5</v>
      </c>
      <c r="E60" s="18">
        <f t="shared" si="72"/>
        <v>18.5</v>
      </c>
      <c r="F60" s="17">
        <v>1</v>
      </c>
      <c r="G60" s="17">
        <v>1</v>
      </c>
      <c r="H60" s="17">
        <v>9</v>
      </c>
      <c r="I60" s="11">
        <v>20.5</v>
      </c>
      <c r="J60" s="13">
        <v>15.5</v>
      </c>
      <c r="K60" s="19">
        <f t="shared" ref="K60:K61" si="78">(J60*(E60+I60)/2)*1.43</f>
        <v>432.21749999999997</v>
      </c>
      <c r="L60" s="14">
        <f t="shared" si="74"/>
        <v>98.350000000000009</v>
      </c>
      <c r="M60" s="14">
        <f t="shared" si="75"/>
        <v>46.07</v>
      </c>
      <c r="N60" s="20">
        <f t="shared" si="76"/>
        <v>576.63750000000005</v>
      </c>
      <c r="O60" s="21">
        <f t="shared" si="77"/>
        <v>67</v>
      </c>
    </row>
    <row r="61" spans="1:15" ht="35.1" customHeight="1" x14ac:dyDescent="0.2">
      <c r="A61" s="98" t="s">
        <v>54</v>
      </c>
      <c r="B61" s="10" t="s">
        <v>43</v>
      </c>
      <c r="C61" s="17">
        <v>41</v>
      </c>
      <c r="D61" s="18">
        <f t="shared" si="71"/>
        <v>20.5</v>
      </c>
      <c r="E61" s="18">
        <f t="shared" si="72"/>
        <v>18.5</v>
      </c>
      <c r="F61" s="17">
        <v>1</v>
      </c>
      <c r="G61" s="17">
        <v>1</v>
      </c>
      <c r="H61" s="17">
        <v>7</v>
      </c>
      <c r="I61" s="11">
        <v>20.5</v>
      </c>
      <c r="J61" s="13">
        <v>15.5</v>
      </c>
      <c r="K61" s="19">
        <f t="shared" si="78"/>
        <v>432.21749999999997</v>
      </c>
      <c r="L61" s="14">
        <f t="shared" si="74"/>
        <v>98.350000000000009</v>
      </c>
      <c r="M61" s="14">
        <f t="shared" si="75"/>
        <v>35.83</v>
      </c>
      <c r="N61" s="20">
        <f t="shared" si="76"/>
        <v>566.39750000000004</v>
      </c>
      <c r="O61" s="21">
        <f t="shared" si="77"/>
        <v>67</v>
      </c>
    </row>
    <row r="62" spans="1:15" ht="35.1" customHeight="1" thickBot="1" x14ac:dyDescent="0.25">
      <c r="A62" s="99" t="s">
        <v>55</v>
      </c>
      <c r="B62" s="35" t="s">
        <v>53</v>
      </c>
      <c r="C62" s="36">
        <v>41</v>
      </c>
      <c r="D62" s="37">
        <f t="shared" ref="D62" si="79">C62-I62</f>
        <v>27.5</v>
      </c>
      <c r="E62" s="37">
        <f t="shared" ref="E62" si="80">D62-F62-G62</f>
        <v>25.5</v>
      </c>
      <c r="F62" s="36">
        <v>1</v>
      </c>
      <c r="G62" s="36">
        <v>1</v>
      </c>
      <c r="H62" s="36">
        <v>16</v>
      </c>
      <c r="I62" s="36">
        <v>13.5</v>
      </c>
      <c r="J62" s="38">
        <v>15.5</v>
      </c>
      <c r="K62" s="38">
        <f t="shared" ref="K62" si="81">J62*(E62+I62)</f>
        <v>604.5</v>
      </c>
      <c r="L62" s="39">
        <f t="shared" ref="L62" si="82">(28.1*F62*1.5)+(28.1*G62*2)</f>
        <v>98.350000000000009</v>
      </c>
      <c r="M62" s="39">
        <f t="shared" ref="M62" si="83">ROUND((4300/168)*0.2*H62,2)</f>
        <v>81.900000000000006</v>
      </c>
      <c r="N62" s="40">
        <f t="shared" ref="N62" si="84">SUM(K62:M62)</f>
        <v>784.75</v>
      </c>
      <c r="O62" s="41">
        <f t="shared" ref="O62" si="85">ROUNDUP(J62*(E62+I62)*11%,0)</f>
        <v>67</v>
      </c>
    </row>
    <row r="63" spans="1:15" ht="69" customHeight="1" x14ac:dyDescent="0.25">
      <c r="A63" s="68"/>
      <c r="B63" s="67"/>
      <c r="C63" s="67"/>
      <c r="D63" s="67"/>
      <c r="E63" s="69"/>
      <c r="F63" s="67"/>
      <c r="G63" s="67"/>
      <c r="H63" s="67"/>
      <c r="I63" s="67"/>
      <c r="J63" s="67"/>
      <c r="K63" s="77" t="s">
        <v>57</v>
      </c>
      <c r="M63" s="69"/>
      <c r="N63" s="70"/>
      <c r="O63" s="67"/>
    </row>
    <row r="64" spans="1:15" ht="33.950000000000003" customHeight="1" x14ac:dyDescent="0.25">
      <c r="A64" s="71"/>
      <c r="B64" s="45" t="s">
        <v>46</v>
      </c>
      <c r="C64" s="67"/>
      <c r="D64" s="67"/>
      <c r="E64" s="67"/>
      <c r="F64" s="67"/>
      <c r="G64" s="67"/>
      <c r="H64" s="67"/>
      <c r="I64" s="67"/>
      <c r="J64" s="67"/>
      <c r="K64" s="67"/>
      <c r="L64" s="69"/>
      <c r="M64" s="67"/>
      <c r="N64" s="42"/>
      <c r="O64" s="72"/>
    </row>
    <row r="65" spans="1:15" ht="39.950000000000003" customHeight="1" x14ac:dyDescent="0.25">
      <c r="A65" s="68"/>
      <c r="B65" s="67"/>
      <c r="C65" s="67"/>
      <c r="D65" s="67"/>
      <c r="E65" s="67"/>
      <c r="F65" s="67"/>
      <c r="G65" s="67"/>
      <c r="H65" s="67"/>
      <c r="I65" s="67"/>
      <c r="J65" s="67"/>
      <c r="K65" s="70" t="s">
        <v>58</v>
      </c>
      <c r="M65" s="69"/>
      <c r="N65" s="70"/>
      <c r="O65" s="67"/>
    </row>
    <row r="66" spans="1:15" ht="8.1" customHeight="1" x14ac:dyDescent="0.25"/>
  </sheetData>
  <mergeCells count="24">
    <mergeCell ref="A56:A57"/>
    <mergeCell ref="A18:A19"/>
    <mergeCell ref="C3:I3"/>
    <mergeCell ref="K3:N3"/>
    <mergeCell ref="C4:C6"/>
    <mergeCell ref="A8:A9"/>
    <mergeCell ref="A3:A6"/>
    <mergeCell ref="B3:B6"/>
    <mergeCell ref="A48:A49"/>
    <mergeCell ref="A37:A38"/>
    <mergeCell ref="A45:A46"/>
    <mergeCell ref="A21:A22"/>
    <mergeCell ref="O4:O6"/>
    <mergeCell ref="D5:D6"/>
    <mergeCell ref="E5:E6"/>
    <mergeCell ref="F5:G5"/>
    <mergeCell ref="H5:H6"/>
    <mergeCell ref="D4:H4"/>
    <mergeCell ref="I4:I6"/>
    <mergeCell ref="N4:N6"/>
    <mergeCell ref="J4:J6"/>
    <mergeCell ref="K4:K6"/>
    <mergeCell ref="L4:L6"/>
    <mergeCell ref="M4:M6"/>
  </mergeCells>
  <phoneticPr fontId="12" type="noConversion"/>
  <printOptions horizontalCentered="1"/>
  <pageMargins left="0" right="0" top="0.78740157480314965" bottom="0.31496062992125984" header="0.39370078740157483" footer="0.19685039370078741"/>
  <pageSetup paperSize="9" scale="57" fitToHeight="3" orientation="landscape" r:id="rId1"/>
  <headerFooter>
    <oddHeader>&amp;R&amp;"Arial CE,Pogrubiony"&amp;14Załącznik Nr 2 do Uchwały Zarządu WARS S.A.  Nr 353/2023 z dnia 15.11.2023r.</oddHeader>
    <oddFooter>&amp;C&amp;P</oddFooter>
    <firstHeader>&amp;R&amp;"Arial CE,Pogrubiony"&amp;16Załącznik Nr 2 do Uchwały Zarządu WARS S.A. Nr 247/2016 z dnia 07.12.2016r.</firstHeader>
  </headerFooter>
  <rowBreaks count="3" manualBreakCount="3">
    <brk id="25" max="14" man="1"/>
    <brk id="44" max="14" man="1"/>
    <brk id="65" max="1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Tab SWR-2024, zm-9+Lębork</vt:lpstr>
      <vt:lpstr>'Tab SWR-2024, zm-9+Lębork'!Obszar_wydruku</vt:lpstr>
      <vt:lpstr>'Tab SWR-2024, zm-9+Lębork'!Tytuły_wydruku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Krystyna Kowalczyk</cp:lastModifiedBy>
  <cp:lastPrinted>2024-08-29T11:28:26Z</cp:lastPrinted>
  <dcterms:created xsi:type="dcterms:W3CDTF">1997-02-26T13:46:56Z</dcterms:created>
  <dcterms:modified xsi:type="dcterms:W3CDTF">2024-09-05T12:44:02Z</dcterms:modified>
</cp:coreProperties>
</file>