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전투 기획서\"/>
    </mc:Choice>
  </mc:AlternateContent>
  <xr:revisionPtr revIDLastSave="0" documentId="13_ncr:1_{953AD2B3-884B-4D7D-B3AE-F4F2E80BE0D7}" xr6:coauthVersionLast="47" xr6:coauthVersionMax="47" xr10:uidLastSave="{00000000-0000-0000-0000-000000000000}"/>
  <bookViews>
    <workbookView xWindow="-120" yWindow="-120" windowWidth="29040" windowHeight="15840" activeTab="2" xr2:uid="{41E7A6B6-CC06-49A1-81A3-52EDE7F04A23}"/>
  </bookViews>
  <sheets>
    <sheet name="타워 예시" sheetId="1" r:id="rId1"/>
    <sheet name="몬스터 예시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L5" i="2" s="1"/>
  <c r="M5" i="2" s="1"/>
  <c r="N5" i="2" s="1"/>
  <c r="L11" i="2"/>
  <c r="L10" i="2"/>
  <c r="L12" i="2"/>
  <c r="J6" i="2"/>
  <c r="J7" i="2"/>
  <c r="J8" i="2"/>
  <c r="K8" i="2" s="1"/>
  <c r="L8" i="2" s="1"/>
  <c r="J9" i="2"/>
  <c r="J10" i="2"/>
  <c r="J11" i="2"/>
  <c r="J12" i="2"/>
  <c r="K11" i="2"/>
  <c r="H12" i="2"/>
  <c r="E9" i="2"/>
  <c r="C7" i="2"/>
  <c r="L5" i="1"/>
  <c r="L10" i="1" s="1"/>
  <c r="D29" i="2"/>
  <c r="J29" i="2" s="1"/>
  <c r="K29" i="2" s="1"/>
  <c r="L29" i="2" s="1"/>
  <c r="M29" i="2" s="1"/>
  <c r="D28" i="2"/>
  <c r="J28" i="2" s="1"/>
  <c r="K28" i="2" s="1"/>
  <c r="L28" i="2" s="1"/>
  <c r="M28" i="2" s="1"/>
  <c r="D27" i="2"/>
  <c r="J27" i="2" s="1"/>
  <c r="K27" i="2" s="1"/>
  <c r="L27" i="2" s="1"/>
  <c r="M27" i="2" s="1"/>
  <c r="D26" i="2"/>
  <c r="J26" i="2" s="1"/>
  <c r="K26" i="2" s="1"/>
  <c r="L26" i="2" s="1"/>
  <c r="M26" i="2" s="1"/>
  <c r="D25" i="2"/>
  <c r="J25" i="2" s="1"/>
  <c r="K25" i="2" s="1"/>
  <c r="L25" i="2" s="1"/>
  <c r="M25" i="2" s="1"/>
  <c r="D24" i="2"/>
  <c r="J24" i="2" s="1"/>
  <c r="K24" i="2" s="1"/>
  <c r="L24" i="2" s="1"/>
  <c r="M24" i="2" s="1"/>
  <c r="D23" i="2"/>
  <c r="J23" i="2" s="1"/>
  <c r="K23" i="2" s="1"/>
  <c r="L23" i="2" s="1"/>
  <c r="M23" i="2" s="1"/>
  <c r="D22" i="2"/>
  <c r="J22" i="2" s="1"/>
  <c r="K22" i="2" s="1"/>
  <c r="L22" i="2" s="1"/>
  <c r="M22" i="2" s="1"/>
  <c r="D21" i="2"/>
  <c r="J21" i="2" s="1"/>
  <c r="K21" i="2" s="1"/>
  <c r="L21" i="2" s="1"/>
  <c r="M21" i="2" s="1"/>
  <c r="D20" i="2"/>
  <c r="J20" i="2" s="1"/>
  <c r="K20" i="2" s="1"/>
  <c r="L20" i="2" s="1"/>
  <c r="M20" i="2" s="1"/>
  <c r="K13" i="3"/>
  <c r="H13" i="3"/>
  <c r="G13" i="3"/>
  <c r="F13" i="3"/>
  <c r="E13" i="3"/>
  <c r="D13" i="3"/>
  <c r="K12" i="3"/>
  <c r="H12" i="3"/>
  <c r="G12" i="3"/>
  <c r="F12" i="3"/>
  <c r="E12" i="3"/>
  <c r="D12" i="3"/>
  <c r="K11" i="3"/>
  <c r="H11" i="3"/>
  <c r="G11" i="3"/>
  <c r="F11" i="3"/>
  <c r="E11" i="3"/>
  <c r="D11" i="3"/>
  <c r="G5" i="3"/>
  <c r="G6" i="3" s="1"/>
  <c r="G4" i="3"/>
  <c r="D4" i="3"/>
  <c r="D5" i="3" s="1"/>
  <c r="D6" i="3" s="1"/>
  <c r="G3" i="3"/>
  <c r="F3" i="3"/>
  <c r="F4" i="3" s="1"/>
  <c r="F5" i="3" s="1"/>
  <c r="F6" i="3" s="1"/>
  <c r="E3" i="3"/>
  <c r="E4" i="3" s="1"/>
  <c r="E5" i="3" s="1"/>
  <c r="E6" i="3" s="1"/>
  <c r="D3" i="3"/>
  <c r="O16" i="1"/>
  <c r="O17" i="1"/>
  <c r="N17" i="1"/>
  <c r="P17" i="1"/>
  <c r="K17" i="1"/>
  <c r="H17" i="1"/>
  <c r="K16" i="1"/>
  <c r="H16" i="1"/>
  <c r="O14" i="1"/>
  <c r="P14" i="1"/>
  <c r="O10" i="1"/>
  <c r="P10" i="1"/>
  <c r="N15" i="1"/>
  <c r="K15" i="1"/>
  <c r="H15" i="1"/>
  <c r="I14" i="1"/>
  <c r="J14" i="1"/>
  <c r="K14" i="1"/>
  <c r="H14" i="1"/>
  <c r="K13" i="1"/>
  <c r="H13" i="1"/>
  <c r="I12" i="1"/>
  <c r="J12" i="1"/>
  <c r="K12" i="1"/>
  <c r="H12" i="1"/>
  <c r="K11" i="1"/>
  <c r="H11" i="1"/>
  <c r="K10" i="1"/>
  <c r="I10" i="1"/>
  <c r="J10" i="1"/>
  <c r="H10" i="1"/>
  <c r="L9" i="1"/>
  <c r="H8" i="1"/>
  <c r="K5" i="1"/>
  <c r="K9" i="1" s="1"/>
  <c r="I5" i="1"/>
  <c r="J5" i="1"/>
  <c r="H5" i="1"/>
  <c r="H9" i="1" s="1"/>
  <c r="L11" i="1" l="1"/>
  <c r="L12" i="1"/>
  <c r="L13" i="1"/>
  <c r="L14" i="1"/>
  <c r="L8" i="1"/>
  <c r="H7" i="1"/>
  <c r="H6" i="1"/>
  <c r="P6" i="1" s="1"/>
  <c r="K6" i="1"/>
  <c r="K7" i="1"/>
  <c r="P7" i="1" s="1"/>
  <c r="K8" i="1"/>
  <c r="K6" i="2"/>
  <c r="L6" i="2" s="1"/>
  <c r="M6" i="2" s="1"/>
  <c r="N6" i="2" s="1"/>
  <c r="O6" i="2" s="1"/>
  <c r="K7" i="2"/>
  <c r="L7" i="2" s="1"/>
  <c r="M7" i="2" s="1"/>
  <c r="N7" i="2" s="1"/>
  <c r="M8" i="2"/>
  <c r="N8" i="2" s="1"/>
  <c r="K9" i="2"/>
  <c r="L9" i="2" s="1"/>
  <c r="M9" i="2" s="1"/>
  <c r="N9" i="2" s="1"/>
  <c r="K10" i="2"/>
  <c r="M10" i="2" s="1"/>
  <c r="N10" i="2" s="1"/>
  <c r="M11" i="2"/>
  <c r="N11" i="2" s="1"/>
  <c r="K12" i="2"/>
  <c r="M12" i="2" s="1"/>
  <c r="N12" i="2" s="1"/>
  <c r="P16" i="1"/>
  <c r="P8" i="1"/>
  <c r="P9" i="1"/>
  <c r="P11" i="1"/>
  <c r="P12" i="1"/>
  <c r="P13" i="1"/>
  <c r="P15" i="1"/>
  <c r="P4" i="1"/>
  <c r="O6" i="1"/>
  <c r="O7" i="1"/>
  <c r="O8" i="1"/>
  <c r="O9" i="1"/>
  <c r="O11" i="1"/>
  <c r="O12" i="1"/>
  <c r="O13" i="1"/>
  <c r="O15" i="1"/>
  <c r="O4" i="1"/>
  <c r="L16" i="1" l="1"/>
  <c r="L15" i="1"/>
  <c r="L17" i="1"/>
  <c r="R17" i="1" s="1"/>
  <c r="R4" i="1"/>
  <c r="R6" i="1"/>
  <c r="R7" i="1"/>
  <c r="R8" i="1"/>
  <c r="R9" i="1"/>
  <c r="R11" i="1"/>
  <c r="R12" i="1"/>
  <c r="R13" i="1"/>
  <c r="R15" i="1"/>
  <c r="R16" i="1"/>
  <c r="S15" i="1" l="1"/>
  <c r="S6" i="1"/>
  <c r="S11" i="1"/>
</calcChain>
</file>

<file path=xl/sharedStrings.xml><?xml version="1.0" encoding="utf-8"?>
<sst xmlns="http://schemas.openxmlformats.org/spreadsheetml/2006/main" count="166" uniqueCount="92">
  <si>
    <t>일반 타워 리스트</t>
    <phoneticPr fontId="2" type="noConversion"/>
  </si>
  <si>
    <t>타워 명</t>
    <phoneticPr fontId="2" type="noConversion"/>
  </si>
  <si>
    <t>특징</t>
    <phoneticPr fontId="2" type="noConversion"/>
  </si>
  <si>
    <t>예상 스텟</t>
    <phoneticPr fontId="2" type="noConversion"/>
  </si>
  <si>
    <t>공격력</t>
    <phoneticPr fontId="2" type="noConversion"/>
  </si>
  <si>
    <t>방어력</t>
    <phoneticPr fontId="2" type="noConversion"/>
  </si>
  <si>
    <t>체력</t>
    <phoneticPr fontId="2" type="noConversion"/>
  </si>
  <si>
    <t>사거리</t>
    <phoneticPr fontId="2" type="noConversion"/>
  </si>
  <si>
    <t>공격 속도</t>
    <phoneticPr fontId="2" type="noConversion"/>
  </si>
  <si>
    <t>레벨</t>
    <phoneticPr fontId="2" type="noConversion"/>
  </si>
  <si>
    <t>일반 타워</t>
    <phoneticPr fontId="2" type="noConversion"/>
  </si>
  <si>
    <t>파워 타워</t>
    <phoneticPr fontId="2" type="noConversion"/>
  </si>
  <si>
    <t>기본 타워</t>
    <phoneticPr fontId="2" type="noConversion"/>
  </si>
  <si>
    <t>스나이퍼 타워</t>
    <phoneticPr fontId="2" type="noConversion"/>
  </si>
  <si>
    <t>아드레날린 타워</t>
    <phoneticPr fontId="2" type="noConversion"/>
  </si>
  <si>
    <t>특수 능력</t>
    <phoneticPr fontId="2" type="noConversion"/>
  </si>
  <si>
    <t>장점 : 공격력이 높음
단점 : 공격 속도가 느림</t>
    <phoneticPr fontId="2" type="noConversion"/>
  </si>
  <si>
    <t>장점 : 공격 속도가 높음
단점 : 공격력이 낮음</t>
    <phoneticPr fontId="2" type="noConversion"/>
  </si>
  <si>
    <t>장점 : 사거리와 공격력이 높음
단점 : 공격 속도가 매우 느림</t>
    <phoneticPr fontId="2" type="noConversion"/>
  </si>
  <si>
    <t>샷건 타워</t>
    <phoneticPr fontId="2" type="noConversion"/>
  </si>
  <si>
    <t>타워 사용처</t>
    <phoneticPr fontId="2" type="noConversion"/>
  </si>
  <si>
    <t>초반 구간용</t>
    <phoneticPr fontId="2" type="noConversion"/>
  </si>
  <si>
    <t>방어력이 높은 적이 나오는 스테이지에 사용</t>
    <phoneticPr fontId="2" type="noConversion"/>
  </si>
  <si>
    <t>등급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</si>
  <si>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</si>
  <si>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</si>
  <si>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</si>
  <si>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</si>
  <si>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</si>
  <si>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장점 : 공격력이 높고, 공격 속도가 빠름
단점 : 사거리가 짧음</t>
    <phoneticPr fontId="2" type="noConversion"/>
  </si>
  <si>
    <t>O</t>
    <phoneticPr fontId="2" type="noConversion"/>
  </si>
  <si>
    <t>https://youtu.be/54t9JA-a7eI?t=48</t>
  </si>
  <si>
    <t>그웬 타워</t>
    <phoneticPr fontId="2" type="noConversion"/>
  </si>
  <si>
    <t>발키리 타워</t>
    <phoneticPr fontId="2" type="noConversion"/>
  </si>
  <si>
    <t>장점 : 넓은 공격 범위와 사거리를 활용한 스플레쉬
단점 : 낮은 공격력</t>
    <phoneticPr fontId="2" type="noConversion"/>
  </si>
  <si>
    <t>잡몹 사냥용</t>
    <phoneticPr fontId="2" type="noConversion"/>
  </si>
  <si>
    <t>보스 사냥용</t>
    <phoneticPr fontId="2" type="noConversion"/>
  </si>
  <si>
    <t>장점 : 높은 공격력과 사거리와 공격 속도
단점 : 공격 범위가 작음</t>
    <phoneticPr fontId="2" type="noConversion"/>
  </si>
  <si>
    <t>밸런스 타워</t>
    <phoneticPr fontId="2" type="noConversion"/>
  </si>
  <si>
    <t>장점 : 없음
단점 : 없음</t>
    <phoneticPr fontId="2" type="noConversion"/>
  </si>
  <si>
    <t>일반 타워가 더욱 강력해진 느낌</t>
    <phoneticPr fontId="2" type="noConversion"/>
  </si>
  <si>
    <t>명사수 타워</t>
    <phoneticPr fontId="2" type="noConversion"/>
  </si>
  <si>
    <t>장점 : 높은 공격력과 공격 속도와 사거리
단점 : 스플레쉬 없음</t>
    <phoneticPr fontId="2" type="noConversion"/>
  </si>
  <si>
    <t>신궁 타워</t>
    <phoneticPr fontId="2" type="noConversion"/>
  </si>
  <si>
    <t>폭격 타워</t>
    <phoneticPr fontId="2" type="noConversion"/>
  </si>
  <si>
    <t>이걸 만드는게 맞을까?</t>
    <phoneticPr fontId="2" type="noConversion"/>
  </si>
  <si>
    <t>장점 : 단점 없음
단점 : 없음</t>
    <phoneticPr fontId="2" type="noConversion"/>
  </si>
  <si>
    <t>능력 합계</t>
    <phoneticPr fontId="2" type="noConversion"/>
  </si>
  <si>
    <t>Kind</t>
    <phoneticPr fontId="2" type="noConversion"/>
  </si>
  <si>
    <t xml:space="preserve"> </t>
    <phoneticPr fontId="2" type="noConversion"/>
  </si>
  <si>
    <t>#</t>
    <phoneticPr fontId="2" type="noConversion"/>
  </si>
  <si>
    <t>예상 데미지</t>
    <phoneticPr fontId="2" type="noConversion"/>
  </si>
  <si>
    <t>스플래쉬 범위</t>
    <phoneticPr fontId="2" type="noConversion"/>
  </si>
  <si>
    <t>스플래쉬 적용</t>
    <phoneticPr fontId="2" type="noConversion"/>
  </si>
  <si>
    <t>마리 수</t>
    <phoneticPr fontId="2" type="noConversion"/>
  </si>
  <si>
    <t>방어 상수</t>
    <phoneticPr fontId="2" type="noConversion"/>
  </si>
  <si>
    <t>피해 흡수량</t>
    <phoneticPr fontId="2" type="noConversion"/>
  </si>
  <si>
    <t>받는 피해 비율</t>
    <phoneticPr fontId="2" type="noConversion"/>
  </si>
  <si>
    <t>적용 데미지</t>
    <phoneticPr fontId="2" type="noConversion"/>
  </si>
  <si>
    <t>기준</t>
    <phoneticPr fontId="2" type="noConversion"/>
  </si>
  <si>
    <t>몇방에 죽나?</t>
    <phoneticPr fontId="2" type="noConversion"/>
  </si>
  <si>
    <t>C</t>
    <phoneticPr fontId="2" type="noConversion"/>
  </si>
  <si>
    <t>기준</t>
    <phoneticPr fontId="2" type="noConversion"/>
  </si>
  <si>
    <t>장점 : 스플레쉬 적용과 매우 높은 공격력
단점 : 사거리가 매우 짧음</t>
    <phoneticPr fontId="2" type="noConversion"/>
  </si>
  <si>
    <t>B</t>
    <phoneticPr fontId="2" type="noConversion"/>
  </si>
  <si>
    <t>A</t>
    <phoneticPr fontId="2" type="noConversion"/>
  </si>
  <si>
    <t>유형1</t>
    <phoneticPr fontId="2" type="noConversion"/>
  </si>
  <si>
    <t>유형2</t>
    <phoneticPr fontId="2" type="noConversion"/>
  </si>
  <si>
    <t>Attack</t>
    <phoneticPr fontId="2" type="noConversion"/>
  </si>
  <si>
    <t>Defend</t>
    <phoneticPr fontId="2" type="noConversion"/>
  </si>
  <si>
    <t>Hp</t>
    <phoneticPr fontId="2" type="noConversion"/>
  </si>
  <si>
    <t>AttackSpeed</t>
    <phoneticPr fontId="2" type="noConversion"/>
  </si>
  <si>
    <t>Range</t>
    <phoneticPr fontId="2" type="noConversion"/>
  </si>
  <si>
    <t>Splash</t>
    <phoneticPr fontId="2" type="noConversion"/>
  </si>
  <si>
    <t>SplashRange</t>
    <phoneticPr fontId="2" type="noConversion"/>
  </si>
  <si>
    <t>MooveSpeed</t>
    <phoneticPr fontId="2" type="noConversion"/>
  </si>
  <si>
    <t>계수</t>
    <phoneticPr fontId="2" type="noConversion"/>
  </si>
  <si>
    <t>유형</t>
    <phoneticPr fontId="2" type="noConversion"/>
  </si>
  <si>
    <t>일반</t>
    <phoneticPr fontId="2" type="noConversion"/>
  </si>
  <si>
    <t>근접</t>
    <phoneticPr fontId="2" type="noConversion"/>
  </si>
  <si>
    <t>공격형</t>
    <phoneticPr fontId="2" type="noConversion"/>
  </si>
  <si>
    <t>레어</t>
    <phoneticPr fontId="2" type="noConversion"/>
  </si>
  <si>
    <t>방어형</t>
    <phoneticPr fontId="2" type="noConversion"/>
  </si>
  <si>
    <t>에픽</t>
    <phoneticPr fontId="2" type="noConversion"/>
  </si>
  <si>
    <t>속도형</t>
    <phoneticPr fontId="2" type="noConversion"/>
  </si>
  <si>
    <t>스페셜</t>
    <phoneticPr fontId="2" type="noConversion"/>
  </si>
  <si>
    <t>유니크</t>
    <phoneticPr fontId="2" type="noConversion"/>
  </si>
  <si>
    <t>타워 vs 몬스터</t>
    <phoneticPr fontId="2" type="noConversion"/>
  </si>
  <si>
    <t>얼마나 걸리나?</t>
    <phoneticPr fontId="2" type="noConversion"/>
  </si>
  <si>
    <t>초</t>
    <phoneticPr fontId="2" type="noConversion"/>
  </si>
  <si>
    <t>?</t>
    <phoneticPr fontId="2" type="noConversion"/>
  </si>
  <si>
    <t>1당 전투력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</si>
</sst>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2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F918-22E2-49F3-83AF-AFC7028F97E7}">
  <dimension ref="B1:Y17"/>
  <sheetViews>
    <sheetView topLeftCell="E1" workbookViewId="0">
      <selection activeCell="L4" sqref="L4"/>
    </sheetView>
  </sheetViews>
  <sheetFormatPr defaultRowHeight="16.5" x14ac:dyDescent="0.3"/>
  <cols>
    <col min="5" max="5" width="15.875" bestFit="1" customWidth="1"/>
    <col min="6" max="6" width="46.375" bestFit="1" customWidth="1"/>
    <col min="7" max="7" width="46.375" customWidth="1"/>
    <col min="8" max="8" width="9.625" bestFit="1" customWidth="1"/>
    <col min="9" max="14" width="12" customWidth="1"/>
    <col min="15" max="15" width="11" customWidth="1"/>
    <col min="16" max="16" width="12" customWidth="1"/>
  </cols>
  <sheetData>
    <row r="1" spans="2:25" x14ac:dyDescent="0.3">
      <c r="H1">
        <v>100</v>
      </c>
    </row>
    <row r="2" spans="2:25" x14ac:dyDescent="0.3">
      <c r="B2" t="s">
        <v>0</v>
      </c>
      <c r="H2" t="s">
        <v>3</v>
      </c>
      <c r="O2" t="s">
        <v>50</v>
      </c>
      <c r="P2" t="s">
        <v>50</v>
      </c>
    </row>
    <row r="3" spans="2:25" x14ac:dyDescent="0.3">
      <c r="B3" t="s">
        <v>48</v>
      </c>
      <c r="C3" t="s">
        <v>9</v>
      </c>
      <c r="D3" t="s">
        <v>23</v>
      </c>
      <c r="E3" t="s">
        <v>1</v>
      </c>
      <c r="F3" t="s">
        <v>2</v>
      </c>
      <c r="G3" t="s">
        <v>20</v>
      </c>
      <c r="H3" t="s">
        <v>4</v>
      </c>
      <c r="I3" t="s">
        <v>5</v>
      </c>
      <c r="J3" t="s">
        <v>6</v>
      </c>
      <c r="K3" t="s">
        <v>8</v>
      </c>
      <c r="L3" t="s">
        <v>7</v>
      </c>
      <c r="M3" t="s">
        <v>53</v>
      </c>
      <c r="N3" t="s">
        <v>52</v>
      </c>
      <c r="O3" t="s">
        <v>54</v>
      </c>
      <c r="P3" t="s">
        <v>51</v>
      </c>
      <c r="Q3" t="s">
        <v>15</v>
      </c>
      <c r="R3" t="s">
        <v>47</v>
      </c>
    </row>
    <row r="4" spans="2:25" x14ac:dyDescent="0.3">
      <c r="B4">
        <v>101</v>
      </c>
      <c r="C4">
        <v>1</v>
      </c>
      <c r="D4" t="s">
        <v>24</v>
      </c>
      <c r="E4" t="s">
        <v>10</v>
      </c>
      <c r="F4" t="s">
        <v>12</v>
      </c>
      <c r="G4" t="s">
        <v>21</v>
      </c>
      <c r="H4">
        <v>5</v>
      </c>
      <c r="I4">
        <v>0</v>
      </c>
      <c r="J4">
        <v>0</v>
      </c>
      <c r="K4">
        <v>0.7</v>
      </c>
      <c r="L4">
        <v>5</v>
      </c>
      <c r="N4">
        <v>1</v>
      </c>
      <c r="O4">
        <f>POWER(N4,2)</f>
        <v>1</v>
      </c>
      <c r="P4">
        <f>H4*K4*3.14*POWER(N4,2)</f>
        <v>10.99</v>
      </c>
      <c r="R4">
        <f>SUM(H4:L4)</f>
        <v>10.7</v>
      </c>
      <c r="V4" t="s">
        <v>49</v>
      </c>
      <c r="Y4">
        <v>1</v>
      </c>
    </row>
    <row r="5" spans="2:25" s="8" customFormat="1" x14ac:dyDescent="0.3">
      <c r="C5" s="8" t="s">
        <v>50</v>
      </c>
      <c r="D5" s="8" t="s">
        <v>61</v>
      </c>
      <c r="E5" s="8" t="s">
        <v>62</v>
      </c>
      <c r="H5" s="8">
        <f>ROUNDUP(H4*1.5,0)</f>
        <v>8</v>
      </c>
      <c r="I5" s="8">
        <f t="shared" ref="I5:J5" si="0">ROUNDUP(I4*1.5,0)</f>
        <v>0</v>
      </c>
      <c r="J5" s="8">
        <f t="shared" si="0"/>
        <v>0</v>
      </c>
      <c r="K5" s="8">
        <f>ROUNDUP(K4*1.5,1)</f>
        <v>1.1000000000000001</v>
      </c>
      <c r="L5" s="8">
        <f>ROUNDUP(L4*1.5,0)</f>
        <v>8</v>
      </c>
      <c r="N5" s="8">
        <v>1</v>
      </c>
    </row>
    <row r="6" spans="2:25" ht="33" x14ac:dyDescent="0.3">
      <c r="B6">
        <v>201</v>
      </c>
      <c r="C6">
        <v>2</v>
      </c>
      <c r="D6" t="s">
        <v>25</v>
      </c>
      <c r="E6" t="s">
        <v>11</v>
      </c>
      <c r="F6" s="1" t="s">
        <v>16</v>
      </c>
      <c r="G6" s="1" t="s">
        <v>22</v>
      </c>
      <c r="H6">
        <f>ROUNDUP(H5*1.5,0)</f>
        <v>12</v>
      </c>
      <c r="I6">
        <v>0</v>
      </c>
      <c r="K6">
        <f>ROUNDUP(K5/1.5,1)</f>
        <v>0.79999999999999993</v>
      </c>
      <c r="L6">
        <v>8</v>
      </c>
      <c r="N6">
        <v>1</v>
      </c>
      <c r="O6">
        <f t="shared" ref="O6:O17" si="1">POWER(N6,2)</f>
        <v>1</v>
      </c>
      <c r="P6">
        <f t="shared" ref="P6:P15" si="2">H6*K6*3.14*POWER(N6,2)</f>
        <v>30.143999999999998</v>
      </c>
      <c r="R6">
        <f>SUM(H6:L6)</f>
        <v>20.8</v>
      </c>
      <c r="S6" s="2">
        <f>R6/R4-1</f>
        <v>0.94392523364486003</v>
      </c>
      <c r="Y6">
        <v>1</v>
      </c>
    </row>
    <row r="7" spans="2:25" ht="33" x14ac:dyDescent="0.3">
      <c r="B7">
        <v>202</v>
      </c>
      <c r="C7">
        <v>3</v>
      </c>
      <c r="D7" t="s">
        <v>25</v>
      </c>
      <c r="E7" t="s">
        <v>14</v>
      </c>
      <c r="F7" s="1" t="s">
        <v>17</v>
      </c>
      <c r="G7" s="1"/>
      <c r="H7">
        <f>ROUNDUP(H5/1.5,0)</f>
        <v>6</v>
      </c>
      <c r="I7">
        <v>0</v>
      </c>
      <c r="J7">
        <v>0</v>
      </c>
      <c r="K7">
        <f>ROUND(K5*1.5,1)</f>
        <v>1.7</v>
      </c>
      <c r="L7">
        <v>8</v>
      </c>
      <c r="N7">
        <v>1</v>
      </c>
      <c r="O7">
        <f t="shared" si="1"/>
        <v>1</v>
      </c>
      <c r="P7">
        <f t="shared" si="2"/>
        <v>32.027999999999999</v>
      </c>
      <c r="R7">
        <f>SUM(H7:L7)</f>
        <v>15.7</v>
      </c>
      <c r="Y7">
        <v>1</v>
      </c>
    </row>
    <row r="8" spans="2:25" ht="33" x14ac:dyDescent="0.3">
      <c r="B8">
        <v>203</v>
      </c>
      <c r="C8">
        <v>4</v>
      </c>
      <c r="D8" t="s">
        <v>25</v>
      </c>
      <c r="E8" t="s">
        <v>13</v>
      </c>
      <c r="F8" s="1" t="s">
        <v>18</v>
      </c>
      <c r="G8" s="1"/>
      <c r="H8">
        <f>H5*1.5</f>
        <v>12</v>
      </c>
      <c r="K8">
        <f>K5/2</f>
        <v>0.55000000000000004</v>
      </c>
      <c r="L8">
        <f>L5*1.5</f>
        <v>12</v>
      </c>
      <c r="N8">
        <v>1</v>
      </c>
      <c r="O8">
        <f t="shared" si="1"/>
        <v>1</v>
      </c>
      <c r="P8">
        <f t="shared" si="2"/>
        <v>20.724000000000004</v>
      </c>
      <c r="R8">
        <f>SUM(H8:L8)</f>
        <v>24.55</v>
      </c>
      <c r="Y8">
        <v>1</v>
      </c>
    </row>
    <row r="9" spans="2:25" ht="33" x14ac:dyDescent="0.3">
      <c r="B9">
        <v>204</v>
      </c>
      <c r="C9">
        <v>5</v>
      </c>
      <c r="D9" t="s">
        <v>25</v>
      </c>
      <c r="E9" t="s">
        <v>19</v>
      </c>
      <c r="F9" s="1" t="s">
        <v>63</v>
      </c>
      <c r="G9" s="1"/>
      <c r="H9">
        <f>H5*1.5</f>
        <v>12</v>
      </c>
      <c r="K9">
        <f>K5</f>
        <v>1.1000000000000001</v>
      </c>
      <c r="L9">
        <f>ROUNDUP(L6/1.5,1)</f>
        <v>5.3999999999999995</v>
      </c>
      <c r="M9" t="s">
        <v>30</v>
      </c>
      <c r="N9">
        <v>1</v>
      </c>
      <c r="O9">
        <f t="shared" si="1"/>
        <v>1</v>
      </c>
      <c r="P9">
        <f t="shared" si="2"/>
        <v>41.448000000000008</v>
      </c>
      <c r="R9">
        <f>SUM(H9:L9)</f>
        <v>18.5</v>
      </c>
      <c r="Y9">
        <v>1</v>
      </c>
    </row>
    <row r="10" spans="2:25" s="8" customFormat="1" x14ac:dyDescent="0.3">
      <c r="C10" s="8" t="s">
        <v>50</v>
      </c>
      <c r="D10" s="8" t="s">
        <v>64</v>
      </c>
      <c r="E10" s="8" t="s">
        <v>62</v>
      </c>
      <c r="F10" s="9"/>
      <c r="G10" s="9"/>
      <c r="H10" s="8">
        <f>ROUNDUP(H5*1.5,0)</f>
        <v>12</v>
      </c>
      <c r="I10" s="8">
        <f t="shared" ref="I10:L10" si="3">ROUNDUP(I5*1.5,0)</f>
        <v>0</v>
      </c>
      <c r="J10" s="8">
        <f t="shared" si="3"/>
        <v>0</v>
      </c>
      <c r="K10" s="8">
        <f>ROUNDUP(K5*1.5,0)</f>
        <v>2</v>
      </c>
      <c r="L10" s="8">
        <f t="shared" si="3"/>
        <v>12</v>
      </c>
      <c r="N10" s="8">
        <v>1</v>
      </c>
      <c r="O10" s="8">
        <f t="shared" si="1"/>
        <v>1</v>
      </c>
      <c r="P10" s="8">
        <f t="shared" si="2"/>
        <v>75.36</v>
      </c>
    </row>
    <row r="11" spans="2:25" ht="33" x14ac:dyDescent="0.3">
      <c r="B11">
        <v>301</v>
      </c>
      <c r="D11" t="s">
        <v>26</v>
      </c>
      <c r="E11" t="s">
        <v>32</v>
      </c>
      <c r="F11" s="1" t="s">
        <v>29</v>
      </c>
      <c r="G11" t="s">
        <v>31</v>
      </c>
      <c r="H11">
        <f>ROUNDUP(H10*1.5,0)</f>
        <v>18</v>
      </c>
      <c r="I11">
        <v>0</v>
      </c>
      <c r="J11">
        <v>0</v>
      </c>
      <c r="K11">
        <f>ROUNDUP(K10*1.5,1)</f>
        <v>3</v>
      </c>
      <c r="L11">
        <f>ROUNDUP(L10/1.5,1)</f>
        <v>8</v>
      </c>
      <c r="M11" t="s">
        <v>30</v>
      </c>
      <c r="N11">
        <v>1</v>
      </c>
      <c r="O11">
        <f t="shared" si="1"/>
        <v>1</v>
      </c>
      <c r="P11">
        <f t="shared" si="2"/>
        <v>169.56</v>
      </c>
      <c r="R11">
        <f>SUM(H11:L11)</f>
        <v>29</v>
      </c>
      <c r="S11" s="2">
        <f>R11/R9-1</f>
        <v>0.56756756756756754</v>
      </c>
      <c r="Y11">
        <v>1</v>
      </c>
    </row>
    <row r="12" spans="2:25" ht="33" x14ac:dyDescent="0.3">
      <c r="B12">
        <v>302</v>
      </c>
      <c r="D12" t="s">
        <v>26</v>
      </c>
      <c r="E12" t="s">
        <v>38</v>
      </c>
      <c r="F12" s="1" t="s">
        <v>39</v>
      </c>
      <c r="G12" t="s">
        <v>40</v>
      </c>
      <c r="H12">
        <f>H10</f>
        <v>12</v>
      </c>
      <c r="I12">
        <f t="shared" ref="I12:L12" si="4">I10</f>
        <v>0</v>
      </c>
      <c r="J12">
        <f t="shared" si="4"/>
        <v>0</v>
      </c>
      <c r="K12">
        <f t="shared" si="4"/>
        <v>2</v>
      </c>
      <c r="L12">
        <f t="shared" si="4"/>
        <v>12</v>
      </c>
      <c r="N12">
        <v>1</v>
      </c>
      <c r="O12">
        <f t="shared" si="1"/>
        <v>1</v>
      </c>
      <c r="P12">
        <f t="shared" si="2"/>
        <v>75.36</v>
      </c>
      <c r="R12">
        <f>SUM(H12:L12)</f>
        <v>26</v>
      </c>
      <c r="Y12">
        <v>1</v>
      </c>
    </row>
    <row r="13" spans="2:25" ht="33" x14ac:dyDescent="0.3">
      <c r="B13">
        <v>303</v>
      </c>
      <c r="D13" t="s">
        <v>26</v>
      </c>
      <c r="E13" t="s">
        <v>41</v>
      </c>
      <c r="F13" s="1" t="s">
        <v>42</v>
      </c>
      <c r="H13">
        <f>ROUNDUP(H10*1.5,0)</f>
        <v>18</v>
      </c>
      <c r="K13">
        <f>ROUNDUP(K10*1.5,0)</f>
        <v>3</v>
      </c>
      <c r="L13">
        <f>ROUNDUP(L10*1.5,1)</f>
        <v>18</v>
      </c>
      <c r="N13">
        <v>1</v>
      </c>
      <c r="O13">
        <f t="shared" si="1"/>
        <v>1</v>
      </c>
      <c r="P13">
        <f t="shared" si="2"/>
        <v>169.56</v>
      </c>
      <c r="R13">
        <f>SUM(H13:L13)</f>
        <v>39</v>
      </c>
      <c r="Y13">
        <v>1</v>
      </c>
    </row>
    <row r="14" spans="2:25" s="8" customFormat="1" x14ac:dyDescent="0.3">
      <c r="D14" s="8" t="s">
        <v>65</v>
      </c>
      <c r="E14" s="8" t="s">
        <v>62</v>
      </c>
      <c r="F14" s="9"/>
      <c r="H14" s="8">
        <f>H10*1.5</f>
        <v>18</v>
      </c>
      <c r="I14" s="8">
        <f t="shared" ref="I14:L14" si="5">I10*1.5</f>
        <v>0</v>
      </c>
      <c r="J14" s="8">
        <f t="shared" si="5"/>
        <v>0</v>
      </c>
      <c r="K14" s="8">
        <f t="shared" si="5"/>
        <v>3</v>
      </c>
      <c r="L14" s="8">
        <f t="shared" si="5"/>
        <v>18</v>
      </c>
      <c r="N14" s="8">
        <v>1</v>
      </c>
      <c r="O14" s="8">
        <f t="shared" si="1"/>
        <v>1</v>
      </c>
      <c r="P14" s="8">
        <f t="shared" si="2"/>
        <v>169.56</v>
      </c>
    </row>
    <row r="15" spans="2:25" ht="33" x14ac:dyDescent="0.3">
      <c r="B15">
        <v>401</v>
      </c>
      <c r="D15" t="s">
        <v>27</v>
      </c>
      <c r="E15" t="s">
        <v>33</v>
      </c>
      <c r="F15" s="1" t="s">
        <v>34</v>
      </c>
      <c r="G15" t="s">
        <v>35</v>
      </c>
      <c r="H15">
        <f>H14/1.5</f>
        <v>12</v>
      </c>
      <c r="K15">
        <f>K14</f>
        <v>3</v>
      </c>
      <c r="L15">
        <f>L14*1.5</f>
        <v>27</v>
      </c>
      <c r="M15" t="s">
        <v>30</v>
      </c>
      <c r="N15">
        <f>N14*1.5</f>
        <v>1.5</v>
      </c>
      <c r="O15">
        <f t="shared" si="1"/>
        <v>2.25</v>
      </c>
      <c r="P15">
        <f t="shared" si="2"/>
        <v>254.34</v>
      </c>
      <c r="R15">
        <f>SUM(H15:L15)</f>
        <v>42</v>
      </c>
      <c r="S15" s="2">
        <f>R15/R11-1</f>
        <v>0.44827586206896552</v>
      </c>
      <c r="Y15">
        <v>1</v>
      </c>
    </row>
    <row r="16" spans="2:25" ht="33" x14ac:dyDescent="0.3">
      <c r="B16">
        <v>402</v>
      </c>
      <c r="D16" t="s">
        <v>27</v>
      </c>
      <c r="E16" t="s">
        <v>43</v>
      </c>
      <c r="F16" s="1" t="s">
        <v>37</v>
      </c>
      <c r="G16" t="s">
        <v>36</v>
      </c>
      <c r="H16">
        <f>ROUNDUP(H14*1.5,0)</f>
        <v>27</v>
      </c>
      <c r="K16">
        <f>ROUNDUP(K14*1.5,0)</f>
        <v>5</v>
      </c>
      <c r="L16">
        <f>ROUNDUP(L14*1.5,0)</f>
        <v>27</v>
      </c>
      <c r="N16">
        <v>1</v>
      </c>
      <c r="O16">
        <f t="shared" si="1"/>
        <v>1</v>
      </c>
      <c r="P16">
        <f>H16*K16*3.14</f>
        <v>423.90000000000003</v>
      </c>
      <c r="R16">
        <f>SUM(H16:L16)</f>
        <v>59</v>
      </c>
      <c r="Y16">
        <v>1</v>
      </c>
    </row>
    <row r="17" spans="2:18" ht="33" x14ac:dyDescent="0.3">
      <c r="B17">
        <v>501</v>
      </c>
      <c r="D17" t="s">
        <v>28</v>
      </c>
      <c r="E17" t="s">
        <v>44</v>
      </c>
      <c r="F17" s="1" t="s">
        <v>46</v>
      </c>
      <c r="G17" t="s">
        <v>45</v>
      </c>
      <c r="H17">
        <f>H14*1.5</f>
        <v>27</v>
      </c>
      <c r="K17">
        <f>K14*1.5</f>
        <v>4.5</v>
      </c>
      <c r="L17">
        <f t="shared" ref="L17" si="6">L14*1.5</f>
        <v>27</v>
      </c>
      <c r="M17" t="s">
        <v>30</v>
      </c>
      <c r="N17">
        <f>N14*1.5</f>
        <v>1.5</v>
      </c>
      <c r="O17">
        <f t="shared" si="1"/>
        <v>2.25</v>
      </c>
      <c r="P17">
        <f>H17*K17*3.14</f>
        <v>381.51</v>
      </c>
      <c r="R17">
        <f>SUM(H17:L17)</f>
        <v>58.5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C573-FBA9-475A-B023-320D05C0AFEE}">
  <dimension ref="A1:W13"/>
  <sheetViews>
    <sheetView workbookViewId="0">
      <selection activeCell="E2" sqref="E2:F2"/>
    </sheetView>
  </sheetViews>
  <sheetFormatPr defaultRowHeight="16.5" x14ac:dyDescent="0.3"/>
  <cols>
    <col min="3" max="3" width="10.375" customWidth="1"/>
    <col min="4" max="4" width="9.25" customWidth="1"/>
    <col min="5" max="5" width="11.25" customWidth="1"/>
    <col min="7" max="7" width="12.375" bestFit="1" customWidth="1"/>
    <col min="8" max="8" width="8.875" bestFit="1" customWidth="1"/>
    <col min="9" max="9" width="7" bestFit="1" customWidth="1"/>
    <col min="10" max="10" width="12.625" bestFit="1" customWidth="1"/>
    <col min="11" max="11" width="12.875" bestFit="1" customWidth="1"/>
    <col min="12" max="13" width="12.875" customWidth="1"/>
    <col min="23" max="23" width="14" customWidth="1"/>
  </cols>
  <sheetData>
    <row r="1" spans="1:23" x14ac:dyDescent="0.3">
      <c r="A1" s="10" t="s">
        <v>23</v>
      </c>
      <c r="B1" s="11" t="s">
        <v>66</v>
      </c>
      <c r="C1" s="12" t="s">
        <v>67</v>
      </c>
      <c r="D1" s="13" t="s">
        <v>68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N1" s="32" t="s">
        <v>76</v>
      </c>
      <c r="O1" s="14" t="s">
        <v>77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</row>
    <row r="2" spans="1:23" x14ac:dyDescent="0.3">
      <c r="A2" s="15" t="s">
        <v>78</v>
      </c>
      <c r="B2" s="16" t="s">
        <v>79</v>
      </c>
      <c r="C2" s="17" t="s">
        <v>59</v>
      </c>
      <c r="D2" s="18">
        <v>5</v>
      </c>
      <c r="E2" s="16">
        <v>3</v>
      </c>
      <c r="F2" s="16">
        <v>30</v>
      </c>
      <c r="G2" s="16">
        <v>0.5</v>
      </c>
      <c r="H2" s="16">
        <v>0.3</v>
      </c>
      <c r="I2" s="16"/>
      <c r="J2" s="16"/>
      <c r="K2" s="16">
        <v>0.7</v>
      </c>
      <c r="N2" s="32"/>
      <c r="O2" s="16" t="s">
        <v>80</v>
      </c>
      <c r="P2" s="16">
        <v>1.5</v>
      </c>
      <c r="Q2" s="16">
        <v>0.5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</row>
    <row r="3" spans="1:23" x14ac:dyDescent="0.3">
      <c r="A3" s="15" t="s">
        <v>81</v>
      </c>
      <c r="B3" s="16" t="s">
        <v>79</v>
      </c>
      <c r="C3" s="17" t="s">
        <v>59</v>
      </c>
      <c r="D3" s="18">
        <f>D2*1.5</f>
        <v>7.5</v>
      </c>
      <c r="E3" s="16">
        <f>E2*1.5</f>
        <v>4.5</v>
      </c>
      <c r="F3" s="16">
        <f>F2*1.5</f>
        <v>45</v>
      </c>
      <c r="G3" s="16">
        <f>G2*1.5</f>
        <v>0.75</v>
      </c>
      <c r="H3" s="16">
        <v>0.3</v>
      </c>
      <c r="I3" s="16"/>
      <c r="J3" s="16"/>
      <c r="K3" s="16">
        <v>0.7</v>
      </c>
      <c r="N3" s="32"/>
      <c r="O3" s="16" t="s">
        <v>82</v>
      </c>
      <c r="P3" s="16">
        <v>0.5</v>
      </c>
      <c r="Q3" s="16">
        <v>1.5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</row>
    <row r="4" spans="1:23" x14ac:dyDescent="0.3">
      <c r="A4" s="15" t="s">
        <v>83</v>
      </c>
      <c r="B4" s="16" t="s">
        <v>79</v>
      </c>
      <c r="C4" s="17" t="s">
        <v>59</v>
      </c>
      <c r="D4" s="18">
        <f t="shared" ref="D4:G6" si="0">D3*1.5</f>
        <v>11.25</v>
      </c>
      <c r="E4" s="16">
        <f t="shared" si="0"/>
        <v>6.75</v>
      </c>
      <c r="F4" s="16">
        <f t="shared" si="0"/>
        <v>67.5</v>
      </c>
      <c r="G4" s="16">
        <f t="shared" si="0"/>
        <v>1.125</v>
      </c>
      <c r="H4" s="16">
        <v>0.3</v>
      </c>
      <c r="I4" s="16"/>
      <c r="J4" s="16"/>
      <c r="K4" s="16">
        <v>0.7</v>
      </c>
      <c r="N4" s="32"/>
      <c r="O4" s="16" t="s">
        <v>84</v>
      </c>
      <c r="P4" s="16">
        <v>0.5</v>
      </c>
      <c r="Q4" s="16">
        <v>1</v>
      </c>
      <c r="R4" s="16">
        <v>0.5</v>
      </c>
      <c r="S4" s="16">
        <v>1</v>
      </c>
      <c r="T4" s="16">
        <v>1</v>
      </c>
      <c r="U4" s="16">
        <v>1</v>
      </c>
      <c r="V4" s="16">
        <v>1</v>
      </c>
      <c r="W4" s="16">
        <v>1.5</v>
      </c>
    </row>
    <row r="5" spans="1:23" x14ac:dyDescent="0.3">
      <c r="A5" s="15" t="s">
        <v>85</v>
      </c>
      <c r="B5" s="16" t="s">
        <v>79</v>
      </c>
      <c r="C5" s="17" t="s">
        <v>59</v>
      </c>
      <c r="D5" s="18">
        <f t="shared" si="0"/>
        <v>16.875</v>
      </c>
      <c r="E5" s="16">
        <f t="shared" si="0"/>
        <v>10.125</v>
      </c>
      <c r="F5" s="16">
        <f t="shared" si="0"/>
        <v>101.25</v>
      </c>
      <c r="G5" s="16">
        <f t="shared" si="0"/>
        <v>1.6875</v>
      </c>
      <c r="H5" s="16">
        <v>0.3</v>
      </c>
      <c r="I5" s="16"/>
      <c r="J5" s="16"/>
      <c r="K5" s="16">
        <v>1</v>
      </c>
    </row>
    <row r="6" spans="1:23" ht="17.25" thickBot="1" x14ac:dyDescent="0.35">
      <c r="A6" s="19" t="s">
        <v>86</v>
      </c>
      <c r="B6" s="20" t="s">
        <v>79</v>
      </c>
      <c r="C6" s="21" t="s">
        <v>59</v>
      </c>
      <c r="D6" s="18">
        <f t="shared" si="0"/>
        <v>25.3125</v>
      </c>
      <c r="E6" s="16">
        <f t="shared" si="0"/>
        <v>15.1875</v>
      </c>
      <c r="F6" s="16">
        <f t="shared" si="0"/>
        <v>151.875</v>
      </c>
      <c r="G6" s="16">
        <f t="shared" si="0"/>
        <v>2.53125</v>
      </c>
      <c r="H6" s="16">
        <v>0.3</v>
      </c>
      <c r="I6" s="16"/>
      <c r="J6" s="16"/>
      <c r="K6" s="16">
        <v>1</v>
      </c>
    </row>
    <row r="7" spans="1:23" x14ac:dyDescent="0.3">
      <c r="B7" s="22"/>
    </row>
    <row r="8" spans="1:23" x14ac:dyDescent="0.3">
      <c r="B8" s="22"/>
    </row>
    <row r="9" spans="1:23" ht="17.25" thickBot="1" x14ac:dyDescent="0.35"/>
    <row r="10" spans="1:23" ht="17.25" thickBot="1" x14ac:dyDescent="0.35">
      <c r="A10" s="23" t="s">
        <v>23</v>
      </c>
      <c r="B10" s="24" t="s">
        <v>66</v>
      </c>
      <c r="C10" s="25" t="s">
        <v>67</v>
      </c>
      <c r="D10" s="14" t="s">
        <v>68</v>
      </c>
      <c r="E10" s="14" t="s">
        <v>69</v>
      </c>
      <c r="F10" s="14" t="s">
        <v>70</v>
      </c>
      <c r="G10" s="14" t="s">
        <v>71</v>
      </c>
      <c r="H10" s="14" t="s">
        <v>72</v>
      </c>
      <c r="I10" s="14" t="s">
        <v>73</v>
      </c>
      <c r="J10" s="14" t="s">
        <v>74</v>
      </c>
      <c r="K10" s="14" t="s">
        <v>75</v>
      </c>
    </row>
    <row r="11" spans="1:23" x14ac:dyDescent="0.3">
      <c r="A11" s="10" t="s">
        <v>78</v>
      </c>
      <c r="B11" s="11" t="s">
        <v>79</v>
      </c>
      <c r="C11" s="12" t="s">
        <v>80</v>
      </c>
      <c r="D11" s="18">
        <f>VLOOKUP($A$11,$A$2:$H$6,4,0)*VLOOKUP(C11,$O$2:$W$4,2,0)</f>
        <v>7.5</v>
      </c>
      <c r="E11" s="16">
        <f>VLOOKUP($A$11,$A$2:$H$6,5,0)*VLOOKUP(C11,$O$2:$W$4,3,0)</f>
        <v>1.5</v>
      </c>
      <c r="F11" s="16">
        <f>VLOOKUP($A$11,$A$2:$H$6,6,0)*VLOOKUP(C11,$O$2:$W$4,4,0)</f>
        <v>30</v>
      </c>
      <c r="G11" s="16">
        <f>VLOOKUP($A$11,$A$2:$H$6,7,0)*VLOOKUP(C11,$O$2:$W$4,5,0)</f>
        <v>0.5</v>
      </c>
      <c r="H11" s="16">
        <f>VLOOKUP($A$11,$A$2:$H$6,8,0)*VLOOKUP(C11,$O$2:$W$4,6,0)</f>
        <v>0.3</v>
      </c>
      <c r="I11" s="16">
        <v>0</v>
      </c>
      <c r="J11" s="16">
        <v>0</v>
      </c>
      <c r="K11" s="16">
        <f t="shared" ref="K11:K12" si="1">VLOOKUP($A11,$A$2:$K$6,11,0)*VLOOKUP($C11,$O$2:$W$4,9,0)</f>
        <v>0.7</v>
      </c>
    </row>
    <row r="12" spans="1:23" x14ac:dyDescent="0.3">
      <c r="A12" s="15" t="s">
        <v>81</v>
      </c>
      <c r="B12" s="16" t="s">
        <v>79</v>
      </c>
      <c r="C12" s="17" t="s">
        <v>82</v>
      </c>
      <c r="D12" s="18">
        <f>VLOOKUP($A$11,$A$2:$H$6,4,0)*VLOOKUP(C12,$O$2:$W$4,2,0)</f>
        <v>2.5</v>
      </c>
      <c r="E12" s="16">
        <f>VLOOKUP($A$11,$A$2:$H$6,5,0)*VLOOKUP(C12,$O$2:$W$4,3,0)</f>
        <v>4.5</v>
      </c>
      <c r="F12" s="16">
        <f>VLOOKUP($A$11,$A$2:$H$6,6,0)*VLOOKUP(C12,$O$2:$W$4,4,0)</f>
        <v>30</v>
      </c>
      <c r="G12" s="16">
        <f>VLOOKUP($A$11,$A$2:$H$6,7,0)*VLOOKUP(C12,$O$2:$W$4,5,0)</f>
        <v>0.5</v>
      </c>
      <c r="H12" s="16">
        <f>VLOOKUP($A$11,$A$2:$H$6,8,0)*VLOOKUP(C12,$O$2:$W$4,6,0)</f>
        <v>0.3</v>
      </c>
      <c r="I12" s="16">
        <v>0</v>
      </c>
      <c r="J12" s="16">
        <v>0</v>
      </c>
      <c r="K12" s="16">
        <f t="shared" si="1"/>
        <v>0.7</v>
      </c>
    </row>
    <row r="13" spans="1:23" ht="17.25" thickBot="1" x14ac:dyDescent="0.35">
      <c r="A13" s="19" t="s">
        <v>85</v>
      </c>
      <c r="B13" s="20" t="s">
        <v>79</v>
      </c>
      <c r="C13" s="21" t="s">
        <v>84</v>
      </c>
      <c r="D13" s="18">
        <f>VLOOKUP($A$11,$A$2:$H$6,4,0)*VLOOKUP(C13,$O$2:$W$4,2,0)</f>
        <v>2.5</v>
      </c>
      <c r="E13" s="16">
        <f>VLOOKUP($A$11,$A$2:$H$6,5,0)*VLOOKUP(C13,$O$2:$W$4,3,0)</f>
        <v>3</v>
      </c>
      <c r="F13" s="16">
        <f>VLOOKUP($A$11,$A$2:$H$6,6,0)*VLOOKUP(C13,$O$2:$W$4,4,0)</f>
        <v>15</v>
      </c>
      <c r="G13" s="16">
        <f>VLOOKUP($A$11,$A$2:$H$6,7,0)*VLOOKUP(C13,$O$2:$W$4,5,0)</f>
        <v>0.5</v>
      </c>
      <c r="H13" s="16">
        <f>VLOOKUP($A$11,$A$2:$H$6,8,0)*VLOOKUP(C13,$O$2:$W$4,6,0)</f>
        <v>0.3</v>
      </c>
      <c r="I13" s="16">
        <v>0</v>
      </c>
      <c r="J13" s="16">
        <v>0</v>
      </c>
      <c r="K13" s="16">
        <f>VLOOKUP($A13,$A$2:$K$6,11,0)*VLOOKUP($C13,$O$2:$W$4,9,0)</f>
        <v>1.5</v>
      </c>
    </row>
  </sheetData>
  <mergeCells count="1">
    <mergeCell ref="N1:N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A5AB-32D5-4AA2-9C0B-B0875F07FAB9}">
  <dimension ref="A1:V29"/>
  <sheetViews>
    <sheetView tabSelected="1" workbookViewId="0">
      <selection activeCell="V6" sqref="V6"/>
    </sheetView>
  </sheetViews>
  <sheetFormatPr defaultRowHeight="16.5" x14ac:dyDescent="0.3"/>
  <cols>
    <col min="2" max="2" width="14.125" bestFit="1" customWidth="1"/>
    <col min="3" max="3" width="7.125" bestFit="1" customWidth="1"/>
    <col min="4" max="4" width="9.625" bestFit="1" customWidth="1"/>
    <col min="5" max="6" width="13.75" bestFit="1" customWidth="1"/>
    <col min="7" max="7" width="13.75" customWidth="1"/>
    <col min="8" max="8" width="7.125" bestFit="1" customWidth="1"/>
    <col min="9" max="9" width="2.875" customWidth="1"/>
    <col min="10" max="10" width="12.75" bestFit="1" customWidth="1"/>
    <col min="11" max="11" width="14.375" bestFit="1" customWidth="1"/>
    <col min="12" max="12" width="12.75" bestFit="1" customWidth="1"/>
    <col min="13" max="13" width="12.625" bestFit="1" customWidth="1"/>
    <col min="14" max="14" width="15.375" bestFit="1" customWidth="1"/>
    <col min="16" max="17" width="7.125" bestFit="1" customWidth="1"/>
    <col min="18" max="18" width="9.625" bestFit="1" customWidth="1"/>
    <col min="19" max="19" width="13.75" bestFit="1" customWidth="1"/>
    <col min="20" max="20" width="7.125" bestFit="1" customWidth="1"/>
    <col min="21" max="21" width="9.625" bestFit="1" customWidth="1"/>
    <col min="22" max="22" width="5.25" bestFit="1" customWidth="1"/>
  </cols>
  <sheetData>
    <row r="1" spans="1:22" x14ac:dyDescent="0.3">
      <c r="B1" s="3" t="s">
        <v>59</v>
      </c>
      <c r="C1" s="3"/>
    </row>
    <row r="2" spans="1:22" x14ac:dyDescent="0.3">
      <c r="B2">
        <v>100</v>
      </c>
      <c r="D2">
        <v>100</v>
      </c>
    </row>
    <row r="3" spans="1:22" x14ac:dyDescent="0.3">
      <c r="B3" t="s">
        <v>87</v>
      </c>
      <c r="N3" t="s">
        <v>89</v>
      </c>
      <c r="P3" t="s">
        <v>91</v>
      </c>
    </row>
    <row r="4" spans="1:22" x14ac:dyDescent="0.3">
      <c r="B4" s="8" t="s">
        <v>4</v>
      </c>
      <c r="C4" s="8" t="s">
        <v>7</v>
      </c>
      <c r="D4" s="8" t="s">
        <v>8</v>
      </c>
      <c r="E4" s="8" t="s">
        <v>52</v>
      </c>
      <c r="F4" s="26" t="s">
        <v>5</v>
      </c>
      <c r="G4" s="26" t="s">
        <v>55</v>
      </c>
      <c r="H4" s="26" t="s">
        <v>6</v>
      </c>
      <c r="J4" s="5" t="s">
        <v>56</v>
      </c>
      <c r="K4" s="5" t="s">
        <v>57</v>
      </c>
      <c r="L4" s="4" t="s">
        <v>58</v>
      </c>
      <c r="M4" t="s">
        <v>60</v>
      </c>
      <c r="N4" t="s">
        <v>88</v>
      </c>
      <c r="P4" s="8" t="s">
        <v>4</v>
      </c>
      <c r="Q4" s="8" t="s">
        <v>7</v>
      </c>
      <c r="R4" s="8" t="s">
        <v>8</v>
      </c>
      <c r="S4" s="8" t="s">
        <v>52</v>
      </c>
      <c r="T4" s="26" t="s">
        <v>5</v>
      </c>
      <c r="U4" s="26" t="s">
        <v>55</v>
      </c>
      <c r="V4" s="26" t="s">
        <v>6</v>
      </c>
    </row>
    <row r="5" spans="1:22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6">
        <v>10000</v>
      </c>
      <c r="J5" s="6">
        <f>F5/(F5+G5)</f>
        <v>0.5</v>
      </c>
      <c r="K5" s="6">
        <f>1-J5</f>
        <v>0.5</v>
      </c>
      <c r="L5">
        <f t="shared" ref="L5:L12" si="0">H5-(H5-B5*K5)</f>
        <v>0.5</v>
      </c>
      <c r="M5" s="7">
        <f>ROUNDUP(H5/L5,0)</f>
        <v>20000</v>
      </c>
      <c r="N5" s="7">
        <f>M5/D5</f>
        <v>20000</v>
      </c>
      <c r="P5">
        <v>2</v>
      </c>
      <c r="Q5" t="s">
        <v>90</v>
      </c>
      <c r="R5">
        <v>2</v>
      </c>
      <c r="S5" t="s">
        <v>90</v>
      </c>
      <c r="T5">
        <v>1.5</v>
      </c>
      <c r="U5">
        <v>1.5</v>
      </c>
      <c r="V5">
        <v>2</v>
      </c>
    </row>
    <row r="6" spans="1:22" s="27" customFormat="1" x14ac:dyDescent="0.3">
      <c r="A6" s="27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6">
        <v>10000</v>
      </c>
      <c r="I6"/>
      <c r="J6" s="27">
        <f t="shared" ref="J6:J12" si="1">F6/(F6+G6)</f>
        <v>0.5</v>
      </c>
      <c r="K6" s="27">
        <f t="shared" ref="K6:K12" si="2">1-J6</f>
        <v>0.5</v>
      </c>
      <c r="L6" s="27">
        <f t="shared" si="0"/>
        <v>0.5</v>
      </c>
      <c r="M6" s="29">
        <f t="shared" ref="M6:M12" si="3">ROUNDUP(H6/L6,0)</f>
        <v>20000</v>
      </c>
      <c r="N6" s="29">
        <f>M6/D6</f>
        <v>20000</v>
      </c>
      <c r="O6" s="27">
        <f>N5/N6</f>
        <v>1</v>
      </c>
      <c r="Q6" s="30"/>
    </row>
    <row r="7" spans="1:22" x14ac:dyDescent="0.3">
      <c r="A7">
        <v>3</v>
      </c>
      <c r="B7">
        <v>5</v>
      </c>
      <c r="C7">
        <f>C6*2</f>
        <v>2</v>
      </c>
      <c r="D7">
        <v>0.7</v>
      </c>
      <c r="E7">
        <v>1</v>
      </c>
      <c r="F7" s="16">
        <v>1</v>
      </c>
      <c r="G7" s="16">
        <v>10</v>
      </c>
      <c r="H7" s="16">
        <v>10000</v>
      </c>
      <c r="J7" s="6">
        <f t="shared" si="1"/>
        <v>9.0909090909090912E-2</v>
      </c>
      <c r="K7" s="6">
        <f t="shared" si="2"/>
        <v>0.90909090909090906</v>
      </c>
      <c r="L7">
        <f t="shared" si="0"/>
        <v>4.5454545454540494</v>
      </c>
      <c r="M7" s="7">
        <f t="shared" si="3"/>
        <v>2201</v>
      </c>
      <c r="N7" s="7">
        <f>M7/D7</f>
        <v>3144.2857142857147</v>
      </c>
    </row>
    <row r="8" spans="1:22" s="27" customFormat="1" x14ac:dyDescent="0.3">
      <c r="A8" s="27">
        <v>4</v>
      </c>
      <c r="B8" s="27">
        <v>5</v>
      </c>
      <c r="C8" s="27">
        <v>5</v>
      </c>
      <c r="D8" s="27">
        <v>1.4</v>
      </c>
      <c r="E8" s="27">
        <v>1</v>
      </c>
      <c r="F8" s="28">
        <v>1</v>
      </c>
      <c r="G8" s="28">
        <v>10</v>
      </c>
      <c r="H8" s="16">
        <v>10000</v>
      </c>
      <c r="I8"/>
      <c r="J8" s="27">
        <f t="shared" si="1"/>
        <v>9.0909090909090912E-2</v>
      </c>
      <c r="K8" s="27">
        <f>1-J8</f>
        <v>0.90909090909090906</v>
      </c>
      <c r="L8" s="27">
        <f t="shared" si="0"/>
        <v>4.5454545454540494</v>
      </c>
      <c r="M8" s="29">
        <f t="shared" si="3"/>
        <v>2201</v>
      </c>
      <c r="N8" s="29">
        <f>M8/D8</f>
        <v>1572.1428571428573</v>
      </c>
      <c r="Q8" s="31"/>
    </row>
    <row r="9" spans="1:22" x14ac:dyDescent="0.3">
      <c r="A9">
        <v>5</v>
      </c>
      <c r="B9">
        <v>5</v>
      </c>
      <c r="C9">
        <v>5</v>
      </c>
      <c r="D9">
        <v>0.7</v>
      </c>
      <c r="E9">
        <f>E8*2</f>
        <v>2</v>
      </c>
      <c r="F9" s="16">
        <v>1</v>
      </c>
      <c r="G9" s="16">
        <v>10</v>
      </c>
      <c r="H9" s="16">
        <v>10000</v>
      </c>
      <c r="J9" s="6">
        <f t="shared" si="1"/>
        <v>9.0909090909090912E-2</v>
      </c>
      <c r="K9" s="6">
        <f t="shared" si="2"/>
        <v>0.90909090909090906</v>
      </c>
      <c r="L9">
        <f t="shared" si="0"/>
        <v>4.5454545454540494</v>
      </c>
      <c r="M9" s="7">
        <f t="shared" si="3"/>
        <v>2201</v>
      </c>
      <c r="N9" s="7">
        <f t="shared" ref="N9:N12" si="4">M9/D9</f>
        <v>3144.2857142857147</v>
      </c>
    </row>
    <row r="10" spans="1:22" s="27" customFormat="1" x14ac:dyDescent="0.3">
      <c r="A10" s="27">
        <v>6</v>
      </c>
      <c r="B10" s="27">
        <v>5</v>
      </c>
      <c r="C10" s="27">
        <v>5</v>
      </c>
      <c r="D10" s="27">
        <v>0.7</v>
      </c>
      <c r="E10" s="27">
        <v>1</v>
      </c>
      <c r="F10" s="27">
        <v>2</v>
      </c>
      <c r="G10" s="28">
        <v>10</v>
      </c>
      <c r="H10" s="16">
        <v>10000</v>
      </c>
      <c r="I10"/>
      <c r="J10" s="27">
        <f t="shared" si="1"/>
        <v>0.16666666666666666</v>
      </c>
      <c r="K10" s="27">
        <f t="shared" si="2"/>
        <v>0.83333333333333337</v>
      </c>
      <c r="L10" s="27">
        <f t="shared" si="0"/>
        <v>4.1666666666660603</v>
      </c>
      <c r="M10" s="29">
        <f t="shared" si="3"/>
        <v>2401</v>
      </c>
      <c r="N10" s="29">
        <f t="shared" si="4"/>
        <v>3430</v>
      </c>
    </row>
    <row r="11" spans="1:22" x14ac:dyDescent="0.3">
      <c r="A11">
        <v>7</v>
      </c>
      <c r="B11">
        <v>5</v>
      </c>
      <c r="C11">
        <v>5</v>
      </c>
      <c r="D11">
        <v>0.7</v>
      </c>
      <c r="E11">
        <v>1</v>
      </c>
      <c r="F11" s="16">
        <v>1</v>
      </c>
      <c r="G11">
        <v>20</v>
      </c>
      <c r="H11" s="16">
        <v>10000</v>
      </c>
      <c r="J11" s="6">
        <f t="shared" si="1"/>
        <v>4.7619047619047616E-2</v>
      </c>
      <c r="K11" s="6">
        <f>1-J11</f>
        <v>0.95238095238095233</v>
      </c>
      <c r="L11">
        <f>H11-(H11-B11*K11)</f>
        <v>4.7619047619045887</v>
      </c>
      <c r="M11" s="7">
        <f t="shared" si="3"/>
        <v>2101</v>
      </c>
      <c r="N11" s="7">
        <f t="shared" si="4"/>
        <v>3001.4285714285716</v>
      </c>
    </row>
    <row r="12" spans="1:22" s="27" customFormat="1" x14ac:dyDescent="0.3">
      <c r="A12" s="27">
        <v>8</v>
      </c>
      <c r="B12" s="27">
        <v>5</v>
      </c>
      <c r="C12" s="27">
        <v>5</v>
      </c>
      <c r="D12" s="27">
        <v>0.7</v>
      </c>
      <c r="E12" s="27">
        <v>1</v>
      </c>
      <c r="F12" s="28">
        <v>1</v>
      </c>
      <c r="G12" s="28">
        <v>10</v>
      </c>
      <c r="H12" s="27">
        <f>H11*2</f>
        <v>20000</v>
      </c>
      <c r="I12"/>
      <c r="J12" s="27">
        <f t="shared" si="1"/>
        <v>9.0909090909090912E-2</v>
      </c>
      <c r="K12" s="27">
        <f t="shared" si="2"/>
        <v>0.90909090909090906</v>
      </c>
      <c r="L12" s="27">
        <f t="shared" si="0"/>
        <v>4.5454545454558684</v>
      </c>
      <c r="M12" s="29">
        <f t="shared" si="3"/>
        <v>4400</v>
      </c>
      <c r="N12" s="29">
        <f t="shared" si="4"/>
        <v>6285.7142857142862</v>
      </c>
    </row>
    <row r="19" spans="2:13" x14ac:dyDescent="0.3">
      <c r="B19" t="s">
        <v>4</v>
      </c>
      <c r="D19" t="s">
        <v>5</v>
      </c>
      <c r="E19" t="s">
        <v>55</v>
      </c>
      <c r="H19" t="s">
        <v>6</v>
      </c>
      <c r="J19" s="5" t="s">
        <v>56</v>
      </c>
      <c r="K19" s="5" t="s">
        <v>57</v>
      </c>
      <c r="L19" s="4" t="s">
        <v>58</v>
      </c>
      <c r="M19" t="s">
        <v>60</v>
      </c>
    </row>
    <row r="20" spans="2:13" x14ac:dyDescent="0.3">
      <c r="B20">
        <v>3</v>
      </c>
      <c r="D20">
        <f>B20</f>
        <v>3</v>
      </c>
      <c r="E20">
        <v>10</v>
      </c>
      <c r="H20">
        <v>50</v>
      </c>
      <c r="J20" s="6">
        <f t="shared" ref="J20:J29" si="5">D20/(D20+E20)</f>
        <v>0.23076923076923078</v>
      </c>
      <c r="K20" s="6">
        <f>1-J20</f>
        <v>0.76923076923076916</v>
      </c>
      <c r="L20">
        <f t="shared" ref="L20:L29" si="6">H20-(H20-B20*K20)</f>
        <v>2.3076923076923066</v>
      </c>
      <c r="M20" s="7">
        <f t="shared" ref="M20:M29" si="7">ROUNDUP(H20/L20,0)</f>
        <v>22</v>
      </c>
    </row>
    <row r="21" spans="2:13" x14ac:dyDescent="0.3">
      <c r="B21">
        <v>4</v>
      </c>
      <c r="D21">
        <f t="shared" ref="D21:D29" si="8">B21</f>
        <v>4</v>
      </c>
      <c r="E21">
        <v>10</v>
      </c>
      <c r="H21">
        <v>50</v>
      </c>
      <c r="J21" s="6">
        <f t="shared" si="5"/>
        <v>0.2857142857142857</v>
      </c>
      <c r="K21" s="6">
        <f t="shared" ref="K21:K29" si="9">1-J21</f>
        <v>0.7142857142857143</v>
      </c>
      <c r="L21">
        <f t="shared" si="6"/>
        <v>2.8571428571428541</v>
      </c>
      <c r="M21" s="7">
        <f t="shared" si="7"/>
        <v>18</v>
      </c>
    </row>
    <row r="22" spans="2:13" x14ac:dyDescent="0.3">
      <c r="B22">
        <v>5</v>
      </c>
      <c r="D22">
        <f t="shared" si="8"/>
        <v>5</v>
      </c>
      <c r="E22">
        <v>10</v>
      </c>
      <c r="H22">
        <v>50</v>
      </c>
      <c r="J22" s="6">
        <f t="shared" si="5"/>
        <v>0.33333333333333331</v>
      </c>
      <c r="K22" s="6">
        <f t="shared" si="9"/>
        <v>0.66666666666666674</v>
      </c>
      <c r="L22">
        <f t="shared" si="6"/>
        <v>3.3333333333333357</v>
      </c>
      <c r="M22" s="7">
        <f t="shared" si="7"/>
        <v>15</v>
      </c>
    </row>
    <row r="23" spans="2:13" x14ac:dyDescent="0.3">
      <c r="B23">
        <v>6</v>
      </c>
      <c r="D23">
        <f t="shared" si="8"/>
        <v>6</v>
      </c>
      <c r="E23">
        <v>10</v>
      </c>
      <c r="H23">
        <v>50</v>
      </c>
      <c r="J23" s="6">
        <f t="shared" si="5"/>
        <v>0.375</v>
      </c>
      <c r="K23" s="6">
        <f t="shared" si="9"/>
        <v>0.625</v>
      </c>
      <c r="L23">
        <f t="shared" si="6"/>
        <v>3.75</v>
      </c>
      <c r="M23" s="7">
        <f t="shared" si="7"/>
        <v>14</v>
      </c>
    </row>
    <row r="24" spans="2:13" x14ac:dyDescent="0.3">
      <c r="B24">
        <v>7</v>
      </c>
      <c r="D24">
        <f t="shared" si="8"/>
        <v>7</v>
      </c>
      <c r="E24">
        <v>10</v>
      </c>
      <c r="H24">
        <v>50</v>
      </c>
      <c r="J24" s="6">
        <f t="shared" si="5"/>
        <v>0.41176470588235292</v>
      </c>
      <c r="K24" s="6">
        <f t="shared" si="9"/>
        <v>0.58823529411764708</v>
      </c>
      <c r="L24">
        <f t="shared" si="6"/>
        <v>4.117647058823529</v>
      </c>
      <c r="M24" s="7">
        <f t="shared" si="7"/>
        <v>13</v>
      </c>
    </row>
    <row r="25" spans="2:13" x14ac:dyDescent="0.3">
      <c r="B25">
        <v>8</v>
      </c>
      <c r="D25">
        <f t="shared" si="8"/>
        <v>8</v>
      </c>
      <c r="E25">
        <v>10</v>
      </c>
      <c r="H25">
        <v>50</v>
      </c>
      <c r="J25" s="6">
        <f t="shared" si="5"/>
        <v>0.44444444444444442</v>
      </c>
      <c r="K25" s="6">
        <f t="shared" si="9"/>
        <v>0.55555555555555558</v>
      </c>
      <c r="L25">
        <f t="shared" si="6"/>
        <v>4.4444444444444429</v>
      </c>
      <c r="M25" s="7">
        <f t="shared" si="7"/>
        <v>12</v>
      </c>
    </row>
    <row r="26" spans="2:13" x14ac:dyDescent="0.3">
      <c r="B26">
        <v>9</v>
      </c>
      <c r="D26">
        <f t="shared" si="8"/>
        <v>9</v>
      </c>
      <c r="E26">
        <v>10</v>
      </c>
      <c r="H26">
        <v>50</v>
      </c>
      <c r="J26" s="6">
        <f t="shared" si="5"/>
        <v>0.47368421052631576</v>
      </c>
      <c r="K26" s="6">
        <f t="shared" si="9"/>
        <v>0.52631578947368429</v>
      </c>
      <c r="L26">
        <f t="shared" si="6"/>
        <v>4.7368421052631575</v>
      </c>
      <c r="M26" s="7">
        <f t="shared" si="7"/>
        <v>11</v>
      </c>
    </row>
    <row r="27" spans="2:13" x14ac:dyDescent="0.3">
      <c r="B27">
        <v>10</v>
      </c>
      <c r="D27">
        <f t="shared" si="8"/>
        <v>10</v>
      </c>
      <c r="E27">
        <v>10</v>
      </c>
      <c r="H27">
        <v>50</v>
      </c>
      <c r="J27" s="6">
        <f t="shared" si="5"/>
        <v>0.5</v>
      </c>
      <c r="K27" s="6">
        <f t="shared" si="9"/>
        <v>0.5</v>
      </c>
      <c r="L27">
        <f t="shared" si="6"/>
        <v>5</v>
      </c>
      <c r="M27" s="7">
        <f t="shared" si="7"/>
        <v>10</v>
      </c>
    </row>
    <row r="28" spans="2:13" x14ac:dyDescent="0.3">
      <c r="B28">
        <v>11</v>
      </c>
      <c r="D28">
        <f t="shared" si="8"/>
        <v>11</v>
      </c>
      <c r="E28">
        <v>10</v>
      </c>
      <c r="H28">
        <v>50</v>
      </c>
      <c r="J28" s="6">
        <f t="shared" si="5"/>
        <v>0.52380952380952384</v>
      </c>
      <c r="K28" s="6">
        <f t="shared" si="9"/>
        <v>0.47619047619047616</v>
      </c>
      <c r="L28">
        <f t="shared" si="6"/>
        <v>5.2380952380952408</v>
      </c>
      <c r="M28" s="7">
        <f t="shared" si="7"/>
        <v>10</v>
      </c>
    </row>
    <row r="29" spans="2:13" x14ac:dyDescent="0.3">
      <c r="B29">
        <v>30</v>
      </c>
      <c r="D29">
        <f t="shared" si="8"/>
        <v>30</v>
      </c>
      <c r="E29">
        <v>10</v>
      </c>
      <c r="H29">
        <v>50</v>
      </c>
      <c r="J29" s="6">
        <f t="shared" si="5"/>
        <v>0.75</v>
      </c>
      <c r="K29" s="6">
        <f t="shared" si="9"/>
        <v>0.25</v>
      </c>
      <c r="L29">
        <f t="shared" si="6"/>
        <v>7.5</v>
      </c>
      <c r="M29" s="7">
        <f t="shared" si="7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타워 예시</vt:lpstr>
      <vt:lpstr>몬스터 예시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2023-03-15T13:31:48Z</dcterms:created>
  <dcterms:modified xsi:type="dcterms:W3CDTF">2024-11-17T12:59:57Z</dcterms:modified>
</cp:coreProperties>
</file>