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bbae0bb7d76619/Desktop/"/>
    </mc:Choice>
  </mc:AlternateContent>
  <xr:revisionPtr revIDLastSave="0" documentId="8_{801CAC67-2509-421D-BB21-1A07B6693C10}" xr6:coauthVersionLast="45" xr6:coauthVersionMax="45" xr10:uidLastSave="{00000000-0000-0000-0000-000000000000}"/>
  <bookViews>
    <workbookView xWindow="1464" yWindow="-108" windowWidth="21684" windowHeight="13176" firstSheet="4" activeTab="6" xr2:uid="{90020072-ED6D-4D4D-909A-3CB4C588DB65}"/>
  </bookViews>
  <sheets>
    <sheet name="Non Dyslexic" sheetId="7" r:id="rId1"/>
    <sheet name="Dyslexic" sheetId="8" r:id="rId2"/>
    <sheet name="all data" sheetId="1" r:id="rId3"/>
    <sheet name="Outlier" sheetId="9" r:id="rId4"/>
    <sheet name="moorestown" sheetId="2" r:id="rId5"/>
    <sheet name="AIM" sheetId="3" r:id="rId6"/>
    <sheet name="Statistical Data" sheetId="4" r:id="rId7"/>
    <sheet name="Anova Dyslexic - Between Gr (2)" sheetId="11" r:id="rId8"/>
    <sheet name="Anova - Dyslexic - Between  (2)" sheetId="12" r:id="rId9"/>
    <sheet name="Anova - Non Dys - Between Font" sheetId="10" r:id="rId10"/>
  </sheets>
  <definedNames>
    <definedName name="_xlchart.v1.0" hidden="1">'all data'!$C$21</definedName>
    <definedName name="_xlchart.v1.1" hidden="1">'all data'!$C$22:$C$25</definedName>
    <definedName name="_xlchart.v1.10" hidden="1">'all data'!$F$21</definedName>
    <definedName name="_xlchart.v1.11" hidden="1">'all data'!$F$22:$F$25</definedName>
    <definedName name="_xlchart.v1.12" hidden="1">'all data'!$H$21</definedName>
    <definedName name="_xlchart.v1.13" hidden="1">'all data'!$H$22:$H$25</definedName>
    <definedName name="_xlchart.v1.14" hidden="1">'all data'!$J$21</definedName>
    <definedName name="_xlchart.v1.15" hidden="1">'all data'!$J$22:$J$25</definedName>
    <definedName name="_xlchart.v1.16" hidden="1">'all data'!$D$1</definedName>
    <definedName name="_xlchart.v1.17" hidden="1">'all data'!$D$2:$D$17</definedName>
    <definedName name="_xlchart.v1.18" hidden="1">'all data'!$F$1</definedName>
    <definedName name="_xlchart.v1.19" hidden="1">'all data'!$F$2:$F$17</definedName>
    <definedName name="_xlchart.v1.2" hidden="1">'all data'!$E$21</definedName>
    <definedName name="_xlchart.v1.20" hidden="1">'all data'!$H$1</definedName>
    <definedName name="_xlchart.v1.21" hidden="1">'all data'!$H$2:$H$17</definedName>
    <definedName name="_xlchart.v1.22" hidden="1">'all data'!$J$1</definedName>
    <definedName name="_xlchart.v1.23" hidden="1">'all data'!$J$2:$J$17</definedName>
    <definedName name="_xlchart.v1.24" hidden="1">'all data'!$C$1</definedName>
    <definedName name="_xlchart.v1.25" hidden="1">'all data'!$C$2:$C$17</definedName>
    <definedName name="_xlchart.v1.26" hidden="1">'all data'!$E$1</definedName>
    <definedName name="_xlchart.v1.27" hidden="1">'all data'!$E$2:$E$17</definedName>
    <definedName name="_xlchart.v1.28" hidden="1">'all data'!$G$1</definedName>
    <definedName name="_xlchart.v1.29" hidden="1">'all data'!$G$2:$G$17</definedName>
    <definedName name="_xlchart.v1.3" hidden="1">'all data'!$E$22:$E$25</definedName>
    <definedName name="_xlchart.v1.30" hidden="1">'all data'!$I$1</definedName>
    <definedName name="_xlchart.v1.31" hidden="1">'all data'!$I$2:$I$17</definedName>
    <definedName name="_xlchart.v1.32" hidden="1">'all data'!$D$22:$D$24</definedName>
    <definedName name="_xlchart.v1.33" hidden="1">'all data'!$F$22:$F$24</definedName>
    <definedName name="_xlchart.v1.34" hidden="1">'all data'!$H$22:$H$24</definedName>
    <definedName name="_xlchart.v1.35" hidden="1">'all data'!$J$22:$J$24</definedName>
    <definedName name="_xlchart.v1.4" hidden="1">'all data'!$G$21</definedName>
    <definedName name="_xlchart.v1.5" hidden="1">'all data'!$G$22:$G$25</definedName>
    <definedName name="_xlchart.v1.6" hidden="1">'all data'!$I$21</definedName>
    <definedName name="_xlchart.v1.7" hidden="1">'all data'!$I$22:$I$25</definedName>
    <definedName name="_xlchart.v1.8" hidden="1">'all data'!$D$21</definedName>
    <definedName name="_xlchart.v1.9" hidden="1">'all data'!$D$22:$D$25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10" l="1"/>
  <c r="O37" i="10"/>
  <c r="Q30" i="10"/>
  <c r="O30" i="10"/>
  <c r="N29" i="10"/>
  <c r="Q28" i="10"/>
  <c r="P28" i="10"/>
  <c r="O28" i="10"/>
  <c r="N28" i="10"/>
  <c r="Q27" i="10"/>
  <c r="O27" i="10"/>
  <c r="N26" i="10"/>
  <c r="Q24" i="10"/>
  <c r="P24" i="10"/>
  <c r="P30" i="10" s="1"/>
  <c r="O24" i="10"/>
  <c r="N24" i="10"/>
  <c r="N30" i="10" s="1"/>
  <c r="Q23" i="10"/>
  <c r="Q29" i="10" s="1"/>
  <c r="P23" i="10"/>
  <c r="P29" i="10" s="1"/>
  <c r="O23" i="10"/>
  <c r="O29" i="10" s="1"/>
  <c r="N23" i="10"/>
  <c r="Q22" i="10"/>
  <c r="P22" i="10"/>
  <c r="O22" i="10"/>
  <c r="N22" i="10"/>
  <c r="Q21" i="10"/>
  <c r="P21" i="10"/>
  <c r="P27" i="10" s="1"/>
  <c r="O21" i="10"/>
  <c r="N21" i="10"/>
  <c r="N27" i="10" s="1"/>
  <c r="Q20" i="10"/>
  <c r="Q26" i="10" s="1"/>
  <c r="P20" i="10"/>
  <c r="P26" i="10" s="1"/>
  <c r="O20" i="10"/>
  <c r="O26" i="10" s="1"/>
  <c r="N32" i="10" s="1"/>
  <c r="N38" i="10" s="1"/>
  <c r="P38" i="10" s="1"/>
  <c r="N20" i="10"/>
  <c r="O14" i="10"/>
  <c r="O15" i="10" s="1"/>
  <c r="N14" i="10"/>
  <c r="N15" i="10" s="1"/>
  <c r="Q13" i="10"/>
  <c r="Q14" i="10" s="1"/>
  <c r="Q15" i="10" s="1"/>
  <c r="P13" i="10"/>
  <c r="P14" i="10" s="1"/>
  <c r="P15" i="10" s="1"/>
  <c r="O13" i="10"/>
  <c r="N13" i="10"/>
  <c r="N10" i="10"/>
  <c r="D8" i="10"/>
  <c r="E8" i="10"/>
  <c r="J8" i="10"/>
  <c r="K8" i="10"/>
  <c r="P8" i="10"/>
  <c r="Q8" i="10"/>
  <c r="Q4" i="10"/>
  <c r="Q5" i="10"/>
  <c r="Q6" i="10"/>
  <c r="Q7" i="10"/>
  <c r="Q3" i="10"/>
  <c r="P4" i="10"/>
  <c r="P5" i="10"/>
  <c r="P6" i="10"/>
  <c r="P7" i="10"/>
  <c r="P3" i="10"/>
  <c r="O4" i="10"/>
  <c r="O5" i="10"/>
  <c r="O6" i="10"/>
  <c r="O7" i="10"/>
  <c r="O3" i="10"/>
  <c r="N4" i="10"/>
  <c r="N8" i="10" s="1"/>
  <c r="N5" i="10"/>
  <c r="N6" i="10"/>
  <c r="N7" i="10"/>
  <c r="N3" i="10"/>
  <c r="K4" i="10"/>
  <c r="K5" i="10"/>
  <c r="K6" i="10"/>
  <c r="K7" i="10"/>
  <c r="K3" i="10"/>
  <c r="J4" i="10"/>
  <c r="J5" i="10"/>
  <c r="J6" i="10"/>
  <c r="J7" i="10"/>
  <c r="J3" i="10"/>
  <c r="I4" i="10"/>
  <c r="I5" i="10"/>
  <c r="I6" i="10"/>
  <c r="I7" i="10"/>
  <c r="I3" i="10"/>
  <c r="H4" i="10"/>
  <c r="H5" i="10"/>
  <c r="H8" i="10" s="1"/>
  <c r="H6" i="10"/>
  <c r="H7" i="10"/>
  <c r="H3" i="10"/>
  <c r="E4" i="10"/>
  <c r="E5" i="10"/>
  <c r="E6" i="10"/>
  <c r="E7" i="10"/>
  <c r="E3" i="10"/>
  <c r="D4" i="10"/>
  <c r="D5" i="10"/>
  <c r="D6" i="10"/>
  <c r="D7" i="10"/>
  <c r="D3" i="10"/>
  <c r="C4" i="10"/>
  <c r="C5" i="10"/>
  <c r="C6" i="10"/>
  <c r="C7" i="10"/>
  <c r="C3" i="10"/>
  <c r="B4" i="10"/>
  <c r="B5" i="10"/>
  <c r="B6" i="10"/>
  <c r="B7" i="10"/>
  <c r="B3" i="10"/>
  <c r="O38" i="12"/>
  <c r="I38" i="12"/>
  <c r="C38" i="12"/>
  <c r="O37" i="12"/>
  <c r="I37" i="12"/>
  <c r="C37" i="12"/>
  <c r="D8" i="12"/>
  <c r="C8" i="12"/>
  <c r="K7" i="12"/>
  <c r="J7" i="12"/>
  <c r="J24" i="12" s="1"/>
  <c r="J30" i="12" s="1"/>
  <c r="I7" i="12"/>
  <c r="I24" i="12" s="1"/>
  <c r="I30" i="12" s="1"/>
  <c r="H7" i="12"/>
  <c r="E7" i="12"/>
  <c r="D7" i="12"/>
  <c r="D24" i="12" s="1"/>
  <c r="D30" i="12" s="1"/>
  <c r="C7" i="12"/>
  <c r="C24" i="12" s="1"/>
  <c r="C30" i="12" s="1"/>
  <c r="B7" i="12"/>
  <c r="Q6" i="12"/>
  <c r="P6" i="12"/>
  <c r="P23" i="12" s="1"/>
  <c r="P29" i="12" s="1"/>
  <c r="O6" i="12"/>
  <c r="O23" i="12" s="1"/>
  <c r="O29" i="12" s="1"/>
  <c r="N6" i="12"/>
  <c r="K6" i="12"/>
  <c r="J6" i="12"/>
  <c r="J23" i="12" s="1"/>
  <c r="J29" i="12" s="1"/>
  <c r="I6" i="12"/>
  <c r="I23" i="12" s="1"/>
  <c r="I29" i="12" s="1"/>
  <c r="H6" i="12"/>
  <c r="E6" i="12"/>
  <c r="D6" i="12"/>
  <c r="D23" i="12" s="1"/>
  <c r="D29" i="12" s="1"/>
  <c r="C6" i="12"/>
  <c r="C23" i="12" s="1"/>
  <c r="C29" i="12" s="1"/>
  <c r="B6" i="12"/>
  <c r="Q5" i="12"/>
  <c r="P5" i="12"/>
  <c r="P22" i="12" s="1"/>
  <c r="P28" i="12" s="1"/>
  <c r="O5" i="12"/>
  <c r="O22" i="12" s="1"/>
  <c r="O28" i="12" s="1"/>
  <c r="N5" i="12"/>
  <c r="K5" i="12"/>
  <c r="J5" i="12"/>
  <c r="J22" i="12" s="1"/>
  <c r="J28" i="12" s="1"/>
  <c r="I5" i="12"/>
  <c r="I22" i="12" s="1"/>
  <c r="I28" i="12" s="1"/>
  <c r="H5" i="12"/>
  <c r="E5" i="12"/>
  <c r="D5" i="12"/>
  <c r="D22" i="12" s="1"/>
  <c r="D28" i="12" s="1"/>
  <c r="C5" i="12"/>
  <c r="C22" i="12" s="1"/>
  <c r="C28" i="12" s="1"/>
  <c r="B5" i="12"/>
  <c r="Q4" i="12"/>
  <c r="P4" i="12"/>
  <c r="P21" i="12" s="1"/>
  <c r="P27" i="12" s="1"/>
  <c r="O4" i="12"/>
  <c r="O21" i="12" s="1"/>
  <c r="O27" i="12" s="1"/>
  <c r="N4" i="12"/>
  <c r="K4" i="12"/>
  <c r="J4" i="12"/>
  <c r="J21" i="12" s="1"/>
  <c r="J27" i="12" s="1"/>
  <c r="I4" i="12"/>
  <c r="I21" i="12" s="1"/>
  <c r="I27" i="12" s="1"/>
  <c r="H4" i="12"/>
  <c r="E4" i="12"/>
  <c r="D4" i="12"/>
  <c r="D21" i="12" s="1"/>
  <c r="D27" i="12" s="1"/>
  <c r="C4" i="12"/>
  <c r="C21" i="12" s="1"/>
  <c r="C27" i="12" s="1"/>
  <c r="B4" i="12"/>
  <c r="Q3" i="12"/>
  <c r="Q8" i="12" s="1"/>
  <c r="P3" i="12"/>
  <c r="P8" i="12" s="1"/>
  <c r="O3" i="12"/>
  <c r="O8" i="12" s="1"/>
  <c r="N3" i="12"/>
  <c r="N8" i="12" s="1"/>
  <c r="K3" i="12"/>
  <c r="K8" i="12" s="1"/>
  <c r="J3" i="12"/>
  <c r="J20" i="12" s="1"/>
  <c r="J26" i="12" s="1"/>
  <c r="I3" i="12"/>
  <c r="I20" i="12" s="1"/>
  <c r="I26" i="12" s="1"/>
  <c r="H3" i="12"/>
  <c r="E3" i="12"/>
  <c r="D3" i="12"/>
  <c r="D20" i="12" s="1"/>
  <c r="D26" i="12" s="1"/>
  <c r="C3" i="12"/>
  <c r="C20" i="12" s="1"/>
  <c r="C26" i="12" s="1"/>
  <c r="B3" i="12"/>
  <c r="B10" i="12" s="1"/>
  <c r="I38" i="10"/>
  <c r="I37" i="10"/>
  <c r="I24" i="10"/>
  <c r="I30" i="10" s="1"/>
  <c r="I23" i="10"/>
  <c r="I29" i="10" s="1"/>
  <c r="B10" i="10"/>
  <c r="O8" i="10"/>
  <c r="C8" i="10"/>
  <c r="I38" i="11"/>
  <c r="U37" i="11"/>
  <c r="O37" i="11"/>
  <c r="T34" i="11"/>
  <c r="U38" i="11" s="1"/>
  <c r="O38" i="11"/>
  <c r="C38" i="11"/>
  <c r="T18" i="11"/>
  <c r="N18" i="11"/>
  <c r="H18" i="11"/>
  <c r="I37" i="11" s="1"/>
  <c r="B18" i="11"/>
  <c r="C37" i="11" s="1"/>
  <c r="T8" i="11"/>
  <c r="P8" i="11"/>
  <c r="N8" i="11"/>
  <c r="C8" i="11"/>
  <c r="U24" i="11" s="1"/>
  <c r="U30" i="11" s="1"/>
  <c r="U7" i="11"/>
  <c r="T7" i="11"/>
  <c r="O7" i="11"/>
  <c r="O8" i="11" s="1"/>
  <c r="N7" i="11"/>
  <c r="I7" i="11"/>
  <c r="I24" i="11" s="1"/>
  <c r="I30" i="11" s="1"/>
  <c r="H7" i="11"/>
  <c r="C7" i="11"/>
  <c r="B7" i="11"/>
  <c r="V6" i="11"/>
  <c r="U6" i="11"/>
  <c r="U23" i="11" s="1"/>
  <c r="U29" i="11" s="1"/>
  <c r="T6" i="11"/>
  <c r="P6" i="11"/>
  <c r="O6" i="11"/>
  <c r="N6" i="11"/>
  <c r="J6" i="11"/>
  <c r="I6" i="11"/>
  <c r="I23" i="11" s="1"/>
  <c r="I29" i="11" s="1"/>
  <c r="H6" i="11"/>
  <c r="D6" i="11"/>
  <c r="C6" i="11"/>
  <c r="B6" i="11"/>
  <c r="V5" i="11"/>
  <c r="U5" i="11"/>
  <c r="U22" i="11" s="1"/>
  <c r="U28" i="11" s="1"/>
  <c r="T5" i="11"/>
  <c r="P5" i="11"/>
  <c r="O5" i="11"/>
  <c r="N5" i="11"/>
  <c r="J5" i="11"/>
  <c r="I5" i="11"/>
  <c r="I22" i="11" s="1"/>
  <c r="I28" i="11" s="1"/>
  <c r="H5" i="11"/>
  <c r="D5" i="11"/>
  <c r="C5" i="11"/>
  <c r="B5" i="11"/>
  <c r="V4" i="11"/>
  <c r="U4" i="11"/>
  <c r="U21" i="11" s="1"/>
  <c r="U27" i="11" s="1"/>
  <c r="T4" i="11"/>
  <c r="P4" i="11"/>
  <c r="O4" i="11"/>
  <c r="N4" i="11"/>
  <c r="J4" i="11"/>
  <c r="I4" i="11"/>
  <c r="I21" i="11" s="1"/>
  <c r="I27" i="11" s="1"/>
  <c r="H4" i="11"/>
  <c r="D4" i="11"/>
  <c r="C4" i="11"/>
  <c r="B4" i="11"/>
  <c r="V3" i="11"/>
  <c r="U3" i="11"/>
  <c r="U20" i="11" s="1"/>
  <c r="U26" i="11" s="1"/>
  <c r="T3" i="11"/>
  <c r="T10" i="11" s="1"/>
  <c r="P3" i="11"/>
  <c r="O3" i="11"/>
  <c r="N3" i="11"/>
  <c r="N10" i="11" s="1"/>
  <c r="J3" i="11"/>
  <c r="I3" i="11"/>
  <c r="I20" i="11" s="1"/>
  <c r="I26" i="11" s="1"/>
  <c r="H3" i="11"/>
  <c r="D3" i="11"/>
  <c r="C3" i="11"/>
  <c r="B3" i="11"/>
  <c r="C38" i="10"/>
  <c r="C37" i="10"/>
  <c r="B8" i="10"/>
  <c r="D84" i="4"/>
  <c r="E84" i="4"/>
  <c r="F84" i="4"/>
  <c r="G84" i="4"/>
  <c r="H84" i="4"/>
  <c r="I84" i="4"/>
  <c r="J84" i="4"/>
  <c r="K84" i="4"/>
  <c r="L84" i="4"/>
  <c r="M84" i="4"/>
  <c r="N84" i="4"/>
  <c r="C84" i="4"/>
  <c r="D82" i="4"/>
  <c r="E82" i="4"/>
  <c r="F82" i="4"/>
  <c r="G82" i="4"/>
  <c r="H82" i="4"/>
  <c r="I82" i="4"/>
  <c r="J82" i="4"/>
  <c r="K82" i="4"/>
  <c r="L82" i="4"/>
  <c r="M82" i="4"/>
  <c r="N82" i="4"/>
  <c r="C82" i="4"/>
  <c r="D83" i="4"/>
  <c r="E83" i="4"/>
  <c r="F83" i="4"/>
  <c r="G83" i="4"/>
  <c r="H83" i="4"/>
  <c r="I83" i="4"/>
  <c r="J83" i="4"/>
  <c r="K83" i="4"/>
  <c r="L83" i="4"/>
  <c r="M83" i="4"/>
  <c r="N83" i="4"/>
  <c r="C83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68" i="4"/>
  <c r="H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68" i="4"/>
  <c r="H70" i="4"/>
  <c r="H71" i="4"/>
  <c r="H72" i="4"/>
  <c r="H73" i="4"/>
  <c r="H74" i="4"/>
  <c r="H75" i="4"/>
  <c r="H76" i="4"/>
  <c r="H77" i="4"/>
  <c r="H78" i="4"/>
  <c r="H79" i="4"/>
  <c r="H80" i="4"/>
  <c r="H81" i="4"/>
  <c r="H69" i="4"/>
  <c r="Q81" i="4"/>
  <c r="P81" i="4"/>
  <c r="R81" i="4" s="1"/>
  <c r="S81" i="4" s="1"/>
  <c r="Q80" i="4"/>
  <c r="P80" i="4"/>
  <c r="R80" i="4" s="1"/>
  <c r="S80" i="4" s="1"/>
  <c r="Q79" i="4"/>
  <c r="P79" i="4"/>
  <c r="R79" i="4" s="1"/>
  <c r="S79" i="4" s="1"/>
  <c r="Q78" i="4"/>
  <c r="P78" i="4"/>
  <c r="Q77" i="4"/>
  <c r="P77" i="4"/>
  <c r="Q76" i="4"/>
  <c r="P76" i="4"/>
  <c r="Q75" i="4"/>
  <c r="P75" i="4"/>
  <c r="R75" i="4" s="1"/>
  <c r="S75" i="4" s="1"/>
  <c r="Q74" i="4"/>
  <c r="P74" i="4"/>
  <c r="Q73" i="4"/>
  <c r="P73" i="4"/>
  <c r="R73" i="4" s="1"/>
  <c r="S73" i="4" s="1"/>
  <c r="Q72" i="4"/>
  <c r="P72" i="4"/>
  <c r="R72" i="4" s="1"/>
  <c r="S72" i="4" s="1"/>
  <c r="Q71" i="4"/>
  <c r="P71" i="4"/>
  <c r="Q70" i="4"/>
  <c r="P70" i="4"/>
  <c r="Q69" i="4"/>
  <c r="P69" i="4"/>
  <c r="R69" i="4" s="1"/>
  <c r="S69" i="4" s="1"/>
  <c r="Q68" i="4"/>
  <c r="P68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29" i="4"/>
  <c r="O29" i="4"/>
  <c r="J29" i="4"/>
  <c r="F42" i="4"/>
  <c r="F30" i="4"/>
  <c r="F31" i="4"/>
  <c r="F32" i="4"/>
  <c r="F33" i="4"/>
  <c r="F34" i="4"/>
  <c r="F35" i="4"/>
  <c r="F36" i="4"/>
  <c r="F37" i="4"/>
  <c r="F38" i="4"/>
  <c r="F39" i="4"/>
  <c r="F40" i="4"/>
  <c r="F41" i="4"/>
  <c r="F43" i="4"/>
  <c r="F44" i="4"/>
  <c r="F29" i="4"/>
  <c r="Q47" i="4"/>
  <c r="P47" i="4"/>
  <c r="M47" i="4"/>
  <c r="L47" i="4"/>
  <c r="I47" i="4"/>
  <c r="G47" i="4"/>
  <c r="D47" i="4"/>
  <c r="C47" i="4"/>
  <c r="Q46" i="4"/>
  <c r="P46" i="4"/>
  <c r="M46" i="4"/>
  <c r="L46" i="4"/>
  <c r="I46" i="4"/>
  <c r="G46" i="4"/>
  <c r="D46" i="4"/>
  <c r="C46" i="4"/>
  <c r="Q45" i="4"/>
  <c r="P45" i="4"/>
  <c r="M45" i="4"/>
  <c r="L45" i="4"/>
  <c r="I45" i="4"/>
  <c r="G45" i="4"/>
  <c r="D45" i="4"/>
  <c r="C45" i="4"/>
  <c r="U44" i="4"/>
  <c r="T44" i="4"/>
  <c r="U43" i="4"/>
  <c r="T43" i="4"/>
  <c r="U42" i="4"/>
  <c r="T42" i="4"/>
  <c r="U41" i="4"/>
  <c r="T41" i="4"/>
  <c r="U40" i="4"/>
  <c r="T40" i="4"/>
  <c r="U39" i="4"/>
  <c r="T39" i="4"/>
  <c r="U38" i="4"/>
  <c r="T38" i="4"/>
  <c r="U37" i="4"/>
  <c r="T37" i="4"/>
  <c r="U36" i="4"/>
  <c r="T36" i="4"/>
  <c r="U35" i="4"/>
  <c r="T35" i="4"/>
  <c r="U34" i="4"/>
  <c r="T34" i="4"/>
  <c r="U33" i="4"/>
  <c r="T33" i="4"/>
  <c r="U32" i="4"/>
  <c r="T32" i="4"/>
  <c r="U31" i="4"/>
  <c r="T31" i="4"/>
  <c r="U30" i="4"/>
  <c r="T30" i="4"/>
  <c r="U29" i="4"/>
  <c r="T29" i="4"/>
  <c r="N16" i="10" l="1"/>
  <c r="N37" i="10" s="1"/>
  <c r="I8" i="10"/>
  <c r="I13" i="10" s="1"/>
  <c r="I14" i="10" s="1"/>
  <c r="I15" i="10" s="1"/>
  <c r="I20" i="10"/>
  <c r="I26" i="10" s="1"/>
  <c r="H10" i="10"/>
  <c r="E22" i="10"/>
  <c r="E28" i="10" s="1"/>
  <c r="E21" i="10"/>
  <c r="E27" i="10" s="1"/>
  <c r="K20" i="10"/>
  <c r="K26" i="10" s="1"/>
  <c r="K21" i="10"/>
  <c r="K27" i="10" s="1"/>
  <c r="K22" i="10"/>
  <c r="K28" i="10" s="1"/>
  <c r="K23" i="10"/>
  <c r="K29" i="10" s="1"/>
  <c r="E20" i="10"/>
  <c r="E26" i="10" s="1"/>
  <c r="E24" i="10"/>
  <c r="E30" i="10" s="1"/>
  <c r="K24" i="10"/>
  <c r="K30" i="10" s="1"/>
  <c r="E23" i="10"/>
  <c r="E29" i="10" s="1"/>
  <c r="J23" i="10"/>
  <c r="J29" i="10" s="1"/>
  <c r="D24" i="10"/>
  <c r="D30" i="10" s="1"/>
  <c r="D23" i="10"/>
  <c r="D29" i="10" s="1"/>
  <c r="J24" i="10"/>
  <c r="J30" i="10" s="1"/>
  <c r="D22" i="10"/>
  <c r="D28" i="10" s="1"/>
  <c r="D21" i="10"/>
  <c r="D27" i="10" s="1"/>
  <c r="J20" i="10"/>
  <c r="J26" i="10" s="1"/>
  <c r="J21" i="10"/>
  <c r="J27" i="10" s="1"/>
  <c r="J22" i="10"/>
  <c r="J28" i="10" s="1"/>
  <c r="I21" i="10"/>
  <c r="I27" i="10" s="1"/>
  <c r="I22" i="10"/>
  <c r="I28" i="10" s="1"/>
  <c r="B22" i="10"/>
  <c r="B28" i="10" s="1"/>
  <c r="H13" i="10"/>
  <c r="H14" i="10" s="1"/>
  <c r="H15" i="10" s="1"/>
  <c r="B21" i="10"/>
  <c r="B27" i="10" s="1"/>
  <c r="H23" i="10"/>
  <c r="H29" i="10" s="1"/>
  <c r="J13" i="10"/>
  <c r="J14" i="10" s="1"/>
  <c r="J15" i="10" s="1"/>
  <c r="H20" i="10"/>
  <c r="H26" i="10" s="1"/>
  <c r="H24" i="10"/>
  <c r="H30" i="10" s="1"/>
  <c r="H22" i="10"/>
  <c r="H28" i="10" s="1"/>
  <c r="B20" i="10"/>
  <c r="B26" i="10" s="1"/>
  <c r="B24" i="10"/>
  <c r="B30" i="10" s="1"/>
  <c r="K13" i="10"/>
  <c r="K14" i="10" s="1"/>
  <c r="K15" i="10" s="1"/>
  <c r="B23" i="10"/>
  <c r="B29" i="10" s="1"/>
  <c r="E13" i="10"/>
  <c r="E14" i="10" s="1"/>
  <c r="E15" i="10" s="1"/>
  <c r="H21" i="10"/>
  <c r="H27" i="10" s="1"/>
  <c r="H21" i="12"/>
  <c r="H27" i="12" s="1"/>
  <c r="O13" i="12"/>
  <c r="O14" i="12" s="1"/>
  <c r="O15" i="12" s="1"/>
  <c r="N13" i="12"/>
  <c r="N14" i="12" s="1"/>
  <c r="N15" i="12" s="1"/>
  <c r="K13" i="12"/>
  <c r="K14" i="12" s="1"/>
  <c r="K15" i="12" s="1"/>
  <c r="I13" i="12"/>
  <c r="I14" i="12" s="1"/>
  <c r="I15" i="12" s="1"/>
  <c r="H13" i="12"/>
  <c r="H14" i="12" s="1"/>
  <c r="H15" i="12" s="1"/>
  <c r="Q13" i="12"/>
  <c r="Q14" i="12" s="1"/>
  <c r="Q15" i="12" s="1"/>
  <c r="D13" i="12"/>
  <c r="D14" i="12" s="1"/>
  <c r="D15" i="12" s="1"/>
  <c r="C13" i="12"/>
  <c r="C14" i="12" s="1"/>
  <c r="C15" i="12" s="1"/>
  <c r="P13" i="12"/>
  <c r="P14" i="12" s="1"/>
  <c r="P15" i="12" s="1"/>
  <c r="H10" i="12"/>
  <c r="E8" i="12"/>
  <c r="E23" i="12" s="1"/>
  <c r="E29" i="12" s="1"/>
  <c r="O20" i="12"/>
  <c r="O26" i="12" s="1"/>
  <c r="H8" i="12"/>
  <c r="P20" i="12"/>
  <c r="P26" i="12" s="1"/>
  <c r="I8" i="12"/>
  <c r="J8" i="12"/>
  <c r="J13" i="12" s="1"/>
  <c r="J14" i="12" s="1"/>
  <c r="J15" i="12" s="1"/>
  <c r="N10" i="12"/>
  <c r="B8" i="12"/>
  <c r="H22" i="12" s="1"/>
  <c r="H28" i="12" s="1"/>
  <c r="D20" i="10"/>
  <c r="D26" i="10" s="1"/>
  <c r="C24" i="10"/>
  <c r="C30" i="10" s="1"/>
  <c r="C20" i="10"/>
  <c r="C26" i="10" s="1"/>
  <c r="C23" i="10"/>
  <c r="C29" i="10" s="1"/>
  <c r="C22" i="10"/>
  <c r="C28" i="10" s="1"/>
  <c r="C21" i="10"/>
  <c r="C27" i="10" s="1"/>
  <c r="B13" i="10"/>
  <c r="B14" i="10" s="1"/>
  <c r="B15" i="10" s="1"/>
  <c r="D13" i="10"/>
  <c r="C13" i="10"/>
  <c r="C14" i="10" s="1"/>
  <c r="C15" i="10" s="1"/>
  <c r="V22" i="11"/>
  <c r="V28" i="11" s="1"/>
  <c r="J20" i="11"/>
  <c r="J26" i="11" s="1"/>
  <c r="J21" i="11"/>
  <c r="J27" i="11" s="1"/>
  <c r="J22" i="11"/>
  <c r="J28" i="11" s="1"/>
  <c r="J23" i="11"/>
  <c r="J29" i="11" s="1"/>
  <c r="V20" i="11"/>
  <c r="V26" i="11" s="1"/>
  <c r="B24" i="11"/>
  <c r="B30" i="11" s="1"/>
  <c r="D21" i="11"/>
  <c r="D27" i="11" s="1"/>
  <c r="D23" i="11"/>
  <c r="D29" i="11" s="1"/>
  <c r="V21" i="11"/>
  <c r="V27" i="11" s="1"/>
  <c r="B22" i="11"/>
  <c r="B28" i="11" s="1"/>
  <c r="D20" i="11"/>
  <c r="D26" i="11" s="1"/>
  <c r="H24" i="11"/>
  <c r="H30" i="11" s="1"/>
  <c r="N24" i="11"/>
  <c r="N30" i="11" s="1"/>
  <c r="U8" i="11"/>
  <c r="V8" i="11"/>
  <c r="B8" i="11"/>
  <c r="N23" i="11" s="1"/>
  <c r="N29" i="11" s="1"/>
  <c r="B10" i="11"/>
  <c r="C20" i="11"/>
  <c r="C26" i="11" s="1"/>
  <c r="C21" i="11"/>
  <c r="C27" i="11" s="1"/>
  <c r="C22" i="11"/>
  <c r="C28" i="11" s="1"/>
  <c r="C23" i="11"/>
  <c r="C29" i="11" s="1"/>
  <c r="C24" i="11"/>
  <c r="C30" i="11" s="1"/>
  <c r="H10" i="11"/>
  <c r="D8" i="11"/>
  <c r="H8" i="11"/>
  <c r="I8" i="11"/>
  <c r="J8" i="11"/>
  <c r="O24" i="11"/>
  <c r="O30" i="11" s="1"/>
  <c r="O20" i="11"/>
  <c r="O26" i="11" s="1"/>
  <c r="O21" i="11"/>
  <c r="O27" i="11" s="1"/>
  <c r="O22" i="11"/>
  <c r="O28" i="11" s="1"/>
  <c r="O23" i="11"/>
  <c r="O29" i="11" s="1"/>
  <c r="R78" i="4"/>
  <c r="S78" i="4" s="1"/>
  <c r="R70" i="4"/>
  <c r="S70" i="4" s="1"/>
  <c r="R76" i="4"/>
  <c r="S76" i="4" s="1"/>
  <c r="R77" i="4"/>
  <c r="S77" i="4" s="1"/>
  <c r="R71" i="4"/>
  <c r="S71" i="4" s="1"/>
  <c r="R68" i="4"/>
  <c r="S68" i="4" s="1"/>
  <c r="R74" i="4"/>
  <c r="S74" i="4" s="1"/>
  <c r="V31" i="4"/>
  <c r="W31" i="4" s="1"/>
  <c r="V34" i="4"/>
  <c r="W34" i="4" s="1"/>
  <c r="V40" i="4"/>
  <c r="W40" i="4" s="1"/>
  <c r="V39" i="4"/>
  <c r="W39" i="4" s="1"/>
  <c r="V42" i="4"/>
  <c r="W42" i="4" s="1"/>
  <c r="V35" i="4"/>
  <c r="W35" i="4" s="1"/>
  <c r="V29" i="4"/>
  <c r="W29" i="4" s="1"/>
  <c r="V32" i="4"/>
  <c r="W32" i="4" s="1"/>
  <c r="V38" i="4"/>
  <c r="W38" i="4" s="1"/>
  <c r="V43" i="4"/>
  <c r="W43" i="4" s="1"/>
  <c r="V30" i="4"/>
  <c r="W30" i="4" s="1"/>
  <c r="V41" i="4"/>
  <c r="W41" i="4" s="1"/>
  <c r="V37" i="4"/>
  <c r="W37" i="4" s="1"/>
  <c r="V33" i="4"/>
  <c r="W33" i="4" s="1"/>
  <c r="V36" i="4"/>
  <c r="W36" i="4" s="1"/>
  <c r="V44" i="4"/>
  <c r="W44" i="4" s="1"/>
  <c r="M10" i="1"/>
  <c r="L10" i="1"/>
  <c r="N10" i="1" s="1"/>
  <c r="O10" i="1" s="1"/>
  <c r="M1" i="9"/>
  <c r="L1" i="9"/>
  <c r="N1" i="9" s="1"/>
  <c r="O1" i="9" s="1"/>
  <c r="Q7" i="4"/>
  <c r="Q8" i="4"/>
  <c r="Q6" i="4"/>
  <c r="N39" i="10" l="1"/>
  <c r="P37" i="10"/>
  <c r="Q37" i="10" s="1"/>
  <c r="H32" i="10"/>
  <c r="H38" i="10" s="1"/>
  <c r="J38" i="10" s="1"/>
  <c r="H16" i="10"/>
  <c r="H37" i="10" s="1"/>
  <c r="J37" i="10" s="1"/>
  <c r="B32" i="10"/>
  <c r="B38" i="10" s="1"/>
  <c r="D38" i="10" s="1"/>
  <c r="N21" i="12"/>
  <c r="N27" i="12" s="1"/>
  <c r="N23" i="12"/>
  <c r="N29" i="12" s="1"/>
  <c r="N22" i="12"/>
  <c r="N28" i="12" s="1"/>
  <c r="N20" i="12"/>
  <c r="N26" i="12" s="1"/>
  <c r="B24" i="12"/>
  <c r="B30" i="12" s="1"/>
  <c r="E13" i="12"/>
  <c r="E14" i="12" s="1"/>
  <c r="E15" i="12" s="1"/>
  <c r="H20" i="12"/>
  <c r="H26" i="12" s="1"/>
  <c r="H16" i="12"/>
  <c r="H37" i="12" s="1"/>
  <c r="E20" i="12"/>
  <c r="E26" i="12" s="1"/>
  <c r="B20" i="12"/>
  <c r="B26" i="12" s="1"/>
  <c r="Q21" i="12"/>
  <c r="Q27" i="12" s="1"/>
  <c r="K24" i="12"/>
  <c r="K30" i="12" s="1"/>
  <c r="Q23" i="12"/>
  <c r="Q29" i="12" s="1"/>
  <c r="E24" i="12"/>
  <c r="E30" i="12" s="1"/>
  <c r="K23" i="12"/>
  <c r="K29" i="12" s="1"/>
  <c r="E21" i="12"/>
  <c r="E27" i="12" s="1"/>
  <c r="K22" i="12"/>
  <c r="K28" i="12" s="1"/>
  <c r="B22" i="12"/>
  <c r="B28" i="12" s="1"/>
  <c r="K21" i="12"/>
  <c r="K27" i="12" s="1"/>
  <c r="B21" i="12"/>
  <c r="B27" i="12" s="1"/>
  <c r="H24" i="12"/>
  <c r="H30" i="12" s="1"/>
  <c r="K20" i="12"/>
  <c r="K26" i="12" s="1"/>
  <c r="B23" i="12"/>
  <c r="B29" i="12" s="1"/>
  <c r="N16" i="12"/>
  <c r="N37" i="12" s="1"/>
  <c r="Q22" i="12"/>
  <c r="Q28" i="12" s="1"/>
  <c r="E22" i="12"/>
  <c r="E28" i="12" s="1"/>
  <c r="Q20" i="12"/>
  <c r="Q26" i="12" s="1"/>
  <c r="B13" i="12"/>
  <c r="B14" i="12" s="1"/>
  <c r="B15" i="12" s="1"/>
  <c r="H23" i="12"/>
  <c r="H29" i="12" s="1"/>
  <c r="D14" i="10"/>
  <c r="D15" i="10" s="1"/>
  <c r="B16" i="10" s="1"/>
  <c r="B37" i="10" s="1"/>
  <c r="H13" i="11"/>
  <c r="H14" i="11" s="1"/>
  <c r="H15" i="11" s="1"/>
  <c r="D13" i="11"/>
  <c r="D14" i="11" s="1"/>
  <c r="D15" i="11" s="1"/>
  <c r="C13" i="11"/>
  <c r="C14" i="11" s="1"/>
  <c r="C15" i="11" s="1"/>
  <c r="B13" i="11"/>
  <c r="B14" i="11" s="1"/>
  <c r="B15" i="11" s="1"/>
  <c r="B16" i="11" s="1"/>
  <c r="B37" i="11" s="1"/>
  <c r="V13" i="11"/>
  <c r="V14" i="11" s="1"/>
  <c r="V15" i="11" s="1"/>
  <c r="I13" i="11"/>
  <c r="I14" i="11" s="1"/>
  <c r="I15" i="11" s="1"/>
  <c r="U13" i="11"/>
  <c r="U14" i="11" s="1"/>
  <c r="U15" i="11" s="1"/>
  <c r="T13" i="11"/>
  <c r="T14" i="11" s="1"/>
  <c r="T15" i="11" s="1"/>
  <c r="T16" i="11" s="1"/>
  <c r="T37" i="11" s="1"/>
  <c r="P13" i="11"/>
  <c r="P14" i="11" s="1"/>
  <c r="P15" i="11" s="1"/>
  <c r="O13" i="11"/>
  <c r="O14" i="11" s="1"/>
  <c r="O15" i="11" s="1"/>
  <c r="N13" i="11"/>
  <c r="N14" i="11" s="1"/>
  <c r="N15" i="11" s="1"/>
  <c r="N16" i="11" s="1"/>
  <c r="N37" i="11" s="1"/>
  <c r="J13" i="11"/>
  <c r="J14" i="11" s="1"/>
  <c r="J15" i="11" s="1"/>
  <c r="B21" i="11"/>
  <c r="B27" i="11" s="1"/>
  <c r="T20" i="11"/>
  <c r="T26" i="11" s="1"/>
  <c r="P22" i="11"/>
  <c r="P28" i="11" s="1"/>
  <c r="P23" i="11"/>
  <c r="P29" i="11" s="1"/>
  <c r="P20" i="11"/>
  <c r="P26" i="11" s="1"/>
  <c r="P21" i="11"/>
  <c r="P27" i="11" s="1"/>
  <c r="T23" i="11"/>
  <c r="T29" i="11" s="1"/>
  <c r="D22" i="11"/>
  <c r="D28" i="11" s="1"/>
  <c r="N20" i="11"/>
  <c r="N26" i="11" s="1"/>
  <c r="N21" i="11"/>
  <c r="N27" i="11" s="1"/>
  <c r="H21" i="11"/>
  <c r="H27" i="11" s="1"/>
  <c r="N22" i="11"/>
  <c r="N28" i="11" s="1"/>
  <c r="T21" i="11"/>
  <c r="T27" i="11" s="1"/>
  <c r="B20" i="11"/>
  <c r="B26" i="11" s="1"/>
  <c r="T24" i="11"/>
  <c r="T30" i="11" s="1"/>
  <c r="T22" i="11"/>
  <c r="T28" i="11" s="1"/>
  <c r="B23" i="11"/>
  <c r="B29" i="11" s="1"/>
  <c r="H22" i="11"/>
  <c r="H28" i="11" s="1"/>
  <c r="H23" i="11"/>
  <c r="H29" i="11" s="1"/>
  <c r="H20" i="11"/>
  <c r="H26" i="11" s="1"/>
  <c r="V23" i="11"/>
  <c r="V29" i="11" s="1"/>
  <c r="B2" i="8"/>
  <c r="A4" i="8"/>
  <c r="L27" i="1"/>
  <c r="M27" i="1"/>
  <c r="L28" i="1"/>
  <c r="M28" i="1"/>
  <c r="L29" i="1"/>
  <c r="M29" i="1"/>
  <c r="N29" i="1" s="1"/>
  <c r="O29" i="1" s="1"/>
  <c r="B5" i="8" s="1"/>
  <c r="L30" i="1"/>
  <c r="M30" i="1"/>
  <c r="L32" i="1"/>
  <c r="M32" i="1"/>
  <c r="L33" i="1"/>
  <c r="M33" i="1"/>
  <c r="N33" i="1" s="1"/>
  <c r="O33" i="1" s="1"/>
  <c r="L34" i="1"/>
  <c r="M34" i="1"/>
  <c r="L35" i="1"/>
  <c r="M35" i="1"/>
  <c r="L22" i="1"/>
  <c r="M22" i="1"/>
  <c r="L31" i="1"/>
  <c r="M31" i="1"/>
  <c r="L23" i="1"/>
  <c r="M23" i="1"/>
  <c r="L24" i="1"/>
  <c r="M24" i="1"/>
  <c r="N24" i="1" s="1"/>
  <c r="O24" i="1" s="1"/>
  <c r="C4" i="8" s="1"/>
  <c r="L25" i="1"/>
  <c r="M25" i="1"/>
  <c r="M26" i="1"/>
  <c r="L26" i="1"/>
  <c r="N26" i="1" s="1"/>
  <c r="O26" i="1" s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1" i="1"/>
  <c r="L12" i="1"/>
  <c r="L13" i="1"/>
  <c r="N13" i="1" s="1"/>
  <c r="O13" i="1" s="1"/>
  <c r="A2" i="7" s="1"/>
  <c r="L14" i="1"/>
  <c r="N14" i="1" s="1"/>
  <c r="O14" i="1" s="1"/>
  <c r="A3" i="7" s="1"/>
  <c r="L15" i="1"/>
  <c r="L16" i="1"/>
  <c r="L17" i="1"/>
  <c r="L2" i="1"/>
  <c r="J20" i="1"/>
  <c r="I20" i="1"/>
  <c r="H20" i="1"/>
  <c r="G20" i="1"/>
  <c r="F20" i="1"/>
  <c r="E20" i="1"/>
  <c r="D20" i="1"/>
  <c r="C20" i="1"/>
  <c r="J38" i="1"/>
  <c r="I38" i="1"/>
  <c r="H38" i="1"/>
  <c r="G38" i="1"/>
  <c r="F38" i="1"/>
  <c r="E38" i="1"/>
  <c r="D38" i="1"/>
  <c r="C38" i="1"/>
  <c r="D37" i="1"/>
  <c r="E37" i="1"/>
  <c r="F37" i="1"/>
  <c r="G37" i="1"/>
  <c r="H37" i="1"/>
  <c r="I37" i="1"/>
  <c r="J37" i="1"/>
  <c r="C37" i="1"/>
  <c r="D36" i="1"/>
  <c r="E36" i="1"/>
  <c r="F36" i="1"/>
  <c r="G36" i="1"/>
  <c r="H36" i="1"/>
  <c r="I36" i="1"/>
  <c r="J36" i="1"/>
  <c r="C36" i="1"/>
  <c r="K37" i="10" l="1"/>
  <c r="H39" i="10"/>
  <c r="P37" i="12"/>
  <c r="J37" i="12"/>
  <c r="H32" i="12"/>
  <c r="H38" i="12" s="1"/>
  <c r="J38" i="12" s="1"/>
  <c r="B16" i="12"/>
  <c r="B37" i="12" s="1"/>
  <c r="B32" i="12"/>
  <c r="B38" i="12" s="1"/>
  <c r="D38" i="12" s="1"/>
  <c r="N32" i="12"/>
  <c r="N38" i="12" s="1"/>
  <c r="P38" i="12" s="1"/>
  <c r="D37" i="10"/>
  <c r="E37" i="10" s="1"/>
  <c r="B39" i="10"/>
  <c r="V37" i="11"/>
  <c r="P37" i="11"/>
  <c r="H32" i="11"/>
  <c r="H38" i="11" s="1"/>
  <c r="J38" i="11" s="1"/>
  <c r="N32" i="11"/>
  <c r="N38" i="11" s="1"/>
  <c r="P38" i="11" s="1"/>
  <c r="D37" i="11"/>
  <c r="B32" i="11"/>
  <c r="B38" i="11" s="1"/>
  <c r="D38" i="11" s="1"/>
  <c r="T32" i="11"/>
  <c r="T38" i="11" s="1"/>
  <c r="V38" i="11" s="1"/>
  <c r="H16" i="11"/>
  <c r="H37" i="11" s="1"/>
  <c r="N12" i="1"/>
  <c r="O12" i="1" s="1"/>
  <c r="N35" i="1"/>
  <c r="O35" i="1" s="1"/>
  <c r="A6" i="8" s="1"/>
  <c r="N11" i="1"/>
  <c r="O11" i="1" s="1"/>
  <c r="B6" i="7" s="1"/>
  <c r="N16" i="1"/>
  <c r="O16" i="1" s="1"/>
  <c r="A5" i="7" s="1"/>
  <c r="N15" i="1"/>
  <c r="O15" i="1" s="1"/>
  <c r="A4" i="7" s="1"/>
  <c r="N3" i="1"/>
  <c r="O3" i="1" s="1"/>
  <c r="C3" i="7" s="1"/>
  <c r="N4" i="1"/>
  <c r="O4" i="1" s="1"/>
  <c r="C4" i="7" s="1"/>
  <c r="N6" i="1"/>
  <c r="O6" i="1" s="1"/>
  <c r="C6" i="7" s="1"/>
  <c r="N9" i="1"/>
  <c r="O9" i="1" s="1"/>
  <c r="B4" i="7" s="1"/>
  <c r="B5" i="7"/>
  <c r="N8" i="1"/>
  <c r="O8" i="1" s="1"/>
  <c r="B3" i="7" s="1"/>
  <c r="N2" i="1"/>
  <c r="O2" i="1" s="1"/>
  <c r="C2" i="7" s="1"/>
  <c r="N7" i="1"/>
  <c r="O7" i="1" s="1"/>
  <c r="B2" i="7" s="1"/>
  <c r="N25" i="1"/>
  <c r="O25" i="1" s="1"/>
  <c r="C5" i="8" s="1"/>
  <c r="N32" i="1"/>
  <c r="O32" i="1" s="1"/>
  <c r="A3" i="8" s="1"/>
  <c r="N22" i="1"/>
  <c r="O22" i="1" s="1"/>
  <c r="C2" i="8" s="1"/>
  <c r="N17" i="1"/>
  <c r="O17" i="1" s="1"/>
  <c r="A6" i="7" s="1"/>
  <c r="N5" i="1"/>
  <c r="O5" i="1" s="1"/>
  <c r="C5" i="7" s="1"/>
  <c r="N30" i="1"/>
  <c r="O30" i="1" s="1"/>
  <c r="B6" i="8" s="1"/>
  <c r="N31" i="1"/>
  <c r="O31" i="1" s="1"/>
  <c r="A2" i="8" s="1"/>
  <c r="N34" i="1"/>
  <c r="O34" i="1" s="1"/>
  <c r="A5" i="8" s="1"/>
  <c r="N23" i="1"/>
  <c r="O23" i="1" s="1"/>
  <c r="C3" i="8" s="1"/>
  <c r="N28" i="1"/>
  <c r="O28" i="1" s="1"/>
  <c r="B4" i="8" s="1"/>
  <c r="N27" i="1"/>
  <c r="O27" i="1" s="1"/>
  <c r="B3" i="8" s="1"/>
  <c r="D17" i="3"/>
  <c r="E17" i="3"/>
  <c r="F17" i="3"/>
  <c r="G17" i="3"/>
  <c r="H17" i="3"/>
  <c r="I17" i="3"/>
  <c r="J17" i="3"/>
  <c r="C17" i="3"/>
  <c r="D16" i="3"/>
  <c r="E16" i="3"/>
  <c r="F16" i="3"/>
  <c r="G16" i="3"/>
  <c r="H16" i="3"/>
  <c r="I16" i="3"/>
  <c r="J16" i="3"/>
  <c r="C16" i="3"/>
  <c r="B22" i="4"/>
  <c r="C22" i="4"/>
  <c r="D22" i="4"/>
  <c r="G22" i="4"/>
  <c r="I22" i="4"/>
  <c r="L22" i="4"/>
  <c r="M22" i="4"/>
  <c r="P22" i="4"/>
  <c r="B23" i="4"/>
  <c r="C23" i="4"/>
  <c r="D23" i="4"/>
  <c r="G23" i="4"/>
  <c r="I23" i="4"/>
  <c r="L23" i="4"/>
  <c r="M23" i="4"/>
  <c r="P23" i="4"/>
  <c r="Q37" i="12" l="1"/>
  <c r="B39" i="12"/>
  <c r="D37" i="12"/>
  <c r="E37" i="12" s="1"/>
  <c r="K37" i="12"/>
  <c r="H39" i="12"/>
  <c r="N39" i="12"/>
  <c r="J37" i="11"/>
  <c r="K37" i="11" s="1"/>
  <c r="H39" i="11"/>
  <c r="B39" i="11"/>
  <c r="W37" i="11"/>
  <c r="E37" i="11"/>
  <c r="Q37" i="11"/>
  <c r="N39" i="11"/>
  <c r="T39" i="11"/>
  <c r="P11" i="4"/>
  <c r="P10" i="4"/>
  <c r="P9" i="4"/>
  <c r="P8" i="4"/>
  <c r="P7" i="4"/>
  <c r="P6" i="4"/>
  <c r="P4" i="4"/>
  <c r="P3" i="4"/>
  <c r="P2" i="4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D19" i="2"/>
  <c r="E19" i="2"/>
  <c r="F19" i="2"/>
  <c r="G19" i="2"/>
  <c r="H19" i="2"/>
  <c r="I19" i="2"/>
  <c r="J19" i="2"/>
  <c r="C19" i="2"/>
  <c r="D18" i="2"/>
  <c r="E18" i="2"/>
  <c r="F18" i="2"/>
  <c r="G18" i="2"/>
  <c r="H18" i="2"/>
  <c r="I18" i="2"/>
  <c r="J18" i="2"/>
  <c r="C18" i="2"/>
  <c r="A21" i="4" l="1"/>
</calcChain>
</file>

<file path=xl/sharedStrings.xml><?xml version="1.0" encoding="utf-8"?>
<sst xmlns="http://schemas.openxmlformats.org/spreadsheetml/2006/main" count="561" uniqueCount="96">
  <si>
    <t>Student (Name)</t>
  </si>
  <si>
    <t>Grade</t>
  </si>
  <si>
    <t>Words Read (Arial)</t>
  </si>
  <si>
    <t>Mistakes (Arial)</t>
  </si>
  <si>
    <t>Words Read (Roman)</t>
  </si>
  <si>
    <t>Mistakes (Roman)</t>
  </si>
  <si>
    <t>Words Read (Open)</t>
  </si>
  <si>
    <t>Mistakes (Open)</t>
  </si>
  <si>
    <t>Words Read (Readable)</t>
  </si>
  <si>
    <t>Mistakes (Readable)</t>
  </si>
  <si>
    <t>Has Dyslexia</t>
  </si>
  <si>
    <t>N.N.</t>
  </si>
  <si>
    <t>NO</t>
  </si>
  <si>
    <t>A. C.</t>
  </si>
  <si>
    <t>B. M.</t>
  </si>
  <si>
    <t>R. L.</t>
  </si>
  <si>
    <t>S.M.</t>
  </si>
  <si>
    <t>L.T.</t>
  </si>
  <si>
    <t>A. P.</t>
  </si>
  <si>
    <t>F.W.</t>
  </si>
  <si>
    <t>D.M.</t>
  </si>
  <si>
    <t>A.M.</t>
  </si>
  <si>
    <t>D.C.</t>
  </si>
  <si>
    <t>S.T.</t>
  </si>
  <si>
    <t>L.K.</t>
  </si>
  <si>
    <t>YES</t>
  </si>
  <si>
    <t>G.K.</t>
  </si>
  <si>
    <t>H.W.</t>
  </si>
  <si>
    <t>M.N.</t>
  </si>
  <si>
    <t>E.W.</t>
  </si>
  <si>
    <t>G.C.</t>
  </si>
  <si>
    <t>E.B.</t>
  </si>
  <si>
    <t>P.H.</t>
  </si>
  <si>
    <t>P.M.</t>
  </si>
  <si>
    <t>K.M.</t>
  </si>
  <si>
    <t>J.B</t>
  </si>
  <si>
    <t>M.D.</t>
  </si>
  <si>
    <t>average</t>
  </si>
  <si>
    <t>standard dev.</t>
  </si>
  <si>
    <t>O.H.</t>
  </si>
  <si>
    <t>Pearson</t>
  </si>
  <si>
    <t>t-test</t>
  </si>
  <si>
    <t>arial to roman</t>
  </si>
  <si>
    <t>arial to open</t>
  </si>
  <si>
    <t>arial to readable</t>
  </si>
  <si>
    <t>roman to open</t>
  </si>
  <si>
    <t>roman to readable</t>
  </si>
  <si>
    <t>moorestwon reading word numbers</t>
  </si>
  <si>
    <t>open to readable</t>
  </si>
  <si>
    <t>D.T.</t>
  </si>
  <si>
    <t>B.M.</t>
  </si>
  <si>
    <t>pvalue</t>
  </si>
  <si>
    <t>P value tests whether the sets are the same, closer to zero, more likely the testing was done on the same set…which is true</t>
  </si>
  <si>
    <t>T.M.</t>
  </si>
  <si>
    <t>Sum</t>
  </si>
  <si>
    <t>6th Grader</t>
  </si>
  <si>
    <t>7th Grader</t>
  </si>
  <si>
    <t>8th Grader</t>
  </si>
  <si>
    <t>Sum Read</t>
  </si>
  <si>
    <t>Sum Mistakes</t>
  </si>
  <si>
    <t>Percentage</t>
  </si>
  <si>
    <t>Sum Correct</t>
  </si>
  <si>
    <t>Ratio: Mistakes To Words (Arial)</t>
  </si>
  <si>
    <t>Ratio: Mistakes To Words (Roman)</t>
  </si>
  <si>
    <t>Ratio: Mistakes To Words (Open)</t>
  </si>
  <si>
    <t>Ratio: Mistakes To Words (Readable)</t>
  </si>
  <si>
    <t>Dyslexic</t>
  </si>
  <si>
    <t>AVG</t>
  </si>
  <si>
    <t>Arial</t>
  </si>
  <si>
    <t>Roman</t>
  </si>
  <si>
    <t>Anova</t>
  </si>
  <si>
    <t>XBAR</t>
  </si>
  <si>
    <t>SSB</t>
  </si>
  <si>
    <t>Xj-Xbar</t>
  </si>
  <si>
    <t>SSB=</t>
  </si>
  <si>
    <t>n*(xj-xbar)</t>
  </si>
  <si>
    <t>n*(xj-xbar)^2</t>
  </si>
  <si>
    <t>Degrees of Freedom</t>
  </si>
  <si>
    <t>SSE</t>
  </si>
  <si>
    <t>Degrees of freedom</t>
  </si>
  <si>
    <t xml:space="preserve">Sum of Squares </t>
  </si>
  <si>
    <t>Mean Squares</t>
  </si>
  <si>
    <t>F</t>
  </si>
  <si>
    <t>Between Treatments</t>
  </si>
  <si>
    <t>Error</t>
  </si>
  <si>
    <t>Total</t>
  </si>
  <si>
    <t>F Alpha(95 %)</t>
  </si>
  <si>
    <t>Open</t>
  </si>
  <si>
    <t>Readable</t>
  </si>
  <si>
    <t>OpenDyslexic</t>
  </si>
  <si>
    <t>8th Graders</t>
  </si>
  <si>
    <t xml:space="preserve">Lexia </t>
  </si>
  <si>
    <t>Lexia</t>
  </si>
  <si>
    <t>N-k</t>
  </si>
  <si>
    <t>k-1</t>
  </si>
  <si>
    <t>Non Dyslexic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</si>
</sst>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sz val="10"/>
      <color theme="1"/>
      <name val="Arial"/>
      <family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0" fillId="0" borderId="0" xfId="0" applyNumberForma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4" borderId="0" xfId="0" applyFill="1"/>
    <xf numFmtId="0" fontId="0" fillId="4" borderId="5" xfId="0" applyFill="1" applyBorder="1"/>
    <xf numFmtId="164" fontId="0" fillId="4" borderId="10" xfId="0" applyNumberFormat="1" applyFill="1" applyBorder="1"/>
    <xf numFmtId="164" fontId="0" fillId="4" borderId="5" xfId="0" applyNumberFormat="1" applyFill="1" applyBorder="1"/>
    <xf numFmtId="0" fontId="0" fillId="4" borderId="11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8" xfId="0" applyNumberFormat="1" applyFill="1" applyBorder="1"/>
    <xf numFmtId="0" fontId="0" fillId="4" borderId="13" xfId="0" applyFill="1" applyBorder="1"/>
    <xf numFmtId="0" fontId="2" fillId="5" borderId="4" xfId="0" applyFont="1" applyFill="1" applyBorder="1" applyAlignment="1">
      <alignment horizontal="center" wrapText="1"/>
    </xf>
    <xf numFmtId="0" fontId="0" fillId="5" borderId="5" xfId="0" applyFill="1" applyBorder="1"/>
    <xf numFmtId="164" fontId="0" fillId="5" borderId="5" xfId="0" applyNumberFormat="1" applyFill="1" applyBorder="1"/>
    <xf numFmtId="0" fontId="2" fillId="5" borderId="6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0" fillId="5" borderId="8" xfId="0" applyFill="1" applyBorder="1"/>
    <xf numFmtId="164" fontId="0" fillId="5" borderId="8" xfId="0" applyNumberFormat="1" applyFill="1" applyBorder="1"/>
    <xf numFmtId="0" fontId="2" fillId="5" borderId="9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0" fontId="1" fillId="0" borderId="0" xfId="0" applyFont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 wrapText="1"/>
    </xf>
    <xf numFmtId="0" fontId="0" fillId="5" borderId="0" xfId="0" applyFill="1" applyBorder="1"/>
    <xf numFmtId="164" fontId="0" fillId="5" borderId="0" xfId="0" applyNumberFormat="1" applyFill="1" applyBorder="1"/>
    <xf numFmtId="0" fontId="2" fillId="5" borderId="2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4" borderId="0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Words Read--Non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Read--Non Dyslexic</a:t>
          </a:r>
        </a:p>
      </cx:txPr>
    </cx:title>
    <cx:plotArea>
      <cx:plotAreaRegion>
        <cx:series layoutId="boxWhisker" uniqueId="{34AE5E41-4067-4C28-9F5E-1CEAEAC8BEA5}">
          <cx:tx>
            <cx:txData>
              <cx:f>_xlchart.v1.24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9F7013-130B-46E9-9E2D-E96BF167B346}">
          <cx:tx>
            <cx:txData>
              <cx:f>_xlchart.v1.26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D7C49BE-F65E-4D10-A6A1-C521FE55B87F}">
          <cx:tx>
            <cx:txData>
              <cx:f>_xlchart.v1.28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BD9D32-A6A6-4C67-B550-B1D2D263FCBF}">
          <cx:tx>
            <cx:txData>
              <cx:f>_xlchart.v1.30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Mistakes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 </a:t>
          </a:r>
        </a:p>
      </cx:txPr>
    </cx:title>
    <cx:plotArea>
      <cx:plotAreaRegion>
        <cx:series layoutId="boxWhisker" uniqueId="{0566470A-1FA6-4E5A-B29A-DDEC47705EB6}">
          <cx:tx>
            <cx:txData>
              <cx:f>_xlchart.v1.16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9768EB2-A708-495D-AE86-C33FE6ACEE98}">
          <cx:tx>
            <cx:txData>
              <cx:f>_xlchart.v1.18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C7C919F-6126-448C-9925-13161CE4FCBF}">
          <cx:tx>
            <cx:txData>
              <cx:f>_xlchart.v1.20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4F17574-FE91-49E3-950C-B6509209DCAF}">
          <cx:tx>
            <cx:txData>
              <cx:f>_xlchart.v1.22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5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  <cx:data id="1">
      <cx:numDim type="val">
        <cx:f>_xlchart.v1.33</cx:f>
      </cx:numDim>
    </cx:data>
    <cx:data id="2">
      <cx:numDim type="val">
        <cx:f>_xlchart.v1.34</cx:f>
      </cx:numDim>
    </cx:data>
    <cx:data id="3">
      <cx:numDim type="val">
        <cx:f>_xlchart.v1.35</cx:f>
      </cx:numDim>
    </cx:data>
  </cx:chartData>
  <cx:chart>
    <cx:title pos="t" align="ctr" overlay="0">
      <cx:tx>
        <cx:txData>
          <cx:v>Mistakes--Non Dyslexic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Mistakes--Non Dyslexic</a:t>
          </a:r>
        </a:p>
      </cx:txPr>
    </cx:title>
    <cx:plotArea>
      <cx:plotAreaRegion>
        <cx:series layoutId="boxWhisker" uniqueId="{D7CB0A2E-27A7-4010-8E94-B4D118C3F3E5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F40EC68-B2CB-4C75-B21D-B997E2B4B888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90D55A7-8E5B-44BC-9C88-3EC98A13E0E9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0A3FDB6-3C77-4298-93BA-5C191B680D68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Words Read Dyslexic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Words Read Dyslexic Students</a:t>
          </a:r>
        </a:p>
      </cx:txPr>
    </cx:title>
    <cx:plotArea>
      <cx:plotAreaRegion>
        <cx:series layoutId="boxWhisker" uniqueId="{BEFCE103-5336-4BED-9D9B-AE30A8011EA7}">
          <cx:tx>
            <cx:txData>
              <cx:f>_xlchart.v1.0</cx:f>
              <cx:v>Words Read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D2EB3F0-56CB-4674-AC84-50E603AA5855}">
          <cx:tx>
            <cx:txData>
              <cx:f>_xlchart.v1.2</cx:f>
              <cx:v>Words Read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FEE68B-F1A0-4029-B6FB-332EA6A3D4BB}">
          <cx:tx>
            <cx:txData>
              <cx:f>_xlchart.v1.4</cx:f>
              <cx:v>Words Read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EC33317-9BC7-4EFC-9DF0-16EC661E5A35}">
          <cx:tx>
            <cx:txData>
              <cx:f>_xlchart.v1.6</cx:f>
              <cx:v>Words Read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50"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Mistaskes Dyslexia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Mistaskes Dyslexia Students</a:t>
          </a:r>
        </a:p>
      </cx:txPr>
    </cx:title>
    <cx:plotArea>
      <cx:plotAreaRegion>
        <cx:series layoutId="boxWhisker" uniqueId="{40F4E9B8-1006-41B6-938F-B5022EB0600E}">
          <cx:tx>
            <cx:txData>
              <cx:f>_xlchart.v1.8</cx:f>
              <cx:v>Mistakes (Arial)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1A41D6E-E713-43E2-8162-E0B6A476E408}">
          <cx:tx>
            <cx:txData>
              <cx:f>_xlchart.v1.10</cx:f>
              <cx:v>Mistakes (Roman)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4EF145B-F47B-40F0-B437-F7B90E9C27E4}">
          <cx:tx>
            <cx:txData>
              <cx:f>_xlchart.v1.12</cx:f>
              <cx:v>Mistakes (Open)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E2E14C5-8020-4C8D-B9C5-C62E39E25FAC}">
          <cx:tx>
            <cx:txData>
              <cx:f>_xlchart.v1.14</cx:f>
              <cx:v>Mistakes (Readable)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5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243840</xdr:colOff>
      <xdr:row>10</xdr:row>
      <xdr:rowOff>30480</xdr:rowOff>
    </xdr:from>
    <xdr:to>
      <xdr:col>25</xdr:col>
      <xdr:colOff>83820</xdr:colOff>
      <xdr:row>22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7C459A-05A9-4D60-B4B4-8DCB50E149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2575560"/>
              <a:ext cx="5935980" cy="3093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461010</xdr:colOff>
      <xdr:row>0</xdr:row>
      <xdr:rowOff>114300</xdr:rowOff>
    </xdr:from>
    <xdr:to>
      <xdr:col>26</xdr:col>
      <xdr:colOff>426720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8B78B6-9522-4D60-B56C-DC806C06F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0370" y="114300"/>
              <a:ext cx="6671310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38</xdr:row>
      <xdr:rowOff>83820</xdr:rowOff>
    </xdr:from>
    <xdr:to>
      <xdr:col>7</xdr:col>
      <xdr:colOff>304800</xdr:colOff>
      <xdr:row>54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59D132-137E-4F3C-ACBC-692C6ADA99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862060"/>
              <a:ext cx="4572000" cy="2956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445770</xdr:colOff>
      <xdr:row>21</xdr:row>
      <xdr:rowOff>0</xdr:rowOff>
    </xdr:from>
    <xdr:to>
      <xdr:col>28</xdr:col>
      <xdr:colOff>83820</xdr:colOff>
      <xdr:row>39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66182-81EE-4F0A-8E45-5B0F36718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4330" y="5273040"/>
              <a:ext cx="634365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240030</xdr:colOff>
      <xdr:row>20</xdr:row>
      <xdr:rowOff>15240</xdr:rowOff>
    </xdr:from>
    <xdr:to>
      <xdr:col>27</xdr:col>
      <xdr:colOff>449580</xdr:colOff>
      <xdr:row>37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2D5E5E9-59B6-4BB4-AB4A-B2BCE470F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78590" y="4663440"/>
              <a:ext cx="6305550" cy="3947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7DC5-288D-4199-9A61-AA8B2EC4099F}">
  <dimension ref="A1:C6"/>
  <sheetViews>
    <sheetView workbookViewId="0">
      <selection activeCell="D1" sqref="D1"/>
    </sheetView>
  </sheetViews>
  <sheetFormatPr defaultRowHeight="14.4" x14ac:dyDescent="0.3"/>
  <cols>
    <col min="1" max="3" width="9.6640625" bestFit="1" customWidth="1"/>
  </cols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data'!O13</f>
        <v>99</v>
      </c>
      <c r="B2">
        <f>'all data'!O7</f>
        <v>99</v>
      </c>
      <c r="C2">
        <f>'all data'!O2</f>
        <v>99</v>
      </c>
    </row>
    <row r="3" spans="1:3" x14ac:dyDescent="0.3">
      <c r="A3">
        <f>'all data'!O14</f>
        <v>99</v>
      </c>
      <c r="B3">
        <f>'all data'!O8</f>
        <v>98</v>
      </c>
      <c r="C3">
        <f>'all data'!O3</f>
        <v>100</v>
      </c>
    </row>
    <row r="4" spans="1:3" x14ac:dyDescent="0.3">
      <c r="A4">
        <f>'all data'!O15</f>
        <v>100</v>
      </c>
      <c r="B4">
        <f>'all data'!O9</f>
        <v>99</v>
      </c>
      <c r="C4">
        <f>'all data'!O4</f>
        <v>99</v>
      </c>
    </row>
    <row r="5" spans="1:3" x14ac:dyDescent="0.3">
      <c r="A5">
        <f>'all data'!O16</f>
        <v>99</v>
      </c>
      <c r="B5">
        <f>'all data'!O10</f>
        <v>87</v>
      </c>
      <c r="C5">
        <f>'all data'!O5</f>
        <v>100</v>
      </c>
    </row>
    <row r="6" spans="1:3" x14ac:dyDescent="0.3">
      <c r="A6">
        <f>'all data'!O17</f>
        <v>98</v>
      </c>
      <c r="B6">
        <f>'all data'!O11</f>
        <v>99</v>
      </c>
      <c r="C6">
        <f>'all data'!O6</f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D089-DD4C-49B3-991F-24CB24CD4002}">
  <dimension ref="A1:AB39"/>
  <sheetViews>
    <sheetView zoomScale="96" zoomScaleNormal="96" workbookViewId="0">
      <selection activeCell="Q29" sqref="Q29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95</v>
      </c>
      <c r="G1" t="s">
        <v>95</v>
      </c>
      <c r="M1" t="s">
        <v>95</v>
      </c>
    </row>
    <row r="2" spans="1:28" x14ac:dyDescent="0.3">
      <c r="A2" t="s">
        <v>55</v>
      </c>
      <c r="B2" t="s">
        <v>68</v>
      </c>
      <c r="C2" t="s">
        <v>69</v>
      </c>
      <c r="D2" t="s">
        <v>89</v>
      </c>
      <c r="E2" t="s">
        <v>91</v>
      </c>
      <c r="G2" t="s">
        <v>56</v>
      </c>
      <c r="H2" t="s">
        <v>68</v>
      </c>
      <c r="I2" t="s">
        <v>69</v>
      </c>
      <c r="J2" t="s">
        <v>89</v>
      </c>
      <c r="K2" t="s">
        <v>92</v>
      </c>
      <c r="M2" t="s">
        <v>90</v>
      </c>
      <c r="N2" t="s">
        <v>68</v>
      </c>
      <c r="O2" t="s">
        <v>69</v>
      </c>
      <c r="P2" t="s">
        <v>89</v>
      </c>
      <c r="Q2" t="s">
        <v>92</v>
      </c>
    </row>
    <row r="3" spans="1:28" x14ac:dyDescent="0.3">
      <c r="B3">
        <f>'Statistical Data'!F40</f>
        <v>2.08</v>
      </c>
      <c r="C3">
        <f>'Statistical Data'!J40</f>
        <v>3.01</v>
      </c>
      <c r="D3">
        <f>'Statistical Data'!O40</f>
        <v>1.18</v>
      </c>
      <c r="E3">
        <f>'Statistical Data'!R40</f>
        <v>1.39</v>
      </c>
      <c r="H3">
        <f>'Statistical Data'!F34</f>
        <v>1.67</v>
      </c>
      <c r="I3">
        <f>'Statistical Data'!J34</f>
        <v>1.92</v>
      </c>
      <c r="J3">
        <f>'Statistical Data'!O34</f>
        <v>1.72</v>
      </c>
      <c r="K3">
        <f>'Statistical Data'!R34</f>
        <v>1.01</v>
      </c>
      <c r="N3">
        <f>'Statistical Data'!F29</f>
        <v>2.77</v>
      </c>
      <c r="O3">
        <f>'Statistical Data'!J29</f>
        <v>1.26</v>
      </c>
      <c r="P3">
        <f>'Statistical Data'!O29</f>
        <v>0.78</v>
      </c>
      <c r="Q3">
        <f>'Statistical Data'!R29</f>
        <v>2.86</v>
      </c>
    </row>
    <row r="4" spans="1:28" x14ac:dyDescent="0.3">
      <c r="B4">
        <f>'Statistical Data'!F41</f>
        <v>3.06</v>
      </c>
      <c r="C4">
        <f>'Statistical Data'!J41</f>
        <v>2.78</v>
      </c>
      <c r="D4">
        <f>'Statistical Data'!O41</f>
        <v>0</v>
      </c>
      <c r="E4">
        <f>'Statistical Data'!R41</f>
        <v>0.93</v>
      </c>
      <c r="H4">
        <f>'Statistical Data'!F35</f>
        <v>5.66</v>
      </c>
      <c r="I4">
        <f>'Statistical Data'!J35</f>
        <v>2.16</v>
      </c>
      <c r="J4">
        <f>'Statistical Data'!O35</f>
        <v>1.71</v>
      </c>
      <c r="K4">
        <f>'Statistical Data'!R35</f>
        <v>2.2599999999999998</v>
      </c>
      <c r="N4">
        <f>'Statistical Data'!F30</f>
        <v>0.66</v>
      </c>
      <c r="O4">
        <f>'Statistical Data'!J30</f>
        <v>0.74</v>
      </c>
      <c r="P4">
        <f>'Statistical Data'!O30</f>
        <v>0.65</v>
      </c>
      <c r="Q4">
        <f>'Statistical Data'!R30</f>
        <v>0.52</v>
      </c>
    </row>
    <row r="5" spans="1:28" x14ac:dyDescent="0.3">
      <c r="B5">
        <f>'Statistical Data'!F42</f>
        <v>0</v>
      </c>
      <c r="C5">
        <f>'Statistical Data'!J42</f>
        <v>0.78</v>
      </c>
      <c r="D5">
        <f>'Statistical Data'!O42</f>
        <v>0</v>
      </c>
      <c r="E5">
        <f>'Statistical Data'!R42</f>
        <v>0.69</v>
      </c>
      <c r="H5">
        <f>'Statistical Data'!F36</f>
        <v>1.91</v>
      </c>
      <c r="I5">
        <f>'Statistical Data'!J36</f>
        <v>1.85</v>
      </c>
      <c r="J5">
        <f>'Statistical Data'!O36</f>
        <v>0.61</v>
      </c>
      <c r="K5">
        <f>'Statistical Data'!R36</f>
        <v>1.07</v>
      </c>
      <c r="N5">
        <f>'Statistical Data'!F31</f>
        <v>1.56</v>
      </c>
      <c r="O5">
        <f>'Statistical Data'!J31</f>
        <v>0.68</v>
      </c>
      <c r="P5">
        <f>'Statistical Data'!O31</f>
        <v>1.37</v>
      </c>
      <c r="Q5">
        <f>'Statistical Data'!R31</f>
        <v>1.69</v>
      </c>
    </row>
    <row r="6" spans="1:28" x14ac:dyDescent="0.3">
      <c r="B6">
        <f>'Statistical Data'!F43</f>
        <v>1.32</v>
      </c>
      <c r="C6">
        <f>'Statistical Data'!J43</f>
        <v>2.16</v>
      </c>
      <c r="D6">
        <f>'Statistical Data'!O43</f>
        <v>0.66</v>
      </c>
      <c r="E6">
        <f>'Statistical Data'!R43</f>
        <v>2.36</v>
      </c>
      <c r="H6">
        <f>'Statistical Data'!F37</f>
        <v>13.24</v>
      </c>
      <c r="I6">
        <f>'Statistical Data'!J37</f>
        <v>33.33</v>
      </c>
      <c r="J6">
        <f>'Statistical Data'!O37</f>
        <v>4.04</v>
      </c>
      <c r="K6">
        <f>'Statistical Data'!R37</f>
        <v>2.97</v>
      </c>
      <c r="N6">
        <f>'Statistical Data'!F32</f>
        <v>0.56000000000000005</v>
      </c>
      <c r="O6">
        <f>'Statistical Data'!J32</f>
        <v>0</v>
      </c>
      <c r="P6">
        <f>'Statistical Data'!O32</f>
        <v>0.53</v>
      </c>
      <c r="Q6">
        <f>'Statistical Data'!R32</f>
        <v>0</v>
      </c>
    </row>
    <row r="7" spans="1:28" x14ac:dyDescent="0.3">
      <c r="B7">
        <f>'Statistical Data'!F44</f>
        <v>2.13</v>
      </c>
      <c r="C7">
        <f>'Statistical Data'!J44</f>
        <v>4.55</v>
      </c>
      <c r="D7">
        <f>'Statistical Data'!O44</f>
        <v>0.66</v>
      </c>
      <c r="E7">
        <f>'Statistical Data'!R44</f>
        <v>1.42</v>
      </c>
      <c r="H7">
        <f>'Statistical Data'!F38</f>
        <v>2.63</v>
      </c>
      <c r="I7">
        <f>'Statistical Data'!J38</f>
        <v>1.64</v>
      </c>
      <c r="J7">
        <f>'Statistical Data'!O38</f>
        <v>1.87</v>
      </c>
      <c r="K7">
        <f>'Statistical Data'!R38</f>
        <v>1.59</v>
      </c>
      <c r="N7">
        <f>'Statistical Data'!F33</f>
        <v>1.34</v>
      </c>
      <c r="O7">
        <f>'Statistical Data'!J33</f>
        <v>2.38</v>
      </c>
      <c r="P7">
        <f>'Statistical Data'!O33</f>
        <v>1.1499999999999999</v>
      </c>
      <c r="Q7">
        <f>'Statistical Data'!R33</f>
        <v>1.18</v>
      </c>
    </row>
    <row r="8" spans="1:28" x14ac:dyDescent="0.3">
      <c r="A8" s="59" t="s">
        <v>67</v>
      </c>
      <c r="B8" s="59">
        <f>AVERAGE(B3:B7)</f>
        <v>1.718</v>
      </c>
      <c r="C8" s="59">
        <f>AVERAGE(C3:C7)</f>
        <v>2.6560000000000001</v>
      </c>
      <c r="D8" s="59">
        <f t="shared" ref="D8:E8" si="0">AVERAGE(D3:D7)</f>
        <v>0.5</v>
      </c>
      <c r="E8" s="59">
        <f t="shared" si="0"/>
        <v>1.3579999999999999</v>
      </c>
      <c r="F8" s="59"/>
      <c r="G8" s="59" t="s">
        <v>67</v>
      </c>
      <c r="H8" s="59">
        <f>AVERAGE(H3:H7)</f>
        <v>5.0220000000000002</v>
      </c>
      <c r="I8" s="59">
        <f>AVERAGE(I3:I7)</f>
        <v>8.18</v>
      </c>
      <c r="J8" s="59">
        <f t="shared" ref="J8:K8" si="1">AVERAGE(J3:J7)</f>
        <v>1.9899999999999998</v>
      </c>
      <c r="K8" s="59">
        <f t="shared" si="1"/>
        <v>1.78</v>
      </c>
      <c r="L8" s="59"/>
      <c r="M8" s="59" t="s">
        <v>67</v>
      </c>
      <c r="N8" s="59">
        <f>AVERAGE(N3:N7)</f>
        <v>1.3780000000000001</v>
      </c>
      <c r="O8" s="59">
        <f>AVERAGE(O3:O7)</f>
        <v>1.012</v>
      </c>
      <c r="P8" s="59">
        <f t="shared" ref="P8:Q8" si="2">AVERAGE(P3:P7)</f>
        <v>0.89600000000000013</v>
      </c>
      <c r="Q8" s="59">
        <f t="shared" si="2"/>
        <v>1.25</v>
      </c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</row>
    <row r="9" spans="1:28" x14ac:dyDescent="0.3">
      <c r="A9" s="59" t="s">
        <v>70</v>
      </c>
      <c r="B9" s="59"/>
      <c r="C9" s="59"/>
      <c r="D9" s="59"/>
      <c r="E9" s="59"/>
      <c r="F9" s="59"/>
      <c r="G9" s="59" t="s">
        <v>70</v>
      </c>
      <c r="H9" s="59"/>
      <c r="I9" s="59"/>
      <c r="J9" s="59"/>
      <c r="K9" s="59"/>
      <c r="L9" s="59"/>
      <c r="M9" s="59" t="s">
        <v>70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</row>
    <row r="10" spans="1:28" x14ac:dyDescent="0.3">
      <c r="A10" t="s">
        <v>71</v>
      </c>
      <c r="B10">
        <f>SUM(B3:E7)/20</f>
        <v>1.5579999999999998</v>
      </c>
      <c r="G10" t="s">
        <v>71</v>
      </c>
      <c r="H10">
        <f>SUM(H3:K7)/20</f>
        <v>4.2430000000000003</v>
      </c>
      <c r="M10" t="s">
        <v>71</v>
      </c>
      <c r="N10">
        <f>SUM(N3:Q7)/20</f>
        <v>1.1339999999999999</v>
      </c>
    </row>
    <row r="12" spans="1:28" x14ac:dyDescent="0.3">
      <c r="A12" t="s">
        <v>72</v>
      </c>
      <c r="G12" t="s">
        <v>72</v>
      </c>
      <c r="M12" t="s">
        <v>72</v>
      </c>
    </row>
    <row r="13" spans="1:28" x14ac:dyDescent="0.3">
      <c r="A13" t="s">
        <v>73</v>
      </c>
      <c r="B13">
        <f>$B$10-B8</f>
        <v>-0.16000000000000014</v>
      </c>
      <c r="C13">
        <f t="shared" ref="C13:E13" si="3">$B$10-C8</f>
        <v>-1.0980000000000003</v>
      </c>
      <c r="D13">
        <f t="shared" si="3"/>
        <v>1.0579999999999998</v>
      </c>
      <c r="E13">
        <f t="shared" si="3"/>
        <v>0.19999999999999996</v>
      </c>
      <c r="G13" t="s">
        <v>73</v>
      </c>
      <c r="H13">
        <f>$B$10-H8</f>
        <v>-3.4640000000000004</v>
      </c>
      <c r="I13">
        <f t="shared" ref="I13:K13" si="4">$B$10-I8</f>
        <v>-6.6219999999999999</v>
      </c>
      <c r="J13">
        <f t="shared" si="4"/>
        <v>-0.43199999999999994</v>
      </c>
      <c r="K13">
        <f t="shared" si="4"/>
        <v>-0.2220000000000002</v>
      </c>
      <c r="M13" t="s">
        <v>73</v>
      </c>
      <c r="N13">
        <f>$B$10-N8</f>
        <v>0.17999999999999972</v>
      </c>
      <c r="O13">
        <f t="shared" ref="O13:Q13" si="5">$B$10-O8</f>
        <v>0.54599999999999982</v>
      </c>
      <c r="P13">
        <f t="shared" si="5"/>
        <v>0.6619999999999997</v>
      </c>
      <c r="Q13">
        <f t="shared" si="5"/>
        <v>0.30799999999999983</v>
      </c>
    </row>
    <row r="14" spans="1:28" x14ac:dyDescent="0.3">
      <c r="A14" t="s">
        <v>75</v>
      </c>
      <c r="B14">
        <f>B13*5</f>
        <v>-0.80000000000000071</v>
      </c>
      <c r="C14">
        <f>C13*5</f>
        <v>-5.490000000000002</v>
      </c>
      <c r="D14">
        <f>D13*5</f>
        <v>5.2899999999999991</v>
      </c>
      <c r="E14">
        <f>E13*5</f>
        <v>0.99999999999999978</v>
      </c>
      <c r="G14" t="s">
        <v>75</v>
      </c>
      <c r="H14">
        <f>H13*5</f>
        <v>-17.32</v>
      </c>
      <c r="I14">
        <f>I13*5</f>
        <v>-33.11</v>
      </c>
      <c r="J14">
        <f>J13*5</f>
        <v>-2.1599999999999997</v>
      </c>
      <c r="K14">
        <f>K13*5</f>
        <v>-1.110000000000001</v>
      </c>
      <c r="M14" t="s">
        <v>75</v>
      </c>
      <c r="N14">
        <f>N13*5</f>
        <v>0.89999999999999858</v>
      </c>
      <c r="O14">
        <f>O13*5</f>
        <v>2.7299999999999991</v>
      </c>
      <c r="P14">
        <f>P13*5</f>
        <v>3.3099999999999987</v>
      </c>
      <c r="Q14">
        <f>Q13*5</f>
        <v>1.5399999999999991</v>
      </c>
    </row>
    <row r="15" spans="1:28" x14ac:dyDescent="0.3">
      <c r="A15" t="s">
        <v>76</v>
      </c>
      <c r="B15">
        <f>B14^2</f>
        <v>0.64000000000000112</v>
      </c>
      <c r="C15">
        <f t="shared" ref="C15:E15" si="6">C14^2</f>
        <v>30.140100000000022</v>
      </c>
      <c r="D15">
        <f t="shared" si="6"/>
        <v>27.984099999999991</v>
      </c>
      <c r="E15">
        <f t="shared" si="6"/>
        <v>0.99999999999999956</v>
      </c>
      <c r="G15" t="s">
        <v>76</v>
      </c>
      <c r="H15">
        <f>H14^2</f>
        <v>299.98239999999998</v>
      </c>
      <c r="I15">
        <f t="shared" ref="I15" si="7">I14^2</f>
        <v>1096.2720999999999</v>
      </c>
      <c r="J15">
        <f t="shared" ref="J15" si="8">J14^2</f>
        <v>4.6655999999999986</v>
      </c>
      <c r="K15">
        <f t="shared" ref="K15" si="9">K14^2</f>
        <v>1.2321000000000022</v>
      </c>
      <c r="M15" t="s">
        <v>76</v>
      </c>
      <c r="N15">
        <f>N14^2</f>
        <v>0.80999999999999739</v>
      </c>
      <c r="O15">
        <f t="shared" ref="O15" si="10">O14^2</f>
        <v>7.4528999999999952</v>
      </c>
      <c r="P15">
        <f t="shared" ref="P15" si="11">P14^2</f>
        <v>10.956099999999992</v>
      </c>
      <c r="Q15">
        <f t="shared" ref="Q15" si="12">Q14^2</f>
        <v>2.3715999999999973</v>
      </c>
    </row>
    <row r="16" spans="1:28" x14ac:dyDescent="0.3">
      <c r="A16" t="s">
        <v>74</v>
      </c>
      <c r="B16">
        <f>SUM(B15:E15)</f>
        <v>59.764200000000017</v>
      </c>
      <c r="G16" t="s">
        <v>74</v>
      </c>
      <c r="H16">
        <f>SUM(H15:K15)</f>
        <v>1402.1522</v>
      </c>
      <c r="M16" t="s">
        <v>74</v>
      </c>
      <c r="N16">
        <f>SUM(N15:Q15)</f>
        <v>21.590599999999984</v>
      </c>
    </row>
    <row r="17" spans="1:17" x14ac:dyDescent="0.3">
      <c r="A17" t="s">
        <v>77</v>
      </c>
      <c r="G17" t="s">
        <v>77</v>
      </c>
      <c r="M17" t="s">
        <v>77</v>
      </c>
    </row>
    <row r="18" spans="1:17" x14ac:dyDescent="0.3">
      <c r="B18">
        <v>3</v>
      </c>
      <c r="H18">
        <v>3</v>
      </c>
      <c r="N18">
        <v>3</v>
      </c>
    </row>
    <row r="20" spans="1:17" x14ac:dyDescent="0.3">
      <c r="A20" t="s">
        <v>78</v>
      </c>
      <c r="B20">
        <f>B3-$B$8</f>
        <v>0.3620000000000001</v>
      </c>
      <c r="C20">
        <f>C3-$C$8</f>
        <v>0.35399999999999965</v>
      </c>
      <c r="D20">
        <f>D3-$D$8</f>
        <v>0.67999999999999994</v>
      </c>
      <c r="E20">
        <f>E3-$E$8</f>
        <v>3.2000000000000028E-2</v>
      </c>
      <c r="G20" t="s">
        <v>78</v>
      </c>
      <c r="H20">
        <f>H3-$B$8</f>
        <v>-4.8000000000000043E-2</v>
      </c>
      <c r="I20">
        <f>I3-$C$8</f>
        <v>-0.73600000000000021</v>
      </c>
      <c r="J20">
        <f>J3-$D$8</f>
        <v>1.22</v>
      </c>
      <c r="K20">
        <f>K3-$E$8</f>
        <v>-0.34799999999999986</v>
      </c>
      <c r="M20" t="s">
        <v>78</v>
      </c>
      <c r="N20">
        <f>N3-$B$8</f>
        <v>1.052</v>
      </c>
      <c r="O20">
        <f>O3-$C$8</f>
        <v>-1.3960000000000001</v>
      </c>
      <c r="P20">
        <f>P3-$D$8</f>
        <v>0.28000000000000003</v>
      </c>
      <c r="Q20">
        <f>Q3-$E$8</f>
        <v>1.502</v>
      </c>
    </row>
    <row r="21" spans="1:17" x14ac:dyDescent="0.3">
      <c r="B21">
        <f t="shared" ref="B21:B24" si="13">B4-$B$8</f>
        <v>1.3420000000000001</v>
      </c>
      <c r="C21">
        <f t="shared" ref="C21:C24" si="14">C4-$C$8</f>
        <v>0.12399999999999967</v>
      </c>
      <c r="D21">
        <f t="shared" ref="D21:D24" si="15">D4-$D$8</f>
        <v>-0.5</v>
      </c>
      <c r="E21">
        <f t="shared" ref="E21:E24" si="16">E4-$E$8</f>
        <v>-0.42799999999999983</v>
      </c>
      <c r="H21">
        <f t="shared" ref="H21:H24" si="17">H4-$B$8</f>
        <v>3.9420000000000002</v>
      </c>
      <c r="I21">
        <f t="shared" ref="I21:I24" si="18">I4-$C$8</f>
        <v>-0.496</v>
      </c>
      <c r="J21">
        <f t="shared" ref="J21:J24" si="19">J4-$D$8</f>
        <v>1.21</v>
      </c>
      <c r="K21">
        <f t="shared" ref="K21:K24" si="20">K4-$E$8</f>
        <v>0.90199999999999991</v>
      </c>
      <c r="N21">
        <f t="shared" ref="N21:N24" si="21">N4-$B$8</f>
        <v>-1.0579999999999998</v>
      </c>
      <c r="O21">
        <f t="shared" ref="O21:O24" si="22">O4-$C$8</f>
        <v>-1.9160000000000001</v>
      </c>
      <c r="P21">
        <f t="shared" ref="P21:P24" si="23">P4-$D$8</f>
        <v>0.15000000000000002</v>
      </c>
      <c r="Q21">
        <f t="shared" ref="Q21:Q24" si="24">Q4-$E$8</f>
        <v>-0.83799999999999986</v>
      </c>
    </row>
    <row r="22" spans="1:17" x14ac:dyDescent="0.3">
      <c r="B22">
        <f t="shared" si="13"/>
        <v>-1.718</v>
      </c>
      <c r="C22">
        <f t="shared" si="14"/>
        <v>-1.8760000000000001</v>
      </c>
      <c r="D22">
        <f t="shared" si="15"/>
        <v>-0.5</v>
      </c>
      <c r="E22">
        <f t="shared" si="16"/>
        <v>-0.66799999999999993</v>
      </c>
      <c r="H22">
        <f t="shared" si="17"/>
        <v>0.19199999999999995</v>
      </c>
      <c r="I22">
        <f t="shared" si="18"/>
        <v>-0.80600000000000005</v>
      </c>
      <c r="J22">
        <f t="shared" si="19"/>
        <v>0.10999999999999999</v>
      </c>
      <c r="K22">
        <f t="shared" si="20"/>
        <v>-0.28799999999999981</v>
      </c>
      <c r="N22">
        <f t="shared" si="21"/>
        <v>-0.15799999999999992</v>
      </c>
      <c r="O22">
        <f t="shared" si="22"/>
        <v>-1.976</v>
      </c>
      <c r="P22">
        <f t="shared" si="23"/>
        <v>0.87000000000000011</v>
      </c>
      <c r="Q22">
        <f t="shared" si="24"/>
        <v>0.33200000000000007</v>
      </c>
    </row>
    <row r="23" spans="1:17" x14ac:dyDescent="0.3">
      <c r="B23">
        <f t="shared" si="13"/>
        <v>-0.39799999999999991</v>
      </c>
      <c r="C23">
        <f t="shared" si="14"/>
        <v>-0.496</v>
      </c>
      <c r="D23">
        <f t="shared" si="15"/>
        <v>0.16000000000000003</v>
      </c>
      <c r="E23">
        <f t="shared" si="16"/>
        <v>1.002</v>
      </c>
      <c r="H23">
        <f t="shared" si="17"/>
        <v>11.522</v>
      </c>
      <c r="I23">
        <f t="shared" si="18"/>
        <v>30.673999999999999</v>
      </c>
      <c r="J23">
        <f t="shared" si="19"/>
        <v>3.54</v>
      </c>
      <c r="K23">
        <f t="shared" si="20"/>
        <v>1.6120000000000003</v>
      </c>
      <c r="N23">
        <f t="shared" si="21"/>
        <v>-1.1579999999999999</v>
      </c>
      <c r="O23">
        <f t="shared" si="22"/>
        <v>-2.6560000000000001</v>
      </c>
      <c r="P23">
        <f t="shared" si="23"/>
        <v>3.0000000000000027E-2</v>
      </c>
      <c r="Q23">
        <f t="shared" si="24"/>
        <v>-1.3579999999999999</v>
      </c>
    </row>
    <row r="24" spans="1:17" x14ac:dyDescent="0.3">
      <c r="B24">
        <f t="shared" si="13"/>
        <v>0.41199999999999992</v>
      </c>
      <c r="C24">
        <f t="shared" si="14"/>
        <v>1.8939999999999997</v>
      </c>
      <c r="D24">
        <f t="shared" si="15"/>
        <v>0.16000000000000003</v>
      </c>
      <c r="E24">
        <f t="shared" si="16"/>
        <v>6.2000000000000055E-2</v>
      </c>
      <c r="H24">
        <f t="shared" si="17"/>
        <v>0.91199999999999992</v>
      </c>
      <c r="I24">
        <f t="shared" si="18"/>
        <v>-1.0160000000000002</v>
      </c>
      <c r="J24">
        <f t="shared" si="19"/>
        <v>1.37</v>
      </c>
      <c r="K24">
        <f t="shared" si="20"/>
        <v>0.23200000000000021</v>
      </c>
      <c r="N24">
        <f t="shared" si="21"/>
        <v>-0.37799999999999989</v>
      </c>
      <c r="O24">
        <f t="shared" si="22"/>
        <v>-0.27600000000000025</v>
      </c>
      <c r="P24">
        <f t="shared" si="23"/>
        <v>0.64999999999999991</v>
      </c>
      <c r="Q24">
        <f t="shared" si="24"/>
        <v>-0.17799999999999994</v>
      </c>
    </row>
    <row r="26" spans="1:17" x14ac:dyDescent="0.3">
      <c r="B26">
        <f>B20^2</f>
        <v>0.13104400000000008</v>
      </c>
      <c r="C26">
        <f t="shared" ref="C26:E26" si="25">C20^2</f>
        <v>0.12531599999999976</v>
      </c>
      <c r="D26">
        <f t="shared" si="25"/>
        <v>0.46239999999999992</v>
      </c>
      <c r="E26">
        <f t="shared" si="25"/>
        <v>1.0240000000000019E-3</v>
      </c>
      <c r="H26">
        <f>H20^2</f>
        <v>2.304000000000004E-3</v>
      </c>
      <c r="I26">
        <f t="shared" ref="I26:K26" si="26">I20^2</f>
        <v>0.54169600000000029</v>
      </c>
      <c r="J26">
        <f t="shared" si="26"/>
        <v>1.4883999999999999</v>
      </c>
      <c r="K26">
        <f t="shared" si="26"/>
        <v>0.12110399999999991</v>
      </c>
      <c r="N26">
        <f>N20^2</f>
        <v>1.1067040000000001</v>
      </c>
      <c r="O26">
        <f t="shared" ref="O26:Q26" si="27">O20^2</f>
        <v>1.9488160000000003</v>
      </c>
      <c r="P26">
        <f t="shared" si="27"/>
        <v>7.8400000000000011E-2</v>
      </c>
      <c r="Q26">
        <f t="shared" si="27"/>
        <v>2.2560039999999999</v>
      </c>
    </row>
    <row r="27" spans="1:17" x14ac:dyDescent="0.3">
      <c r="B27">
        <f t="shared" ref="B27:E30" si="28">B21^2</f>
        <v>1.8009640000000002</v>
      </c>
      <c r="C27">
        <f t="shared" si="28"/>
        <v>1.5375999999999918E-2</v>
      </c>
      <c r="D27">
        <f t="shared" si="28"/>
        <v>0.25</v>
      </c>
      <c r="E27">
        <f t="shared" si="28"/>
        <v>0.18318399999999985</v>
      </c>
      <c r="H27">
        <f t="shared" ref="H27:K27" si="29">H21^2</f>
        <v>15.539364000000001</v>
      </c>
      <c r="I27">
        <f t="shared" si="29"/>
        <v>0.24601599999999998</v>
      </c>
      <c r="J27">
        <f t="shared" si="29"/>
        <v>1.4641</v>
      </c>
      <c r="K27">
        <f t="shared" si="29"/>
        <v>0.81360399999999988</v>
      </c>
      <c r="N27">
        <f t="shared" ref="N27:Q27" si="30">N21^2</f>
        <v>1.1193639999999996</v>
      </c>
      <c r="O27">
        <f t="shared" si="30"/>
        <v>3.6710560000000005</v>
      </c>
      <c r="P27">
        <f t="shared" si="30"/>
        <v>2.2500000000000006E-2</v>
      </c>
      <c r="Q27">
        <f t="shared" si="30"/>
        <v>0.70224399999999976</v>
      </c>
    </row>
    <row r="28" spans="1:17" x14ac:dyDescent="0.3">
      <c r="B28">
        <f t="shared" si="28"/>
        <v>2.951524</v>
      </c>
      <c r="C28">
        <f t="shared" si="28"/>
        <v>3.5193760000000003</v>
      </c>
      <c r="D28">
        <f t="shared" si="28"/>
        <v>0.25</v>
      </c>
      <c r="E28">
        <f t="shared" si="28"/>
        <v>0.4462239999999999</v>
      </c>
      <c r="H28">
        <f t="shared" ref="H28:K28" si="31">H22^2</f>
        <v>3.686399999999998E-2</v>
      </c>
      <c r="I28">
        <f t="shared" si="31"/>
        <v>0.6496360000000001</v>
      </c>
      <c r="J28">
        <f t="shared" si="31"/>
        <v>1.2099999999999998E-2</v>
      </c>
      <c r="K28">
        <f t="shared" si="31"/>
        <v>8.2943999999999893E-2</v>
      </c>
      <c r="N28">
        <f t="shared" ref="N28:Q28" si="32">N22^2</f>
        <v>2.4963999999999976E-2</v>
      </c>
      <c r="O28">
        <f t="shared" si="32"/>
        <v>3.904576</v>
      </c>
      <c r="P28">
        <f t="shared" si="32"/>
        <v>0.75690000000000024</v>
      </c>
      <c r="Q28">
        <f t="shared" si="32"/>
        <v>0.11022400000000004</v>
      </c>
    </row>
    <row r="29" spans="1:17" x14ac:dyDescent="0.3">
      <c r="B29">
        <f t="shared" si="28"/>
        <v>0.15840399999999993</v>
      </c>
      <c r="C29">
        <f t="shared" si="28"/>
        <v>0.24601599999999998</v>
      </c>
      <c r="D29">
        <f t="shared" si="28"/>
        <v>2.5600000000000012E-2</v>
      </c>
      <c r="E29">
        <f t="shared" si="28"/>
        <v>1.0040039999999999</v>
      </c>
      <c r="H29">
        <f t="shared" ref="H29:K29" si="33">H23^2</f>
        <v>132.756484</v>
      </c>
      <c r="I29">
        <f t="shared" si="33"/>
        <v>940.89427599999999</v>
      </c>
      <c r="J29">
        <f t="shared" si="33"/>
        <v>12.531600000000001</v>
      </c>
      <c r="K29">
        <f t="shared" si="33"/>
        <v>2.5985440000000009</v>
      </c>
      <c r="N29">
        <f t="shared" ref="N29:Q29" si="34">N23^2</f>
        <v>1.3409639999999998</v>
      </c>
      <c r="O29">
        <f t="shared" si="34"/>
        <v>7.0543360000000011</v>
      </c>
      <c r="P29">
        <f t="shared" si="34"/>
        <v>9.000000000000016E-4</v>
      </c>
      <c r="Q29">
        <f t="shared" si="34"/>
        <v>1.8441639999999997</v>
      </c>
    </row>
    <row r="30" spans="1:17" x14ac:dyDescent="0.3">
      <c r="B30">
        <f t="shared" si="28"/>
        <v>0.16974399999999992</v>
      </c>
      <c r="C30">
        <f t="shared" si="28"/>
        <v>3.587235999999999</v>
      </c>
      <c r="D30">
        <f t="shared" si="28"/>
        <v>2.5600000000000012E-2</v>
      </c>
      <c r="E30">
        <f t="shared" si="28"/>
        <v>3.8440000000000067E-3</v>
      </c>
      <c r="H30">
        <f t="shared" ref="H30:K30" si="35">H24^2</f>
        <v>0.83174399999999982</v>
      </c>
      <c r="I30">
        <f t="shared" si="35"/>
        <v>1.0322560000000005</v>
      </c>
      <c r="J30">
        <f t="shared" si="35"/>
        <v>1.8769000000000002</v>
      </c>
      <c r="K30">
        <f t="shared" si="35"/>
        <v>5.3824000000000094E-2</v>
      </c>
      <c r="N30">
        <f t="shared" ref="N30:Q30" si="36">N24^2</f>
        <v>0.14288399999999993</v>
      </c>
      <c r="O30">
        <f t="shared" si="36"/>
        <v>7.6176000000000132E-2</v>
      </c>
      <c r="P30">
        <f t="shared" si="36"/>
        <v>0.42249999999999988</v>
      </c>
      <c r="Q30">
        <f t="shared" si="36"/>
        <v>3.1683999999999976E-2</v>
      </c>
    </row>
    <row r="32" spans="1:17" x14ac:dyDescent="0.3">
      <c r="A32" t="s">
        <v>78</v>
      </c>
      <c r="B32">
        <f>SUM(B26:E30)</f>
        <v>15.356879999999999</v>
      </c>
      <c r="G32" t="s">
        <v>78</v>
      </c>
      <c r="H32">
        <f>SUM(H26:K30)</f>
        <v>1113.57376</v>
      </c>
      <c r="M32" t="s">
        <v>78</v>
      </c>
      <c r="N32">
        <f>SUM(N26:Q30)</f>
        <v>26.615360000000003</v>
      </c>
    </row>
    <row r="33" spans="1:18" x14ac:dyDescent="0.3">
      <c r="A33" t="s">
        <v>79</v>
      </c>
      <c r="G33" t="s">
        <v>79</v>
      </c>
      <c r="M33" t="s">
        <v>79</v>
      </c>
    </row>
    <row r="34" spans="1:18" x14ac:dyDescent="0.3">
      <c r="B34">
        <v>16</v>
      </c>
      <c r="H34">
        <v>16</v>
      </c>
      <c r="N34">
        <v>16</v>
      </c>
    </row>
    <row r="36" spans="1:18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</row>
    <row r="37" spans="1:18" x14ac:dyDescent="0.3">
      <c r="A37" t="s">
        <v>83</v>
      </c>
      <c r="B37">
        <f>B16</f>
        <v>59.764200000000017</v>
      </c>
      <c r="C37">
        <f>B18</f>
        <v>3</v>
      </c>
      <c r="D37">
        <f>B37/C37</f>
        <v>19.921400000000006</v>
      </c>
      <c r="E37">
        <f>D37/D38</f>
        <v>20.755674329681558</v>
      </c>
      <c r="F37">
        <v>3.2389000000000001</v>
      </c>
      <c r="G37" t="s">
        <v>83</v>
      </c>
      <c r="H37">
        <f>H16</f>
        <v>1402.1522</v>
      </c>
      <c r="I37">
        <f>H18</f>
        <v>3</v>
      </c>
      <c r="J37">
        <f>H37/I37</f>
        <v>467.38406666666668</v>
      </c>
      <c r="K37">
        <f>J37/J38</f>
        <v>6.7154465517099355</v>
      </c>
      <c r="L37">
        <v>3.2389000000000001</v>
      </c>
      <c r="M37" t="s">
        <v>83</v>
      </c>
      <c r="N37">
        <f>N16</f>
        <v>21.590599999999984</v>
      </c>
      <c r="O37">
        <f>N18</f>
        <v>3</v>
      </c>
      <c r="P37">
        <f>N37/O37</f>
        <v>7.1968666666666614</v>
      </c>
      <c r="Q37">
        <f>P37/P38</f>
        <v>4.3264440784068512</v>
      </c>
      <c r="R37">
        <v>3.2389000000000001</v>
      </c>
    </row>
    <row r="38" spans="1:18" x14ac:dyDescent="0.3">
      <c r="A38" t="s">
        <v>84</v>
      </c>
      <c r="B38">
        <f>B32</f>
        <v>15.356879999999999</v>
      </c>
      <c r="C38">
        <f>B34</f>
        <v>16</v>
      </c>
      <c r="D38">
        <f>B38/C38</f>
        <v>0.95980499999999991</v>
      </c>
      <c r="G38" t="s">
        <v>84</v>
      </c>
      <c r="H38">
        <f>H32</f>
        <v>1113.57376</v>
      </c>
      <c r="I38">
        <f>H34</f>
        <v>16</v>
      </c>
      <c r="J38">
        <f>H38/I38</f>
        <v>69.59836</v>
      </c>
      <c r="M38" t="s">
        <v>84</v>
      </c>
      <c r="N38">
        <f>N32</f>
        <v>26.615360000000003</v>
      </c>
      <c r="O38">
        <f>N34</f>
        <v>16</v>
      </c>
      <c r="P38">
        <f>N38/O38</f>
        <v>1.6634600000000002</v>
      </c>
    </row>
    <row r="39" spans="1:18" x14ac:dyDescent="0.3">
      <c r="A39" t="s">
        <v>85</v>
      </c>
      <c r="B39">
        <f>SUM(B37:B38)</f>
        <v>75.121080000000021</v>
      </c>
      <c r="G39" t="s">
        <v>85</v>
      </c>
      <c r="H39">
        <f>SUM(H37:H38)</f>
        <v>2515.7259599999998</v>
      </c>
      <c r="M39" t="s">
        <v>85</v>
      </c>
      <c r="N39">
        <f>SUM(N37:N38)</f>
        <v>48.20595999999999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8091-EA2D-4CD2-9E77-623EDEB63BB0}">
  <dimension ref="A1:C6"/>
  <sheetViews>
    <sheetView workbookViewId="0">
      <selection activeCell="E8" sqref="E8"/>
    </sheetView>
  </sheetViews>
  <sheetFormatPr defaultRowHeight="14.4" x14ac:dyDescent="0.3"/>
  <sheetData>
    <row r="1" spans="1:3" x14ac:dyDescent="0.3">
      <c r="A1" t="s">
        <v>55</v>
      </c>
      <c r="B1" t="s">
        <v>56</v>
      </c>
      <c r="C1" t="s">
        <v>57</v>
      </c>
    </row>
    <row r="2" spans="1:3" x14ac:dyDescent="0.3">
      <c r="A2">
        <f>'all data'!O31</f>
        <v>92</v>
      </c>
      <c r="B2">
        <f>'all data'!O26</f>
        <v>97</v>
      </c>
      <c r="C2">
        <f>'all data'!O22</f>
        <v>98</v>
      </c>
    </row>
    <row r="3" spans="1:3" x14ac:dyDescent="0.3">
      <c r="A3">
        <f>'all data'!O32</f>
        <v>95</v>
      </c>
      <c r="B3">
        <f>'all data'!O27</f>
        <v>93</v>
      </c>
      <c r="C3">
        <f>'all data'!O23</f>
        <v>100</v>
      </c>
    </row>
    <row r="4" spans="1:3" x14ac:dyDescent="0.3">
      <c r="A4">
        <f>'all data'!O33</f>
        <v>95</v>
      </c>
      <c r="B4">
        <f>'all data'!O28</f>
        <v>91</v>
      </c>
      <c r="C4">
        <f>'all data'!O24</f>
        <v>95</v>
      </c>
    </row>
    <row r="5" spans="1:3" x14ac:dyDescent="0.3">
      <c r="A5">
        <f>'all data'!O34</f>
        <v>95</v>
      </c>
      <c r="B5">
        <f>'all data'!O29</f>
        <v>97</v>
      </c>
      <c r="C5">
        <f>'all data'!O25</f>
        <v>95</v>
      </c>
    </row>
    <row r="6" spans="1:3" x14ac:dyDescent="0.3">
      <c r="A6">
        <f>'all data'!O35</f>
        <v>89</v>
      </c>
      <c r="B6">
        <f>'all data'!O30</f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3A6E-E78B-4D31-9DDB-C342901BAC3E}">
  <dimension ref="A1:O38"/>
  <sheetViews>
    <sheetView topLeftCell="A16" workbookViewId="0">
      <selection activeCell="H41" sqref="H41"/>
    </sheetView>
  </sheetViews>
  <sheetFormatPr defaultRowHeight="14.4" x14ac:dyDescent="0.3"/>
  <cols>
    <col min="8" max="8" width="14.44140625" customWidth="1"/>
    <col min="9" max="9" width="12.88671875" customWidth="1"/>
    <col min="10" max="10" width="11" customWidth="1"/>
    <col min="15" max="15" width="11.44140625" customWidth="1"/>
  </cols>
  <sheetData>
    <row r="1" spans="1:15" ht="49.2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58</v>
      </c>
      <c r="M1" s="7" t="s">
        <v>59</v>
      </c>
      <c r="N1" s="7" t="s">
        <v>61</v>
      </c>
      <c r="O1" s="7" t="s">
        <v>60</v>
      </c>
    </row>
    <row r="2" spans="1:15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  <c r="L2">
        <f>C2+E2+G2+I2</f>
        <v>991</v>
      </c>
      <c r="M2">
        <f>D2+F2+H2+J2</f>
        <v>19</v>
      </c>
      <c r="N2">
        <f>L2-M2</f>
        <v>972</v>
      </c>
      <c r="O2">
        <f>ROUNDUP((N2/L2)*100,0)</f>
        <v>99</v>
      </c>
    </row>
    <row r="3" spans="1:15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  <c r="L3">
        <f t="shared" ref="L3:M17" si="0">C3+E3+G3+I3</f>
        <v>633</v>
      </c>
      <c r="M3">
        <f t="shared" ref="M3:M17" si="1">D3+F3+H3+J3</f>
        <v>4</v>
      </c>
      <c r="N3">
        <f t="shared" ref="N3:N17" si="2">L3-M3</f>
        <v>629</v>
      </c>
      <c r="O3">
        <f t="shared" ref="O3:O17" si="3">ROUNDUP((N3/L3)*100,0)</f>
        <v>100</v>
      </c>
    </row>
    <row r="4" spans="1:15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  <c r="L4">
        <f t="shared" si="0"/>
        <v>736</v>
      </c>
      <c r="M4">
        <f t="shared" si="1"/>
        <v>10</v>
      </c>
      <c r="N4">
        <f t="shared" si="2"/>
        <v>726</v>
      </c>
      <c r="O4">
        <f t="shared" si="3"/>
        <v>99</v>
      </c>
    </row>
    <row r="5" spans="1:15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  <c r="L5">
        <f t="shared" si="0"/>
        <v>682</v>
      </c>
      <c r="M5">
        <f t="shared" si="1"/>
        <v>2</v>
      </c>
      <c r="N5">
        <f t="shared" si="2"/>
        <v>680</v>
      </c>
      <c r="O5">
        <f t="shared" si="3"/>
        <v>100</v>
      </c>
    </row>
    <row r="6" spans="1:15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  <c r="L6">
        <f t="shared" si="0"/>
        <v>619</v>
      </c>
      <c r="M6">
        <f t="shared" si="1"/>
        <v>9</v>
      </c>
      <c r="N6">
        <f t="shared" si="2"/>
        <v>610</v>
      </c>
      <c r="O6">
        <f t="shared" si="3"/>
        <v>99</v>
      </c>
    </row>
    <row r="7" spans="1:15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  <c r="L7">
        <f t="shared" si="0"/>
        <v>760</v>
      </c>
      <c r="M7">
        <f t="shared" si="1"/>
        <v>12</v>
      </c>
      <c r="N7">
        <f t="shared" si="2"/>
        <v>748</v>
      </c>
      <c r="O7">
        <f t="shared" si="3"/>
        <v>99</v>
      </c>
    </row>
    <row r="8" spans="1:15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  <c r="L8">
        <f t="shared" si="0"/>
        <v>495</v>
      </c>
      <c r="M8">
        <f t="shared" si="1"/>
        <v>14</v>
      </c>
      <c r="N8">
        <f t="shared" si="2"/>
        <v>481</v>
      </c>
      <c r="O8">
        <f t="shared" si="3"/>
        <v>98</v>
      </c>
    </row>
    <row r="9" spans="1:15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  <c r="L9">
        <f t="shared" si="0"/>
        <v>725</v>
      </c>
      <c r="M9">
        <f t="shared" si="1"/>
        <v>10</v>
      </c>
      <c r="N9">
        <f t="shared" si="2"/>
        <v>715</v>
      </c>
      <c r="O9">
        <f t="shared" si="3"/>
        <v>99</v>
      </c>
    </row>
    <row r="10" spans="1:15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  <c r="L10">
        <f t="shared" si="0"/>
        <v>370</v>
      </c>
      <c r="M10">
        <f t="shared" si="0"/>
        <v>50</v>
      </c>
      <c r="N10">
        <f t="shared" si="2"/>
        <v>320</v>
      </c>
      <c r="O10">
        <f t="shared" si="3"/>
        <v>87</v>
      </c>
    </row>
    <row r="11" spans="1:15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  <c r="L11">
        <f t="shared" si="0"/>
        <v>469</v>
      </c>
      <c r="M11">
        <f t="shared" si="1"/>
        <v>9</v>
      </c>
      <c r="N11">
        <f t="shared" si="2"/>
        <v>460</v>
      </c>
      <c r="O11">
        <f t="shared" si="3"/>
        <v>99</v>
      </c>
    </row>
    <row r="12" spans="1:15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  <c r="L12">
        <f t="shared" si="0"/>
        <v>653</v>
      </c>
      <c r="M12">
        <f t="shared" si="1"/>
        <v>12</v>
      </c>
      <c r="N12">
        <f t="shared" si="2"/>
        <v>641</v>
      </c>
      <c r="O12">
        <f t="shared" si="3"/>
        <v>99</v>
      </c>
    </row>
    <row r="13" spans="1:15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  <c r="L13">
        <f t="shared" si="0"/>
        <v>590</v>
      </c>
      <c r="M13">
        <f t="shared" si="1"/>
        <v>11</v>
      </c>
      <c r="N13">
        <f t="shared" si="2"/>
        <v>579</v>
      </c>
      <c r="O13">
        <f t="shared" si="3"/>
        <v>99</v>
      </c>
    </row>
    <row r="14" spans="1:15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  <c r="L14">
        <f t="shared" si="0"/>
        <v>375</v>
      </c>
      <c r="M14">
        <f t="shared" si="1"/>
        <v>6</v>
      </c>
      <c r="N14">
        <f t="shared" si="2"/>
        <v>369</v>
      </c>
      <c r="O14">
        <f t="shared" si="3"/>
        <v>99</v>
      </c>
    </row>
    <row r="15" spans="1:15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  <c r="L15">
        <f t="shared" si="0"/>
        <v>575</v>
      </c>
      <c r="M15">
        <f t="shared" si="1"/>
        <v>2</v>
      </c>
      <c r="N15">
        <f t="shared" si="2"/>
        <v>573</v>
      </c>
      <c r="O15">
        <f t="shared" si="3"/>
        <v>100</v>
      </c>
    </row>
    <row r="16" spans="1:15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  <c r="L16">
        <f t="shared" si="0"/>
        <v>569</v>
      </c>
      <c r="M16">
        <f t="shared" si="1"/>
        <v>9</v>
      </c>
      <c r="N16">
        <f t="shared" si="2"/>
        <v>560</v>
      </c>
      <c r="O16">
        <f t="shared" si="3"/>
        <v>99</v>
      </c>
    </row>
    <row r="17" spans="1:15" ht="16.8" thickBot="1" x14ac:dyDescent="0.45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  <c r="L17">
        <f t="shared" si="0"/>
        <v>543</v>
      </c>
      <c r="M17">
        <f t="shared" si="1"/>
        <v>11</v>
      </c>
      <c r="N17">
        <f t="shared" si="2"/>
        <v>532</v>
      </c>
      <c r="O17">
        <f t="shared" si="3"/>
        <v>98</v>
      </c>
    </row>
    <row r="18" spans="1:15" ht="16.2" x14ac:dyDescent="0.4">
      <c r="A18" s="21"/>
      <c r="B18" s="22" t="s">
        <v>37</v>
      </c>
      <c r="C18" s="23">
        <f>AVERAGE(C2:C17)</f>
        <v>148.625</v>
      </c>
      <c r="D18" s="23">
        <f t="shared" ref="D18:J18" si="4">AVERAGE(D2:D17)</f>
        <v>3.3125</v>
      </c>
      <c r="E18" s="23">
        <f t="shared" si="4"/>
        <v>144.5625</v>
      </c>
      <c r="F18" s="23">
        <f t="shared" si="4"/>
        <v>4.5625</v>
      </c>
      <c r="G18" s="23">
        <f t="shared" si="4"/>
        <v>158.6875</v>
      </c>
      <c r="H18" s="23">
        <f t="shared" si="4"/>
        <v>1.6875</v>
      </c>
      <c r="I18" s="23">
        <f t="shared" si="4"/>
        <v>159.6875</v>
      </c>
      <c r="J18" s="23">
        <f t="shared" si="4"/>
        <v>2.3125</v>
      </c>
      <c r="K18" s="24"/>
    </row>
    <row r="19" spans="1:15" ht="16.8" thickBot="1" x14ac:dyDescent="0.45">
      <c r="A19" s="25"/>
      <c r="B19" s="26" t="s">
        <v>38</v>
      </c>
      <c r="C19" s="27">
        <f>STDEV(C2:C17)</f>
        <v>42.598708900622796</v>
      </c>
      <c r="D19" s="27">
        <f t="shared" ref="D19:J19" si="5">STDEV(D2:D17)</f>
        <v>2.301267766543766</v>
      </c>
      <c r="E19" s="27">
        <f t="shared" si="5"/>
        <v>43.686716135075507</v>
      </c>
      <c r="F19" s="27">
        <f t="shared" si="5"/>
        <v>7.9663354184970139</v>
      </c>
      <c r="G19" s="27">
        <f t="shared" si="5"/>
        <v>41.975737039389792</v>
      </c>
      <c r="H19" s="27">
        <f t="shared" si="5"/>
        <v>1.0781929326423914</v>
      </c>
      <c r="I19" s="27">
        <f t="shared" si="5"/>
        <v>38.258277971353252</v>
      </c>
      <c r="J19" s="27">
        <f t="shared" si="5"/>
        <v>1.5370426148939398</v>
      </c>
      <c r="K19" s="28"/>
    </row>
    <row r="20" spans="1:15" ht="16.8" thickBot="1" x14ac:dyDescent="0.45">
      <c r="A20" s="42"/>
      <c r="B20" s="43" t="s">
        <v>54</v>
      </c>
      <c r="C20" s="44">
        <f t="shared" ref="C20:J20" si="6">SUM(C2:C17)</f>
        <v>2378</v>
      </c>
      <c r="D20" s="44">
        <f t="shared" si="6"/>
        <v>53</v>
      </c>
      <c r="E20" s="44">
        <f t="shared" si="6"/>
        <v>2313</v>
      </c>
      <c r="F20" s="44">
        <f t="shared" si="6"/>
        <v>73</v>
      </c>
      <c r="G20" s="44">
        <f t="shared" si="6"/>
        <v>2539</v>
      </c>
      <c r="H20" s="44">
        <f t="shared" si="6"/>
        <v>27</v>
      </c>
      <c r="I20" s="44">
        <f t="shared" si="6"/>
        <v>2555</v>
      </c>
      <c r="J20" s="44">
        <f t="shared" si="6"/>
        <v>37</v>
      </c>
      <c r="K20" s="45"/>
    </row>
    <row r="21" spans="1:15" ht="49.2" thickBot="1" x14ac:dyDescent="0.4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10</v>
      </c>
    </row>
    <row r="22" spans="1:15" ht="16.2" x14ac:dyDescent="0.4">
      <c r="A22" s="9" t="s">
        <v>29</v>
      </c>
      <c r="B22" s="7">
        <v>8</v>
      </c>
      <c r="C22" s="7">
        <v>106</v>
      </c>
      <c r="D22" s="7">
        <v>0</v>
      </c>
      <c r="E22" s="7">
        <v>86</v>
      </c>
      <c r="F22" s="7">
        <v>5</v>
      </c>
      <c r="G22" s="7">
        <v>94</v>
      </c>
      <c r="H22" s="7">
        <v>2</v>
      </c>
      <c r="I22" s="7">
        <v>101</v>
      </c>
      <c r="J22" s="7">
        <v>2</v>
      </c>
      <c r="K22" s="7" t="s">
        <v>25</v>
      </c>
      <c r="L22">
        <f t="shared" ref="L22:M25" si="7">C22+E22+G22+I22</f>
        <v>387</v>
      </c>
      <c r="M22">
        <f t="shared" si="7"/>
        <v>9</v>
      </c>
      <c r="N22">
        <f>L22-M22</f>
        <v>378</v>
      </c>
      <c r="O22">
        <f>ROUNDUP((N22/L22)*100,0)</f>
        <v>98</v>
      </c>
    </row>
    <row r="23" spans="1:15" ht="16.2" x14ac:dyDescent="0.4">
      <c r="A23" s="9" t="s">
        <v>49</v>
      </c>
      <c r="B23" s="7">
        <v>8</v>
      </c>
      <c r="C23" s="7">
        <v>141</v>
      </c>
      <c r="D23" s="7">
        <v>1</v>
      </c>
      <c r="E23" s="7">
        <v>160</v>
      </c>
      <c r="F23" s="7">
        <v>2</v>
      </c>
      <c r="G23" s="7">
        <v>155</v>
      </c>
      <c r="H23" s="7">
        <v>2</v>
      </c>
      <c r="I23" s="7">
        <v>166</v>
      </c>
      <c r="J23" s="7">
        <v>1</v>
      </c>
      <c r="K23" s="7" t="s">
        <v>25</v>
      </c>
      <c r="L23">
        <f t="shared" si="7"/>
        <v>622</v>
      </c>
      <c r="M23">
        <f t="shared" si="7"/>
        <v>6</v>
      </c>
      <c r="N23">
        <f>L23-M23</f>
        <v>616</v>
      </c>
      <c r="O23">
        <f>ROUNDUP((N23/L23)*100,0)</f>
        <v>100</v>
      </c>
    </row>
    <row r="24" spans="1:15" ht="16.8" thickBot="1" x14ac:dyDescent="0.45">
      <c r="A24" s="9" t="s">
        <v>39</v>
      </c>
      <c r="B24" s="7">
        <v>8</v>
      </c>
      <c r="C24" s="7">
        <v>95</v>
      </c>
      <c r="D24" s="7">
        <v>2</v>
      </c>
      <c r="E24" s="7">
        <v>80</v>
      </c>
      <c r="F24" s="7">
        <v>8</v>
      </c>
      <c r="G24" s="7">
        <v>88</v>
      </c>
      <c r="H24" s="7">
        <v>5</v>
      </c>
      <c r="I24" s="7">
        <v>88</v>
      </c>
      <c r="J24" s="7">
        <v>5</v>
      </c>
      <c r="K24" s="7" t="s">
        <v>25</v>
      </c>
      <c r="L24">
        <f t="shared" si="7"/>
        <v>351</v>
      </c>
      <c r="M24">
        <f t="shared" si="7"/>
        <v>20</v>
      </c>
      <c r="N24">
        <f>L24-M24</f>
        <v>331</v>
      </c>
      <c r="O24">
        <f>ROUNDUP((N24/L24)*100,0)</f>
        <v>95</v>
      </c>
    </row>
    <row r="25" spans="1:15" ht="15" thickBot="1" x14ac:dyDescent="0.35">
      <c r="A25" s="41" t="s">
        <v>53</v>
      </c>
      <c r="B25" s="5">
        <v>8</v>
      </c>
      <c r="C25" s="5">
        <v>82</v>
      </c>
      <c r="D25" s="5">
        <v>7</v>
      </c>
      <c r="E25" s="5">
        <v>81</v>
      </c>
      <c r="F25" s="5">
        <v>5</v>
      </c>
      <c r="G25" s="5">
        <v>108</v>
      </c>
      <c r="H25" s="5">
        <v>5</v>
      </c>
      <c r="I25" s="5">
        <v>111</v>
      </c>
      <c r="J25" s="5">
        <v>5</v>
      </c>
      <c r="K25" s="5" t="s">
        <v>25</v>
      </c>
      <c r="L25">
        <f t="shared" si="7"/>
        <v>382</v>
      </c>
      <c r="M25">
        <f t="shared" si="7"/>
        <v>22</v>
      </c>
      <c r="N25">
        <f>L25-M25</f>
        <v>360</v>
      </c>
      <c r="O25">
        <f>ROUNDUP((N25/L25)*100,0)</f>
        <v>95</v>
      </c>
    </row>
    <row r="26" spans="1:15" ht="16.8" thickBot="1" x14ac:dyDescent="0.45">
      <c r="A26" s="10" t="s">
        <v>24</v>
      </c>
      <c r="B26" s="11">
        <v>7</v>
      </c>
      <c r="C26" s="11">
        <v>137</v>
      </c>
      <c r="D26" s="11">
        <v>6</v>
      </c>
      <c r="E26" s="11">
        <v>152</v>
      </c>
      <c r="F26" s="11">
        <v>6</v>
      </c>
      <c r="G26" s="11">
        <v>142</v>
      </c>
      <c r="H26" s="11">
        <v>3</v>
      </c>
      <c r="I26" s="11">
        <v>152</v>
      </c>
      <c r="J26" s="11">
        <v>6</v>
      </c>
      <c r="K26" s="11" t="s">
        <v>25</v>
      </c>
      <c r="L26">
        <f t="shared" ref="L26:L35" si="8">C26+E26+G26+I26</f>
        <v>583</v>
      </c>
      <c r="M26">
        <f t="shared" ref="M26:M35" si="9">D26+F26+H26+J26</f>
        <v>21</v>
      </c>
      <c r="N26">
        <f t="shared" ref="N26:N35" si="10">L26-M26</f>
        <v>562</v>
      </c>
      <c r="O26">
        <f t="shared" ref="O26:O35" si="11">ROUNDUP((N26/L26)*100,0)</f>
        <v>97</v>
      </c>
    </row>
    <row r="27" spans="1:15" ht="16.8" thickBot="1" x14ac:dyDescent="0.45">
      <c r="A27" s="3" t="s">
        <v>30</v>
      </c>
      <c r="B27" s="1">
        <v>7</v>
      </c>
      <c r="C27" s="1">
        <v>116</v>
      </c>
      <c r="D27" s="1">
        <v>10</v>
      </c>
      <c r="E27" s="1">
        <v>154</v>
      </c>
      <c r="F27" s="1">
        <v>10</v>
      </c>
      <c r="G27" s="1">
        <v>108</v>
      </c>
      <c r="H27" s="1">
        <v>8</v>
      </c>
      <c r="I27" s="1">
        <v>122</v>
      </c>
      <c r="J27" s="1">
        <v>9</v>
      </c>
      <c r="K27" s="1" t="s">
        <v>25</v>
      </c>
      <c r="L27">
        <f t="shared" si="8"/>
        <v>500</v>
      </c>
      <c r="M27">
        <f t="shared" si="9"/>
        <v>37</v>
      </c>
      <c r="N27">
        <f t="shared" si="10"/>
        <v>463</v>
      </c>
      <c r="O27">
        <f t="shared" si="11"/>
        <v>93</v>
      </c>
    </row>
    <row r="28" spans="1:15" ht="16.8" thickBot="1" x14ac:dyDescent="0.45">
      <c r="A28" s="3" t="s">
        <v>31</v>
      </c>
      <c r="B28" s="1">
        <v>7</v>
      </c>
      <c r="C28" s="1">
        <v>116</v>
      </c>
      <c r="D28" s="1">
        <v>11</v>
      </c>
      <c r="E28" s="1">
        <v>121</v>
      </c>
      <c r="F28" s="1">
        <v>11</v>
      </c>
      <c r="G28" s="1">
        <v>96</v>
      </c>
      <c r="H28" s="1">
        <v>9</v>
      </c>
      <c r="I28" s="1">
        <v>118</v>
      </c>
      <c r="J28" s="1">
        <v>10</v>
      </c>
      <c r="K28" s="1" t="s">
        <v>25</v>
      </c>
      <c r="L28">
        <f t="shared" si="8"/>
        <v>451</v>
      </c>
      <c r="M28">
        <f t="shared" si="9"/>
        <v>41</v>
      </c>
      <c r="N28">
        <f t="shared" si="10"/>
        <v>410</v>
      </c>
      <c r="O28">
        <f t="shared" si="11"/>
        <v>91</v>
      </c>
    </row>
    <row r="29" spans="1:15" ht="16.8" thickBot="1" x14ac:dyDescent="0.45">
      <c r="A29" s="3" t="s">
        <v>32</v>
      </c>
      <c r="B29" s="1">
        <v>7</v>
      </c>
      <c r="C29" s="1">
        <v>85</v>
      </c>
      <c r="D29" s="1">
        <v>8</v>
      </c>
      <c r="E29" s="1">
        <v>187</v>
      </c>
      <c r="F29" s="1">
        <v>3</v>
      </c>
      <c r="G29" s="1">
        <v>67</v>
      </c>
      <c r="H29" s="1">
        <v>4</v>
      </c>
      <c r="I29" s="1">
        <v>97</v>
      </c>
      <c r="J29" s="1">
        <v>0</v>
      </c>
      <c r="K29" s="1" t="s">
        <v>25</v>
      </c>
      <c r="L29">
        <f t="shared" si="8"/>
        <v>436</v>
      </c>
      <c r="M29">
        <f t="shared" si="9"/>
        <v>15</v>
      </c>
      <c r="N29">
        <f t="shared" si="10"/>
        <v>421</v>
      </c>
      <c r="O29">
        <f t="shared" si="11"/>
        <v>97</v>
      </c>
    </row>
    <row r="30" spans="1:15" ht="16.8" thickBot="1" x14ac:dyDescent="0.45">
      <c r="A30" s="3" t="s">
        <v>33</v>
      </c>
      <c r="B30" s="1">
        <v>7</v>
      </c>
      <c r="C30" s="1">
        <v>91</v>
      </c>
      <c r="D30" s="1">
        <v>7</v>
      </c>
      <c r="E30" s="1">
        <v>102</v>
      </c>
      <c r="F30" s="1">
        <v>5</v>
      </c>
      <c r="G30" s="1">
        <v>74</v>
      </c>
      <c r="H30" s="1">
        <v>10</v>
      </c>
      <c r="I30" s="1">
        <v>97</v>
      </c>
      <c r="J30" s="1">
        <v>8</v>
      </c>
      <c r="K30" s="1" t="s">
        <v>25</v>
      </c>
      <c r="L30">
        <f t="shared" si="8"/>
        <v>364</v>
      </c>
      <c r="M30">
        <f t="shared" si="9"/>
        <v>30</v>
      </c>
      <c r="N30">
        <f t="shared" si="10"/>
        <v>334</v>
      </c>
      <c r="O30">
        <f t="shared" si="11"/>
        <v>92</v>
      </c>
    </row>
    <row r="31" spans="1:15" ht="16.8" thickBot="1" x14ac:dyDescent="0.45">
      <c r="A31" s="9" t="s">
        <v>50</v>
      </c>
      <c r="B31" s="7">
        <v>6</v>
      </c>
      <c r="C31" s="7">
        <v>84</v>
      </c>
      <c r="D31" s="7">
        <v>9</v>
      </c>
      <c r="E31" s="7">
        <v>78</v>
      </c>
      <c r="F31" s="7">
        <v>5</v>
      </c>
      <c r="G31" s="7">
        <v>92</v>
      </c>
      <c r="H31" s="7">
        <v>6</v>
      </c>
      <c r="I31" s="7">
        <v>89</v>
      </c>
      <c r="J31" s="7">
        <v>8</v>
      </c>
      <c r="K31" s="7" t="s">
        <v>25</v>
      </c>
      <c r="L31">
        <f t="shared" si="8"/>
        <v>343</v>
      </c>
      <c r="M31">
        <f t="shared" si="9"/>
        <v>28</v>
      </c>
      <c r="N31">
        <f t="shared" si="10"/>
        <v>315</v>
      </c>
      <c r="O31">
        <f t="shared" si="11"/>
        <v>92</v>
      </c>
    </row>
    <row r="32" spans="1:15" ht="16.8" thickBot="1" x14ac:dyDescent="0.45">
      <c r="A32" s="3" t="s">
        <v>26</v>
      </c>
      <c r="B32" s="1">
        <v>6</v>
      </c>
      <c r="C32" s="1">
        <v>124</v>
      </c>
      <c r="D32" s="1">
        <v>4</v>
      </c>
      <c r="E32" s="1">
        <v>98</v>
      </c>
      <c r="F32" s="1">
        <v>4</v>
      </c>
      <c r="G32" s="1">
        <v>104</v>
      </c>
      <c r="H32" s="1">
        <v>1</v>
      </c>
      <c r="I32" s="1">
        <v>136</v>
      </c>
      <c r="J32" s="1">
        <v>18</v>
      </c>
      <c r="K32" s="1" t="s">
        <v>25</v>
      </c>
      <c r="L32">
        <f t="shared" si="8"/>
        <v>462</v>
      </c>
      <c r="M32">
        <f t="shared" si="9"/>
        <v>27</v>
      </c>
      <c r="N32">
        <f t="shared" si="10"/>
        <v>435</v>
      </c>
      <c r="O32">
        <f t="shared" si="11"/>
        <v>95</v>
      </c>
    </row>
    <row r="33" spans="1:15" ht="16.8" thickBot="1" x14ac:dyDescent="0.45">
      <c r="A33" s="3" t="s">
        <v>27</v>
      </c>
      <c r="B33" s="1">
        <v>6</v>
      </c>
      <c r="C33" s="1">
        <v>124</v>
      </c>
      <c r="D33" s="1">
        <v>8</v>
      </c>
      <c r="E33" s="1">
        <v>130</v>
      </c>
      <c r="F33" s="1">
        <v>7</v>
      </c>
      <c r="G33" s="1">
        <v>131</v>
      </c>
      <c r="H33" s="1">
        <v>7</v>
      </c>
      <c r="I33" s="1">
        <v>134</v>
      </c>
      <c r="J33" s="1">
        <v>6</v>
      </c>
      <c r="K33" s="1" t="s">
        <v>25</v>
      </c>
      <c r="L33">
        <f t="shared" si="8"/>
        <v>519</v>
      </c>
      <c r="M33">
        <f t="shared" si="9"/>
        <v>28</v>
      </c>
      <c r="N33">
        <f t="shared" si="10"/>
        <v>491</v>
      </c>
      <c r="O33">
        <f t="shared" si="11"/>
        <v>95</v>
      </c>
    </row>
    <row r="34" spans="1:15" ht="16.8" thickBot="1" x14ac:dyDescent="0.45">
      <c r="A34" s="3" t="s">
        <v>28</v>
      </c>
      <c r="B34" s="1">
        <v>6</v>
      </c>
      <c r="C34" s="1">
        <v>61</v>
      </c>
      <c r="D34" s="1">
        <v>7</v>
      </c>
      <c r="E34" s="1">
        <v>51</v>
      </c>
      <c r="F34" s="1">
        <v>3</v>
      </c>
      <c r="G34" s="1">
        <v>67</v>
      </c>
      <c r="H34" s="1">
        <v>2</v>
      </c>
      <c r="I34" s="1">
        <v>56</v>
      </c>
      <c r="J34" s="1">
        <v>0</v>
      </c>
      <c r="K34" s="1" t="s">
        <v>25</v>
      </c>
      <c r="L34">
        <f t="shared" si="8"/>
        <v>235</v>
      </c>
      <c r="M34">
        <f t="shared" si="9"/>
        <v>12</v>
      </c>
      <c r="N34">
        <f t="shared" si="10"/>
        <v>223</v>
      </c>
      <c r="O34">
        <f t="shared" si="11"/>
        <v>95</v>
      </c>
    </row>
    <row r="35" spans="1:15" ht="16.8" thickBot="1" x14ac:dyDescent="0.45">
      <c r="A35" s="3" t="s">
        <v>29</v>
      </c>
      <c r="B35" s="1">
        <v>6</v>
      </c>
      <c r="C35" s="1">
        <v>113</v>
      </c>
      <c r="D35" s="1">
        <v>1</v>
      </c>
      <c r="E35" s="1">
        <v>92</v>
      </c>
      <c r="F35" s="1">
        <v>3</v>
      </c>
      <c r="G35" s="1">
        <v>142</v>
      </c>
      <c r="H35" s="1">
        <v>5</v>
      </c>
      <c r="I35" s="1">
        <v>44</v>
      </c>
      <c r="J35" s="1">
        <v>35</v>
      </c>
      <c r="K35" s="1" t="s">
        <v>25</v>
      </c>
      <c r="L35">
        <f t="shared" si="8"/>
        <v>391</v>
      </c>
      <c r="M35">
        <f t="shared" si="9"/>
        <v>44</v>
      </c>
      <c r="N35">
        <f t="shared" si="10"/>
        <v>347</v>
      </c>
      <c r="O35">
        <f t="shared" si="11"/>
        <v>89</v>
      </c>
    </row>
    <row r="36" spans="1:15" x14ac:dyDescent="0.3">
      <c r="A36" s="12"/>
      <c r="B36" s="13" t="s">
        <v>37</v>
      </c>
      <c r="C36" s="14">
        <f t="shared" ref="C36:J36" si="12">AVERAGE(C22:C25)</f>
        <v>106</v>
      </c>
      <c r="D36" s="14">
        <f t="shared" si="12"/>
        <v>2.5</v>
      </c>
      <c r="E36" s="14">
        <f t="shared" si="12"/>
        <v>101.75</v>
      </c>
      <c r="F36" s="14">
        <f t="shared" si="12"/>
        <v>5</v>
      </c>
      <c r="G36" s="14">
        <f t="shared" si="12"/>
        <v>111.25</v>
      </c>
      <c r="H36" s="14">
        <f t="shared" si="12"/>
        <v>3.5</v>
      </c>
      <c r="I36" s="14">
        <f t="shared" si="12"/>
        <v>116.5</v>
      </c>
      <c r="J36" s="14">
        <f t="shared" si="12"/>
        <v>3.25</v>
      </c>
      <c r="K36" s="16"/>
    </row>
    <row r="37" spans="1:15" ht="15" thickBot="1" x14ac:dyDescent="0.35">
      <c r="A37" s="12"/>
      <c r="B37" s="17" t="s">
        <v>38</v>
      </c>
      <c r="C37" s="18">
        <f t="shared" ref="C37:J37" si="13">STDEV(C22:C25)</f>
        <v>25.311394008759507</v>
      </c>
      <c r="D37" s="18">
        <f t="shared" si="13"/>
        <v>3.1091263510296048</v>
      </c>
      <c r="E37" s="18">
        <f t="shared" si="13"/>
        <v>38.921930407761984</v>
      </c>
      <c r="F37" s="18">
        <f t="shared" si="13"/>
        <v>2.4494897427831779</v>
      </c>
      <c r="G37" s="18">
        <f t="shared" si="13"/>
        <v>30.346608816582236</v>
      </c>
      <c r="H37" s="18">
        <f t="shared" si="13"/>
        <v>1.7320508075688772</v>
      </c>
      <c r="I37" s="18">
        <f t="shared" si="13"/>
        <v>34.317148288671461</v>
      </c>
      <c r="J37" s="18">
        <f t="shared" si="13"/>
        <v>2.0615528128088303</v>
      </c>
      <c r="K37" s="20"/>
    </row>
    <row r="38" spans="1:15" x14ac:dyDescent="0.3">
      <c r="A38" s="12"/>
      <c r="B38" s="12" t="s">
        <v>54</v>
      </c>
      <c r="C38" s="12">
        <f t="shared" ref="C38:J38" si="14">SUM(C22:C25)</f>
        <v>424</v>
      </c>
      <c r="D38" s="12">
        <f t="shared" si="14"/>
        <v>10</v>
      </c>
      <c r="E38" s="12">
        <f t="shared" si="14"/>
        <v>407</v>
      </c>
      <c r="F38" s="12">
        <f t="shared" si="14"/>
        <v>20</v>
      </c>
      <c r="G38" s="12">
        <f t="shared" si="14"/>
        <v>445</v>
      </c>
      <c r="H38" s="12">
        <f t="shared" si="14"/>
        <v>14</v>
      </c>
      <c r="I38" s="12">
        <f t="shared" si="14"/>
        <v>466</v>
      </c>
      <c r="J38" s="12">
        <f t="shared" si="14"/>
        <v>13</v>
      </c>
      <c r="K38" s="12"/>
    </row>
  </sheetData>
  <sortState xmlns:xlrd2="http://schemas.microsoft.com/office/spreadsheetml/2017/richdata2" ref="A2:K21">
    <sortCondition ref="K2:K21"/>
    <sortCondition descending="1" ref="B2:B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7AC5-7768-4D14-8A3F-46B09D0D0F21}">
  <dimension ref="A1:O1"/>
  <sheetViews>
    <sheetView workbookViewId="0">
      <selection sqref="A1:O1"/>
    </sheetView>
  </sheetViews>
  <sheetFormatPr defaultRowHeight="14.4" x14ac:dyDescent="0.3"/>
  <sheetData>
    <row r="1" spans="1:15" ht="16.8" thickBot="1" x14ac:dyDescent="0.45">
      <c r="A1" s="2" t="s">
        <v>20</v>
      </c>
      <c r="B1" s="1">
        <v>7</v>
      </c>
      <c r="C1" s="1">
        <v>68</v>
      </c>
      <c r="D1" s="1">
        <v>9</v>
      </c>
      <c r="E1" s="1">
        <v>102</v>
      </c>
      <c r="F1" s="1">
        <v>34</v>
      </c>
      <c r="G1" s="1">
        <v>99</v>
      </c>
      <c r="H1" s="1">
        <v>4</v>
      </c>
      <c r="I1" s="1">
        <v>101</v>
      </c>
      <c r="J1" s="1">
        <v>3</v>
      </c>
      <c r="K1" s="1" t="s">
        <v>12</v>
      </c>
      <c r="L1">
        <f>C1+E1+G1+I1</f>
        <v>370</v>
      </c>
      <c r="M1">
        <f>D1+F1+H1+J1</f>
        <v>50</v>
      </c>
      <c r="N1">
        <f>L1-M1</f>
        <v>320</v>
      </c>
      <c r="O1">
        <f>ROUNDUP((N1/L1)*100,0)</f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2436-3981-4F45-85A0-F2CB5F75A2B4}">
  <dimension ref="A1:K19"/>
  <sheetViews>
    <sheetView workbookViewId="0">
      <selection activeCell="C25" sqref="C25"/>
    </sheetView>
  </sheetViews>
  <sheetFormatPr defaultRowHeight="14.4" x14ac:dyDescent="0.3"/>
  <cols>
    <col min="2" max="2" width="19.6640625" customWidth="1"/>
  </cols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2" t="s">
        <v>11</v>
      </c>
      <c r="B2" s="1">
        <v>8</v>
      </c>
      <c r="C2" s="1">
        <v>253</v>
      </c>
      <c r="D2" s="1">
        <v>7</v>
      </c>
      <c r="E2" s="1">
        <v>238</v>
      </c>
      <c r="F2" s="1">
        <v>3</v>
      </c>
      <c r="G2" s="1">
        <v>255</v>
      </c>
      <c r="H2" s="1">
        <v>2</v>
      </c>
      <c r="I2" s="1">
        <v>245</v>
      </c>
      <c r="J2" s="1">
        <v>7</v>
      </c>
      <c r="K2" s="1" t="s">
        <v>12</v>
      </c>
    </row>
    <row r="3" spans="1:11" ht="16.8" thickBot="1" x14ac:dyDescent="0.45">
      <c r="A3" s="2" t="s">
        <v>13</v>
      </c>
      <c r="B3" s="1">
        <v>8</v>
      </c>
      <c r="C3" s="1">
        <v>152</v>
      </c>
      <c r="D3" s="1">
        <v>1</v>
      </c>
      <c r="E3" s="1">
        <v>136</v>
      </c>
      <c r="F3" s="1">
        <v>1</v>
      </c>
      <c r="G3" s="1">
        <v>153</v>
      </c>
      <c r="H3" s="1">
        <v>1</v>
      </c>
      <c r="I3" s="1">
        <v>192</v>
      </c>
      <c r="J3" s="1">
        <v>1</v>
      </c>
      <c r="K3" s="1" t="s">
        <v>12</v>
      </c>
    </row>
    <row r="4" spans="1:11" ht="16.8" thickBot="1" x14ac:dyDescent="0.45">
      <c r="A4" s="2" t="s">
        <v>14</v>
      </c>
      <c r="B4" s="1">
        <v>8</v>
      </c>
      <c r="C4" s="1">
        <v>192</v>
      </c>
      <c r="D4" s="1">
        <v>3</v>
      </c>
      <c r="E4" s="1">
        <v>148</v>
      </c>
      <c r="F4" s="1">
        <v>1</v>
      </c>
      <c r="G4" s="1">
        <v>219</v>
      </c>
      <c r="H4" s="1">
        <v>3</v>
      </c>
      <c r="I4" s="1">
        <v>177</v>
      </c>
      <c r="J4" s="1">
        <v>3</v>
      </c>
      <c r="K4" s="1" t="s">
        <v>12</v>
      </c>
    </row>
    <row r="5" spans="1:11" ht="16.8" thickBot="1" x14ac:dyDescent="0.45">
      <c r="A5" s="2" t="s">
        <v>18</v>
      </c>
      <c r="B5" s="1">
        <v>8</v>
      </c>
      <c r="C5" s="1">
        <v>180</v>
      </c>
      <c r="D5" s="1">
        <v>1</v>
      </c>
      <c r="E5" s="1">
        <v>124</v>
      </c>
      <c r="F5" s="1">
        <v>0</v>
      </c>
      <c r="G5" s="1">
        <v>190</v>
      </c>
      <c r="H5" s="1">
        <v>1</v>
      </c>
      <c r="I5" s="1">
        <v>188</v>
      </c>
      <c r="J5" s="1">
        <v>0</v>
      </c>
      <c r="K5" s="1" t="s">
        <v>12</v>
      </c>
    </row>
    <row r="6" spans="1:11" ht="16.8" thickBot="1" x14ac:dyDescent="0.45">
      <c r="A6" s="2" t="s">
        <v>14</v>
      </c>
      <c r="B6" s="1">
        <v>8</v>
      </c>
      <c r="C6" s="1">
        <v>149</v>
      </c>
      <c r="D6" s="1">
        <v>2</v>
      </c>
      <c r="E6" s="1">
        <v>126</v>
      </c>
      <c r="F6" s="1">
        <v>3</v>
      </c>
      <c r="G6" s="1">
        <v>174</v>
      </c>
      <c r="H6" s="1">
        <v>2</v>
      </c>
      <c r="I6" s="1">
        <v>170</v>
      </c>
      <c r="J6" s="1">
        <v>2</v>
      </c>
      <c r="K6" s="1" t="s">
        <v>12</v>
      </c>
    </row>
    <row r="7" spans="1:11" ht="16.8" thickBot="1" x14ac:dyDescent="0.45">
      <c r="A7" s="2" t="s">
        <v>15</v>
      </c>
      <c r="B7" s="1">
        <v>7</v>
      </c>
      <c r="C7" s="1">
        <v>180</v>
      </c>
      <c r="D7" s="1">
        <v>3</v>
      </c>
      <c r="E7" s="1">
        <v>208</v>
      </c>
      <c r="F7" s="1">
        <v>4</v>
      </c>
      <c r="G7" s="1">
        <v>174</v>
      </c>
      <c r="H7" s="1">
        <v>3</v>
      </c>
      <c r="I7" s="1">
        <v>198</v>
      </c>
      <c r="J7" s="1">
        <v>2</v>
      </c>
      <c r="K7" s="1" t="s">
        <v>12</v>
      </c>
    </row>
    <row r="8" spans="1:11" ht="16.8" thickBot="1" x14ac:dyDescent="0.45">
      <c r="A8" s="2" t="s">
        <v>17</v>
      </c>
      <c r="B8" s="1">
        <v>7</v>
      </c>
      <c r="C8" s="1">
        <v>106</v>
      </c>
      <c r="D8" s="1">
        <v>6</v>
      </c>
      <c r="E8" s="1">
        <v>139</v>
      </c>
      <c r="F8" s="1">
        <v>3</v>
      </c>
      <c r="G8" s="1">
        <v>117</v>
      </c>
      <c r="H8" s="1">
        <v>2</v>
      </c>
      <c r="I8" s="1">
        <v>133</v>
      </c>
      <c r="J8" s="1">
        <v>3</v>
      </c>
      <c r="K8" s="1" t="s">
        <v>12</v>
      </c>
    </row>
    <row r="9" spans="1:11" ht="16.8" thickBot="1" x14ac:dyDescent="0.45">
      <c r="A9" s="2" t="s">
        <v>19</v>
      </c>
      <c r="B9" s="1">
        <v>7</v>
      </c>
      <c r="C9" s="1">
        <v>157</v>
      </c>
      <c r="D9" s="1">
        <v>3</v>
      </c>
      <c r="E9" s="1">
        <v>216</v>
      </c>
      <c r="F9" s="1">
        <v>4</v>
      </c>
      <c r="G9" s="1">
        <v>165</v>
      </c>
      <c r="H9" s="1">
        <v>1</v>
      </c>
      <c r="I9" s="1">
        <v>187</v>
      </c>
      <c r="J9" s="1">
        <v>2</v>
      </c>
      <c r="K9" s="1" t="s">
        <v>12</v>
      </c>
    </row>
    <row r="10" spans="1:11" ht="16.8" thickBot="1" x14ac:dyDescent="0.45">
      <c r="A10" s="2" t="s">
        <v>20</v>
      </c>
      <c r="B10" s="1">
        <v>7</v>
      </c>
      <c r="C10" s="1">
        <v>68</v>
      </c>
      <c r="D10" s="1">
        <v>9</v>
      </c>
      <c r="E10" s="1">
        <v>102</v>
      </c>
      <c r="F10" s="1">
        <v>34</v>
      </c>
      <c r="G10" s="1">
        <v>99</v>
      </c>
      <c r="H10" s="1">
        <v>4</v>
      </c>
      <c r="I10" s="1">
        <v>101</v>
      </c>
      <c r="J10" s="1">
        <v>3</v>
      </c>
      <c r="K10" s="1" t="s">
        <v>12</v>
      </c>
    </row>
    <row r="11" spans="1:11" ht="16.8" thickBot="1" x14ac:dyDescent="0.45">
      <c r="A11" s="2" t="s">
        <v>22</v>
      </c>
      <c r="B11" s="1">
        <v>7</v>
      </c>
      <c r="C11" s="1">
        <v>114</v>
      </c>
      <c r="D11" s="1">
        <v>3</v>
      </c>
      <c r="E11" s="1">
        <v>122</v>
      </c>
      <c r="F11" s="1">
        <v>2</v>
      </c>
      <c r="G11" s="1">
        <v>107</v>
      </c>
      <c r="H11" s="1">
        <v>2</v>
      </c>
      <c r="I11" s="1">
        <v>126</v>
      </c>
      <c r="J11" s="1">
        <v>2</v>
      </c>
      <c r="K11" s="1" t="s">
        <v>12</v>
      </c>
    </row>
    <row r="12" spans="1:11" ht="16.8" thickBot="1" x14ac:dyDescent="0.45">
      <c r="A12" s="2" t="s">
        <v>23</v>
      </c>
      <c r="B12" s="1">
        <v>7</v>
      </c>
      <c r="C12" s="1">
        <v>157</v>
      </c>
      <c r="D12" s="1">
        <v>4</v>
      </c>
      <c r="E12" s="1">
        <v>171</v>
      </c>
      <c r="F12" s="1">
        <v>3</v>
      </c>
      <c r="G12" s="1">
        <v>150</v>
      </c>
      <c r="H12" s="1">
        <v>2</v>
      </c>
      <c r="I12" s="1">
        <v>175</v>
      </c>
      <c r="J12" s="1">
        <v>3</v>
      </c>
      <c r="K12" s="1" t="s">
        <v>12</v>
      </c>
    </row>
    <row r="13" spans="1:11" ht="16.8" thickBot="1" x14ac:dyDescent="0.45">
      <c r="A13" s="2" t="s">
        <v>16</v>
      </c>
      <c r="B13" s="1">
        <v>6</v>
      </c>
      <c r="C13" s="1">
        <v>144</v>
      </c>
      <c r="D13" s="1">
        <v>3</v>
      </c>
      <c r="E13" s="1">
        <v>133</v>
      </c>
      <c r="F13" s="1">
        <v>4</v>
      </c>
      <c r="G13" s="1">
        <v>169</v>
      </c>
      <c r="H13" s="1">
        <v>2</v>
      </c>
      <c r="I13" s="1">
        <v>144</v>
      </c>
      <c r="J13" s="1">
        <v>2</v>
      </c>
      <c r="K13" s="1" t="s">
        <v>12</v>
      </c>
    </row>
    <row r="14" spans="1:11" ht="16.8" thickBot="1" x14ac:dyDescent="0.45">
      <c r="A14" s="2" t="s">
        <v>21</v>
      </c>
      <c r="B14" s="1">
        <v>6</v>
      </c>
      <c r="C14" s="1">
        <v>98</v>
      </c>
      <c r="D14" s="1">
        <v>3</v>
      </c>
      <c r="E14" s="1">
        <v>72</v>
      </c>
      <c r="F14" s="1">
        <v>2</v>
      </c>
      <c r="G14" s="1">
        <v>98</v>
      </c>
      <c r="H14" s="1">
        <v>0</v>
      </c>
      <c r="I14" s="1">
        <v>107</v>
      </c>
      <c r="J14" s="1">
        <v>1</v>
      </c>
      <c r="K14" s="1" t="s">
        <v>12</v>
      </c>
    </row>
    <row r="15" spans="1:11" ht="16.8" thickBot="1" x14ac:dyDescent="0.45">
      <c r="A15" s="2" t="s">
        <v>34</v>
      </c>
      <c r="B15" s="1">
        <v>6</v>
      </c>
      <c r="C15" s="1">
        <v>136</v>
      </c>
      <c r="D15" s="1">
        <v>0</v>
      </c>
      <c r="E15" s="1">
        <v>129</v>
      </c>
      <c r="F15" s="1">
        <v>1</v>
      </c>
      <c r="G15" s="1">
        <v>166</v>
      </c>
      <c r="H15" s="1">
        <v>0</v>
      </c>
      <c r="I15" s="1">
        <v>144</v>
      </c>
      <c r="J15" s="1">
        <v>1</v>
      </c>
      <c r="K15" s="1" t="s">
        <v>12</v>
      </c>
    </row>
    <row r="16" spans="1:11" ht="15" thickBot="1" x14ac:dyDescent="0.35">
      <c r="A16" s="4" t="s">
        <v>35</v>
      </c>
      <c r="B16" s="5">
        <v>6</v>
      </c>
      <c r="C16" s="5">
        <v>151</v>
      </c>
      <c r="D16" s="5">
        <v>2</v>
      </c>
      <c r="E16" s="5">
        <v>139</v>
      </c>
      <c r="F16" s="5">
        <v>3</v>
      </c>
      <c r="G16" s="5">
        <v>152</v>
      </c>
      <c r="H16" s="5">
        <v>1</v>
      </c>
      <c r="I16" s="5">
        <v>127</v>
      </c>
      <c r="J16" s="5">
        <v>3</v>
      </c>
      <c r="K16" s="5" t="s">
        <v>12</v>
      </c>
    </row>
    <row r="17" spans="1:11" ht="16.2" x14ac:dyDescent="0.4">
      <c r="A17" s="6" t="s">
        <v>36</v>
      </c>
      <c r="B17" s="7">
        <v>6</v>
      </c>
      <c r="C17" s="7">
        <v>141</v>
      </c>
      <c r="D17" s="7">
        <v>3</v>
      </c>
      <c r="E17" s="7">
        <v>110</v>
      </c>
      <c r="F17" s="7">
        <v>5</v>
      </c>
      <c r="G17" s="7">
        <v>151</v>
      </c>
      <c r="H17" s="7">
        <v>1</v>
      </c>
      <c r="I17" s="7">
        <v>141</v>
      </c>
      <c r="J17" s="7">
        <v>2</v>
      </c>
      <c r="K17" s="7" t="s">
        <v>12</v>
      </c>
    </row>
    <row r="18" spans="1:11" x14ac:dyDescent="0.3">
      <c r="B18" t="s">
        <v>37</v>
      </c>
      <c r="C18" s="8">
        <f>AVERAGE(C2:C17)</f>
        <v>148.625</v>
      </c>
      <c r="D18" s="8">
        <f t="shared" ref="D18:J18" si="0">AVERAGE(D2:D17)</f>
        <v>3.3125</v>
      </c>
      <c r="E18" s="8">
        <f t="shared" si="0"/>
        <v>144.5625</v>
      </c>
      <c r="F18" s="8">
        <f t="shared" si="0"/>
        <v>4.5625</v>
      </c>
      <c r="G18" s="8">
        <f t="shared" si="0"/>
        <v>158.6875</v>
      </c>
      <c r="H18" s="8">
        <f t="shared" si="0"/>
        <v>1.6875</v>
      </c>
      <c r="I18" s="8">
        <f t="shared" si="0"/>
        <v>159.6875</v>
      </c>
      <c r="J18" s="8">
        <f t="shared" si="0"/>
        <v>2.3125</v>
      </c>
    </row>
    <row r="19" spans="1:11" x14ac:dyDescent="0.3">
      <c r="B19" t="s">
        <v>38</v>
      </c>
      <c r="C19" s="8">
        <f>STDEV(C2:C17)</f>
        <v>42.598708900622796</v>
      </c>
      <c r="D19" s="8">
        <f t="shared" ref="D19:J19" si="1">STDEV(D2:D17)</f>
        <v>2.301267766543766</v>
      </c>
      <c r="E19" s="8">
        <f t="shared" si="1"/>
        <v>43.686716135075507</v>
      </c>
      <c r="F19" s="8">
        <f t="shared" si="1"/>
        <v>7.9663354184970139</v>
      </c>
      <c r="G19" s="8">
        <f t="shared" si="1"/>
        <v>41.975737039389792</v>
      </c>
      <c r="H19" s="8">
        <f t="shared" si="1"/>
        <v>1.0781929326423914</v>
      </c>
      <c r="I19" s="8">
        <f t="shared" si="1"/>
        <v>38.258277971353252</v>
      </c>
      <c r="J19" s="8">
        <f t="shared" si="1"/>
        <v>1.5370426148939398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F851-1361-4694-A3A8-A862D41F1FA3}">
  <dimension ref="A1:K17"/>
  <sheetViews>
    <sheetView workbookViewId="0">
      <selection activeCell="L12" sqref="L12"/>
    </sheetView>
  </sheetViews>
  <sheetFormatPr defaultRowHeight="14.4" x14ac:dyDescent="0.3"/>
  <sheetData>
    <row r="1" spans="1:11" ht="65.400000000000006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6.8" thickBot="1" x14ac:dyDescent="0.45">
      <c r="A2" s="10" t="s">
        <v>24</v>
      </c>
      <c r="B2" s="11">
        <v>6</v>
      </c>
      <c r="C2" s="11">
        <v>124</v>
      </c>
      <c r="D2" s="11">
        <v>4</v>
      </c>
      <c r="E2" s="11">
        <v>98</v>
      </c>
      <c r="F2" s="11">
        <v>4</v>
      </c>
      <c r="G2" s="11">
        <v>104</v>
      </c>
      <c r="H2" s="11">
        <v>1</v>
      </c>
      <c r="I2" s="11">
        <v>136</v>
      </c>
      <c r="J2" s="11">
        <v>18</v>
      </c>
      <c r="K2" s="11" t="s">
        <v>25</v>
      </c>
    </row>
    <row r="3" spans="1:11" ht="16.8" thickBot="1" x14ac:dyDescent="0.45">
      <c r="A3" s="3" t="s">
        <v>30</v>
      </c>
      <c r="B3" s="1">
        <v>6</v>
      </c>
      <c r="C3" s="1">
        <v>124</v>
      </c>
      <c r="D3" s="1">
        <v>8</v>
      </c>
      <c r="E3" s="1">
        <v>130</v>
      </c>
      <c r="F3" s="1">
        <v>7</v>
      </c>
      <c r="G3" s="1">
        <v>131</v>
      </c>
      <c r="H3" s="1">
        <v>7</v>
      </c>
      <c r="I3" s="1">
        <v>134</v>
      </c>
      <c r="J3" s="1">
        <v>6</v>
      </c>
      <c r="K3" s="1" t="s">
        <v>25</v>
      </c>
    </row>
    <row r="4" spans="1:11" ht="16.8" thickBot="1" x14ac:dyDescent="0.45">
      <c r="A4" s="3" t="s">
        <v>31</v>
      </c>
      <c r="B4" s="1">
        <v>6</v>
      </c>
      <c r="C4" s="1">
        <v>61</v>
      </c>
      <c r="D4" s="1">
        <v>7</v>
      </c>
      <c r="E4" s="1">
        <v>51</v>
      </c>
      <c r="F4" s="1">
        <v>3</v>
      </c>
      <c r="G4" s="1">
        <v>67</v>
      </c>
      <c r="H4" s="1">
        <v>2</v>
      </c>
      <c r="I4" s="1">
        <v>56</v>
      </c>
      <c r="J4" s="1">
        <v>0</v>
      </c>
      <c r="K4" s="1" t="s">
        <v>25</v>
      </c>
    </row>
    <row r="5" spans="1:11" ht="16.8" thickBot="1" x14ac:dyDescent="0.45">
      <c r="A5" s="3" t="s">
        <v>32</v>
      </c>
      <c r="B5" s="1">
        <v>6</v>
      </c>
      <c r="C5" s="1">
        <v>113</v>
      </c>
      <c r="D5" s="1">
        <v>1</v>
      </c>
      <c r="E5" s="1">
        <v>92</v>
      </c>
      <c r="F5" s="1">
        <v>3</v>
      </c>
      <c r="G5" s="1">
        <v>142</v>
      </c>
      <c r="H5" s="1">
        <v>5</v>
      </c>
      <c r="I5" s="1">
        <v>44</v>
      </c>
      <c r="J5" s="1">
        <v>35</v>
      </c>
      <c r="K5" s="1" t="s">
        <v>25</v>
      </c>
    </row>
    <row r="6" spans="1:11" ht="16.8" thickBot="1" x14ac:dyDescent="0.45">
      <c r="A6" s="3" t="s">
        <v>33</v>
      </c>
      <c r="B6" s="39">
        <v>6</v>
      </c>
      <c r="C6" s="39">
        <v>84</v>
      </c>
      <c r="D6" s="39">
        <v>9</v>
      </c>
      <c r="E6" s="39">
        <v>78</v>
      </c>
      <c r="F6" s="39">
        <v>5</v>
      </c>
      <c r="G6" s="39">
        <v>92</v>
      </c>
      <c r="H6" s="39">
        <v>6</v>
      </c>
      <c r="I6" s="39">
        <v>89</v>
      </c>
      <c r="J6" s="39">
        <v>8</v>
      </c>
      <c r="K6" s="39" t="s">
        <v>25</v>
      </c>
    </row>
    <row r="7" spans="1:11" ht="16.8" thickBot="1" x14ac:dyDescent="0.45">
      <c r="A7" s="3" t="s">
        <v>26</v>
      </c>
      <c r="B7" s="1">
        <v>7</v>
      </c>
      <c r="C7" s="1">
        <v>137</v>
      </c>
      <c r="D7" s="1">
        <v>6</v>
      </c>
      <c r="E7" s="1">
        <v>152</v>
      </c>
      <c r="F7" s="1">
        <v>6</v>
      </c>
      <c r="G7" s="1">
        <v>142</v>
      </c>
      <c r="H7" s="1">
        <v>3</v>
      </c>
      <c r="I7" s="1">
        <v>152</v>
      </c>
      <c r="J7" s="1">
        <v>6</v>
      </c>
      <c r="K7" s="1" t="s">
        <v>25</v>
      </c>
    </row>
    <row r="8" spans="1:11" ht="16.8" thickBot="1" x14ac:dyDescent="0.45">
      <c r="A8" s="3" t="s">
        <v>27</v>
      </c>
      <c r="B8" s="1">
        <v>7</v>
      </c>
      <c r="C8" s="1">
        <v>116</v>
      </c>
      <c r="D8" s="1">
        <v>10</v>
      </c>
      <c r="E8" s="1">
        <v>154</v>
      </c>
      <c r="F8" s="1">
        <v>10</v>
      </c>
      <c r="G8" s="1">
        <v>108</v>
      </c>
      <c r="H8" s="1">
        <v>8</v>
      </c>
      <c r="I8" s="1">
        <v>122</v>
      </c>
      <c r="J8" s="1">
        <v>9</v>
      </c>
      <c r="K8" s="1" t="s">
        <v>25</v>
      </c>
    </row>
    <row r="9" spans="1:11" ht="16.8" thickBot="1" x14ac:dyDescent="0.45">
      <c r="A9" s="3" t="s">
        <v>28</v>
      </c>
      <c r="B9" s="1">
        <v>7</v>
      </c>
      <c r="C9" s="1">
        <v>116</v>
      </c>
      <c r="D9" s="1">
        <v>11</v>
      </c>
      <c r="E9" s="1">
        <v>121</v>
      </c>
      <c r="F9" s="1">
        <v>11</v>
      </c>
      <c r="G9" s="1">
        <v>96</v>
      </c>
      <c r="H9" s="1">
        <v>9</v>
      </c>
      <c r="I9" s="1">
        <v>118</v>
      </c>
      <c r="J9" s="1">
        <v>10</v>
      </c>
      <c r="K9" s="1" t="s">
        <v>25</v>
      </c>
    </row>
    <row r="10" spans="1:11" ht="16.8" thickBot="1" x14ac:dyDescent="0.45">
      <c r="A10" s="3" t="s">
        <v>29</v>
      </c>
      <c r="B10" s="1">
        <v>7</v>
      </c>
      <c r="C10" s="1">
        <v>85</v>
      </c>
      <c r="D10" s="1">
        <v>8</v>
      </c>
      <c r="E10" s="1">
        <v>187</v>
      </c>
      <c r="F10" s="1">
        <v>3</v>
      </c>
      <c r="G10" s="1">
        <v>67</v>
      </c>
      <c r="H10" s="1">
        <v>4</v>
      </c>
      <c r="I10" s="1">
        <v>97</v>
      </c>
      <c r="J10" s="1">
        <v>0</v>
      </c>
      <c r="K10" s="1" t="s">
        <v>25</v>
      </c>
    </row>
    <row r="11" spans="1:11" ht="16.2" x14ac:dyDescent="0.4">
      <c r="A11" s="9" t="s">
        <v>29</v>
      </c>
      <c r="B11" s="40">
        <v>7</v>
      </c>
      <c r="C11" s="40">
        <v>91</v>
      </c>
      <c r="D11" s="40">
        <v>7</v>
      </c>
      <c r="E11" s="40">
        <v>102</v>
      </c>
      <c r="F11" s="40">
        <v>5</v>
      </c>
      <c r="G11" s="40">
        <v>74</v>
      </c>
      <c r="H11" s="40">
        <v>10</v>
      </c>
      <c r="I11" s="40">
        <v>97</v>
      </c>
      <c r="J11" s="40">
        <v>8</v>
      </c>
      <c r="K11" s="40" t="s">
        <v>25</v>
      </c>
    </row>
    <row r="12" spans="1:11" ht="16.2" x14ac:dyDescent="0.4">
      <c r="A12" s="9" t="s">
        <v>50</v>
      </c>
      <c r="B12" s="7">
        <v>8</v>
      </c>
      <c r="C12" s="7">
        <v>106</v>
      </c>
      <c r="D12" s="7">
        <v>0</v>
      </c>
      <c r="E12" s="7">
        <v>86</v>
      </c>
      <c r="F12" s="7">
        <v>5</v>
      </c>
      <c r="G12" s="7">
        <v>94</v>
      </c>
      <c r="H12" s="7">
        <v>2</v>
      </c>
      <c r="I12" s="7">
        <v>101</v>
      </c>
      <c r="J12" s="7">
        <v>2</v>
      </c>
      <c r="K12" s="7" t="s">
        <v>25</v>
      </c>
    </row>
    <row r="13" spans="1:11" ht="16.2" x14ac:dyDescent="0.4">
      <c r="A13" s="9" t="s">
        <v>49</v>
      </c>
      <c r="B13" s="7">
        <v>8</v>
      </c>
      <c r="C13" s="7">
        <v>141</v>
      </c>
      <c r="D13" s="7">
        <v>1</v>
      </c>
      <c r="E13" s="7">
        <v>160</v>
      </c>
      <c r="F13" s="7">
        <v>2</v>
      </c>
      <c r="G13" s="7">
        <v>155</v>
      </c>
      <c r="H13" s="7">
        <v>2</v>
      </c>
      <c r="I13" s="7">
        <v>166</v>
      </c>
      <c r="J13" s="7">
        <v>1</v>
      </c>
      <c r="K13" s="7" t="s">
        <v>25</v>
      </c>
    </row>
    <row r="14" spans="1:11" ht="16.2" customHeight="1" thickBot="1" x14ac:dyDescent="0.45">
      <c r="A14" s="9" t="s">
        <v>39</v>
      </c>
      <c r="B14" s="7">
        <v>8</v>
      </c>
      <c r="C14" s="7">
        <v>95</v>
      </c>
      <c r="D14" s="7">
        <v>2</v>
      </c>
      <c r="E14" s="7">
        <v>80</v>
      </c>
      <c r="F14" s="7">
        <v>8</v>
      </c>
      <c r="G14" s="7">
        <v>88</v>
      </c>
      <c r="H14" s="7">
        <v>5</v>
      </c>
      <c r="I14" s="7">
        <v>88</v>
      </c>
      <c r="J14" s="7">
        <v>5</v>
      </c>
      <c r="K14" s="7" t="s">
        <v>25</v>
      </c>
    </row>
    <row r="15" spans="1:11" ht="15" thickBot="1" x14ac:dyDescent="0.35">
      <c r="A15" s="41" t="s">
        <v>53</v>
      </c>
      <c r="B15" s="5">
        <v>8</v>
      </c>
      <c r="C15" s="5">
        <v>82</v>
      </c>
      <c r="D15" s="5">
        <v>7</v>
      </c>
      <c r="E15" s="5">
        <v>81</v>
      </c>
      <c r="F15" s="5">
        <v>5</v>
      </c>
      <c r="G15" s="5">
        <v>108</v>
      </c>
      <c r="H15" s="5">
        <v>5</v>
      </c>
      <c r="I15" s="5">
        <v>111</v>
      </c>
      <c r="J15" s="5">
        <v>5</v>
      </c>
      <c r="K15" s="5" t="s">
        <v>25</v>
      </c>
    </row>
    <row r="16" spans="1:11" x14ac:dyDescent="0.3">
      <c r="A16" s="12"/>
      <c r="B16" s="13" t="s">
        <v>37</v>
      </c>
      <c r="C16" s="14">
        <f>AVERAGE(C2:C14)</f>
        <v>107.15384615384616</v>
      </c>
      <c r="D16" s="14">
        <f t="shared" ref="D16:J16" si="0">AVERAGE(D2:D14)</f>
        <v>5.6923076923076925</v>
      </c>
      <c r="E16" s="14">
        <f t="shared" si="0"/>
        <v>114.69230769230769</v>
      </c>
      <c r="F16" s="14">
        <f t="shared" si="0"/>
        <v>5.5384615384615383</v>
      </c>
      <c r="G16" s="14">
        <f t="shared" si="0"/>
        <v>104.61538461538461</v>
      </c>
      <c r="H16" s="14">
        <f t="shared" si="0"/>
        <v>4.9230769230769234</v>
      </c>
      <c r="I16" s="14">
        <f t="shared" si="0"/>
        <v>107.69230769230769</v>
      </c>
      <c r="J16" s="14">
        <f t="shared" si="0"/>
        <v>8.3076923076923084</v>
      </c>
      <c r="K16" s="16"/>
    </row>
    <row r="17" spans="1:11" ht="15" thickBot="1" x14ac:dyDescent="0.35">
      <c r="A17" s="12"/>
      <c r="B17" s="17" t="s">
        <v>38</v>
      </c>
      <c r="C17" s="18">
        <f>STDEV(C2:C14)</f>
        <v>23.024791543921218</v>
      </c>
      <c r="D17" s="18">
        <f t="shared" ref="D17:J17" si="1">STDEV(D2:D14)</f>
        <v>3.7055052598490845</v>
      </c>
      <c r="E17" s="18">
        <f t="shared" si="1"/>
        <v>39.661872151527362</v>
      </c>
      <c r="F17" s="18">
        <f t="shared" si="1"/>
        <v>2.7873339895374523</v>
      </c>
      <c r="G17" s="18">
        <f t="shared" si="1"/>
        <v>29.483154686301997</v>
      </c>
      <c r="H17" s="18">
        <f t="shared" si="1"/>
        <v>2.9286384339694571</v>
      </c>
      <c r="I17" s="18">
        <f t="shared" si="1"/>
        <v>35.245294284922181</v>
      </c>
      <c r="J17" s="18">
        <f t="shared" si="1"/>
        <v>9.4108502572351327</v>
      </c>
      <c r="K17" s="20"/>
    </row>
  </sheetData>
  <sortState xmlns:xlrd2="http://schemas.microsoft.com/office/spreadsheetml/2017/richdata2" ref="B2:K14">
    <sortCondition ref="K2:K14"/>
    <sortCondition ref="B2:B1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943C-B204-43E5-BD92-83466025D14C}">
  <dimension ref="A1:W84"/>
  <sheetViews>
    <sheetView tabSelected="1" topLeftCell="A29" workbookViewId="0">
      <selection activeCell="F40" sqref="F40:F44"/>
    </sheetView>
  </sheetViews>
  <sheetFormatPr defaultRowHeight="14.4" x14ac:dyDescent="0.3"/>
  <cols>
    <col min="1" max="1" width="12" bestFit="1" customWidth="1"/>
    <col min="6" max="6" width="12.33203125" bestFit="1" customWidth="1"/>
    <col min="12" max="12" width="12.33203125" customWidth="1"/>
    <col min="13" max="15" width="17.6640625" customWidth="1"/>
    <col min="17" max="17" width="12" bestFit="1" customWidth="1"/>
    <col min="18" max="18" width="12" customWidth="1"/>
  </cols>
  <sheetData>
    <row r="1" spans="1:19" ht="65.400000000000006" thickBot="1" x14ac:dyDescent="0.45">
      <c r="A1" s="29" t="s">
        <v>2</v>
      </c>
      <c r="B1" s="30" t="s">
        <v>4</v>
      </c>
      <c r="C1" s="30" t="s">
        <v>6</v>
      </c>
      <c r="D1" s="31" t="s">
        <v>8</v>
      </c>
      <c r="E1" s="53"/>
      <c r="F1" s="53"/>
      <c r="P1" t="s">
        <v>40</v>
      </c>
    </row>
    <row r="2" spans="1:19" ht="16.8" thickBot="1" x14ac:dyDescent="0.45">
      <c r="A2" s="32">
        <v>253</v>
      </c>
      <c r="B2" s="1">
        <v>238</v>
      </c>
      <c r="C2" s="1">
        <v>255</v>
      </c>
      <c r="D2" s="33">
        <v>245</v>
      </c>
      <c r="E2" s="53"/>
      <c r="F2" s="53"/>
      <c r="P2">
        <f>PEARSON(A2:A17,B2:B17)</f>
        <v>0.7399032952977983</v>
      </c>
    </row>
    <row r="3" spans="1:19" ht="16.8" thickBot="1" x14ac:dyDescent="0.45">
      <c r="A3" s="32">
        <v>152</v>
      </c>
      <c r="B3" s="1">
        <v>136</v>
      </c>
      <c r="C3" s="1">
        <v>153</v>
      </c>
      <c r="D3" s="33">
        <v>192</v>
      </c>
      <c r="E3" s="53"/>
      <c r="F3" s="53"/>
      <c r="P3">
        <f>PEARSON(A2:A17,C2:C17)</f>
        <v>0.94893840020665199</v>
      </c>
    </row>
    <row r="4" spans="1:19" ht="16.8" thickBot="1" x14ac:dyDescent="0.45">
      <c r="A4" s="32">
        <v>192</v>
      </c>
      <c r="B4" s="1">
        <v>148</v>
      </c>
      <c r="C4" s="1">
        <v>219</v>
      </c>
      <c r="D4" s="33">
        <v>177</v>
      </c>
      <c r="E4" s="53"/>
      <c r="F4" s="53"/>
      <c r="P4">
        <f>PEARSON(A2:A17,D2:D17)</f>
        <v>0.91032696922949163</v>
      </c>
    </row>
    <row r="5" spans="1:19" ht="16.8" thickBot="1" x14ac:dyDescent="0.45">
      <c r="A5" s="32">
        <v>180</v>
      </c>
      <c r="B5" s="1">
        <v>124</v>
      </c>
      <c r="C5" s="1">
        <v>190</v>
      </c>
      <c r="D5" s="33">
        <v>188</v>
      </c>
      <c r="E5" s="53"/>
      <c r="F5" s="53"/>
      <c r="P5" t="s">
        <v>41</v>
      </c>
      <c r="Q5" t="s">
        <v>51</v>
      </c>
      <c r="S5" t="s">
        <v>52</v>
      </c>
    </row>
    <row r="6" spans="1:19" ht="16.8" thickBot="1" x14ac:dyDescent="0.45">
      <c r="A6" s="32">
        <v>149</v>
      </c>
      <c r="B6" s="1">
        <v>126</v>
      </c>
      <c r="C6" s="1">
        <v>174</v>
      </c>
      <c r="D6" s="33">
        <v>170</v>
      </c>
      <c r="E6" s="53"/>
      <c r="F6" s="53"/>
      <c r="M6" s="38" t="s">
        <v>42</v>
      </c>
      <c r="N6" s="38"/>
      <c r="O6" s="38"/>
      <c r="P6">
        <f>_xlfn.T.TEST(A2:A17,B2:B17,2,1)</f>
        <v>0.60932398770915386</v>
      </c>
      <c r="Q6">
        <f>TDIST(A2:A17,B2:B17,2)</f>
        <v>1.5817347235741535E-143</v>
      </c>
    </row>
    <row r="7" spans="1:19" ht="16.8" thickBot="1" x14ac:dyDescent="0.45">
      <c r="A7" s="32">
        <v>180</v>
      </c>
      <c r="B7" s="1">
        <v>208</v>
      </c>
      <c r="C7" s="1">
        <v>174</v>
      </c>
      <c r="D7" s="33">
        <v>198</v>
      </c>
      <c r="E7" s="53"/>
      <c r="F7" s="53"/>
      <c r="M7" s="38" t="s">
        <v>43</v>
      </c>
      <c r="N7" s="38"/>
      <c r="O7" s="38"/>
      <c r="P7">
        <f>_xlfn.T.TEST(A2:A17,C2:C17,2,1)</f>
        <v>9.4334305015553715E-3</v>
      </c>
      <c r="Q7">
        <f>TDIST(A2:A17,C2:C17,2)</f>
        <v>1.230809494367066E-199</v>
      </c>
    </row>
    <row r="8" spans="1:19" ht="16.8" thickBot="1" x14ac:dyDescent="0.45">
      <c r="A8" s="32">
        <v>106</v>
      </c>
      <c r="B8" s="1">
        <v>139</v>
      </c>
      <c r="C8" s="1">
        <v>117</v>
      </c>
      <c r="D8" s="33">
        <v>133</v>
      </c>
      <c r="E8" s="53"/>
      <c r="F8" s="53"/>
      <c r="M8" s="38" t="s">
        <v>44</v>
      </c>
      <c r="N8" s="38"/>
      <c r="O8" s="38"/>
      <c r="P8">
        <f>_xlfn.T.TEST(A2:A17,D2:D17,2,1)</f>
        <v>2.4090021921822476E-2</v>
      </c>
      <c r="Q8">
        <f>TDIST(A2:A16,D2:D17,2)</f>
        <v>2.3567770780242556E-130</v>
      </c>
    </row>
    <row r="9" spans="1:19" ht="16.8" thickBot="1" x14ac:dyDescent="0.45">
      <c r="A9" s="32">
        <v>157</v>
      </c>
      <c r="B9" s="1">
        <v>216</v>
      </c>
      <c r="C9" s="1">
        <v>165</v>
      </c>
      <c r="D9" s="33">
        <v>187</v>
      </c>
      <c r="E9" s="53"/>
      <c r="F9" s="53"/>
      <c r="M9" s="38" t="s">
        <v>45</v>
      </c>
      <c r="N9" s="38"/>
      <c r="O9" s="38"/>
      <c r="P9">
        <f>_xlfn.T.TEST(B2:B17,C2:C17,2,1)</f>
        <v>0.13507851262575279</v>
      </c>
    </row>
    <row r="10" spans="1:19" ht="16.8" thickBot="1" x14ac:dyDescent="0.45">
      <c r="A10" s="32">
        <v>68</v>
      </c>
      <c r="B10" s="1">
        <v>102</v>
      </c>
      <c r="C10" s="1">
        <v>99</v>
      </c>
      <c r="D10" s="33">
        <v>101</v>
      </c>
      <c r="E10" s="53"/>
      <c r="F10" s="53"/>
      <c r="M10" s="38" t="s">
        <v>46</v>
      </c>
      <c r="N10" s="38"/>
      <c r="O10" s="38"/>
      <c r="P10">
        <f>_xlfn.T.TEST(B2:B17,D2:D17,2,1)</f>
        <v>3.3955152477790761E-2</v>
      </c>
    </row>
    <row r="11" spans="1:19" ht="16.8" thickBot="1" x14ac:dyDescent="0.45">
      <c r="A11" s="32">
        <v>114</v>
      </c>
      <c r="B11" s="1">
        <v>122</v>
      </c>
      <c r="C11" s="1">
        <v>107</v>
      </c>
      <c r="D11" s="33">
        <v>126</v>
      </c>
      <c r="E11" s="53"/>
      <c r="F11" s="53"/>
      <c r="M11" s="38" t="s">
        <v>48</v>
      </c>
      <c r="N11" s="38"/>
      <c r="O11" s="38"/>
      <c r="P11">
        <f>_xlfn.T.TEST(C2:C17,D2:D17,2,1)</f>
        <v>0.86142257573600722</v>
      </c>
    </row>
    <row r="12" spans="1:19" ht="16.8" thickBot="1" x14ac:dyDescent="0.45">
      <c r="A12" s="32">
        <v>157</v>
      </c>
      <c r="B12" s="1">
        <v>171</v>
      </c>
      <c r="C12" s="1">
        <v>150</v>
      </c>
      <c r="D12" s="33">
        <v>175</v>
      </c>
      <c r="E12" s="53"/>
      <c r="F12" s="53"/>
    </row>
    <row r="13" spans="1:19" ht="16.8" thickBot="1" x14ac:dyDescent="0.45">
      <c r="A13" s="32">
        <v>144</v>
      </c>
      <c r="B13" s="1">
        <v>133</v>
      </c>
      <c r="C13" s="1">
        <v>169</v>
      </c>
      <c r="D13" s="33">
        <v>144</v>
      </c>
      <c r="E13" s="53"/>
      <c r="F13" s="53"/>
    </row>
    <row r="14" spans="1:19" ht="16.8" thickBot="1" x14ac:dyDescent="0.45">
      <c r="A14" s="32">
        <v>98</v>
      </c>
      <c r="B14" s="1">
        <v>72</v>
      </c>
      <c r="C14" s="1">
        <v>98</v>
      </c>
      <c r="D14" s="33">
        <v>107</v>
      </c>
      <c r="E14" s="53"/>
      <c r="F14" s="53"/>
    </row>
    <row r="15" spans="1:19" ht="16.8" thickBot="1" x14ac:dyDescent="0.45">
      <c r="A15" s="32">
        <v>136</v>
      </c>
      <c r="B15" s="1">
        <v>129</v>
      </c>
      <c r="C15" s="1">
        <v>166</v>
      </c>
      <c r="D15" s="33">
        <v>144</v>
      </c>
      <c r="E15" s="53"/>
      <c r="F15" s="53"/>
    </row>
    <row r="16" spans="1:19" ht="15" thickBot="1" x14ac:dyDescent="0.35">
      <c r="A16" s="34">
        <v>151</v>
      </c>
      <c r="B16" s="5">
        <v>139</v>
      </c>
      <c r="C16" s="5">
        <v>152</v>
      </c>
      <c r="D16" s="35">
        <v>127</v>
      </c>
      <c r="E16" s="54"/>
      <c r="F16" s="54"/>
    </row>
    <row r="17" spans="1:23" ht="16.2" x14ac:dyDescent="0.4">
      <c r="A17" s="36">
        <v>141</v>
      </c>
      <c r="B17" s="7">
        <v>110</v>
      </c>
      <c r="C17" s="7">
        <v>151</v>
      </c>
      <c r="D17" s="37">
        <v>141</v>
      </c>
      <c r="E17" s="55"/>
      <c r="F17" s="55"/>
    </row>
    <row r="18" spans="1:23" x14ac:dyDescent="0.3">
      <c r="A18" s="47" t="s">
        <v>47</v>
      </c>
      <c r="B18" s="48"/>
      <c r="C18" s="48"/>
      <c r="D18" s="49"/>
      <c r="E18" s="46"/>
      <c r="F18" s="46"/>
    </row>
    <row r="19" spans="1:23" ht="15" thickBot="1" x14ac:dyDescent="0.35">
      <c r="A19" s="50"/>
      <c r="B19" s="51"/>
      <c r="C19" s="51"/>
      <c r="D19" s="52"/>
      <c r="E19" s="46"/>
      <c r="F19" s="46"/>
    </row>
    <row r="21" spans="1:23" ht="15" thickBot="1" x14ac:dyDescent="0.35">
      <c r="A21">
        <f ca="1">A21:R24</f>
        <v>0</v>
      </c>
    </row>
    <row r="22" spans="1:23" x14ac:dyDescent="0.3">
      <c r="A22" s="13" t="s">
        <v>37</v>
      </c>
      <c r="B22" s="14">
        <f>AVERAGE(AIM!C2:C14)</f>
        <v>107.15384615384616</v>
      </c>
      <c r="C22" s="15">
        <f>AVERAGE(AIM!D2:D14)</f>
        <v>5.6923076923076925</v>
      </c>
      <c r="D22" s="15">
        <f>AVERAGE(AIM!E2:E14)</f>
        <v>114.69230769230769</v>
      </c>
      <c r="E22" s="15"/>
      <c r="F22" s="15"/>
      <c r="G22" s="15">
        <f>AVERAGE(AIM!F2:F14)</f>
        <v>5.5384615384615383</v>
      </c>
      <c r="H22" s="15"/>
      <c r="I22" s="15">
        <f>AVERAGE(AIM!G2:G14)</f>
        <v>104.61538461538461</v>
      </c>
      <c r="J22" s="15"/>
      <c r="K22" s="15"/>
      <c r="L22" s="15">
        <f>AVERAGE(AIM!H2:H14)</f>
        <v>4.9230769230769234</v>
      </c>
      <c r="M22" s="15">
        <f>AVERAGE(AIM!I2:I14)</f>
        <v>107.69230769230769</v>
      </c>
      <c r="N22" s="15"/>
      <c r="O22" s="15"/>
      <c r="P22" s="15">
        <f>AVERAGE(AIM!J2:J14)</f>
        <v>8.3076923076923084</v>
      </c>
      <c r="Q22" s="16"/>
      <c r="R22" s="56"/>
    </row>
    <row r="23" spans="1:23" ht="15" thickBot="1" x14ac:dyDescent="0.35">
      <c r="A23" s="17" t="s">
        <v>38</v>
      </c>
      <c r="B23" s="18">
        <f>STDEV(AIM!C2:C14)</f>
        <v>23.024791543921218</v>
      </c>
      <c r="C23" s="19">
        <f>STDEV(AIM!D2:D14)</f>
        <v>3.7055052598490845</v>
      </c>
      <c r="D23" s="19">
        <f>STDEV(AIM!E2:E14)</f>
        <v>39.661872151527362</v>
      </c>
      <c r="E23" s="19"/>
      <c r="F23" s="19"/>
      <c r="G23" s="19">
        <f>STDEV(AIM!F2:F14)</f>
        <v>2.7873339895374523</v>
      </c>
      <c r="H23" s="19"/>
      <c r="I23" s="19">
        <f>STDEV(AIM!G2:G14)</f>
        <v>29.483154686301997</v>
      </c>
      <c r="J23" s="19"/>
      <c r="K23" s="19"/>
      <c r="L23" s="19">
        <f>STDEV(AIM!H2:H14)</f>
        <v>2.9286384339694571</v>
      </c>
      <c r="M23" s="19">
        <f>STDEV(AIM!I2:I14)</f>
        <v>35.245294284922181</v>
      </c>
      <c r="N23" s="19"/>
      <c r="O23" s="19"/>
      <c r="P23" s="19">
        <f>STDEV(AIM!J2:J14)</f>
        <v>9.4108502572351327</v>
      </c>
      <c r="Q23" s="20"/>
      <c r="R23" s="56"/>
    </row>
    <row r="27" spans="1:23" ht="15" thickBot="1" x14ac:dyDescent="0.35"/>
    <row r="28" spans="1:23" ht="81.599999999999994" thickBot="1" x14ac:dyDescent="0.4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62</v>
      </c>
      <c r="G28" s="1" t="s">
        <v>4</v>
      </c>
      <c r="H28" s="1"/>
      <c r="I28" s="1" t="s">
        <v>5</v>
      </c>
      <c r="J28" s="1" t="s">
        <v>63</v>
      </c>
      <c r="K28" s="1"/>
      <c r="L28" s="1" t="s">
        <v>6</v>
      </c>
      <c r="M28" s="1" t="s">
        <v>7</v>
      </c>
      <c r="N28" s="1"/>
      <c r="O28" s="1" t="s">
        <v>64</v>
      </c>
      <c r="P28" s="1" t="s">
        <v>8</v>
      </c>
      <c r="Q28" s="1" t="s">
        <v>9</v>
      </c>
      <c r="R28" s="1" t="s">
        <v>65</v>
      </c>
      <c r="S28" s="1" t="s">
        <v>10</v>
      </c>
      <c r="T28" s="7" t="s">
        <v>58</v>
      </c>
      <c r="U28" s="7" t="s">
        <v>59</v>
      </c>
      <c r="V28" s="7" t="s">
        <v>61</v>
      </c>
      <c r="W28" s="7" t="s">
        <v>60</v>
      </c>
    </row>
    <row r="29" spans="1:23" ht="16.8" thickBot="1" x14ac:dyDescent="0.45">
      <c r="A29" s="2" t="s">
        <v>11</v>
      </c>
      <c r="B29" s="1">
        <v>8</v>
      </c>
      <c r="C29" s="1">
        <v>253</v>
      </c>
      <c r="D29" s="1">
        <v>7</v>
      </c>
      <c r="E29" s="1"/>
      <c r="F29" s="57">
        <f>ROUND((D29/C29)*100,2)</f>
        <v>2.77</v>
      </c>
      <c r="G29" s="1">
        <v>238</v>
      </c>
      <c r="H29" s="1"/>
      <c r="I29" s="1">
        <v>3</v>
      </c>
      <c r="J29" s="57">
        <f>ROUND((I29/G29)*100,2)</f>
        <v>1.26</v>
      </c>
      <c r="K29" s="57"/>
      <c r="L29" s="1">
        <v>255</v>
      </c>
      <c r="M29" s="1">
        <v>2</v>
      </c>
      <c r="N29" s="1"/>
      <c r="O29" s="57">
        <f>ROUND((M29/L29)*100,2)</f>
        <v>0.78</v>
      </c>
      <c r="P29" s="1">
        <v>245</v>
      </c>
      <c r="Q29" s="1">
        <v>7</v>
      </c>
      <c r="R29" s="57">
        <f>ROUND((Q29/P29)*100,2)</f>
        <v>2.86</v>
      </c>
      <c r="S29" s="1" t="s">
        <v>12</v>
      </c>
      <c r="T29">
        <f>C29+G29+L29+P29</f>
        <v>991</v>
      </c>
      <c r="U29">
        <f>D29+I29+M29+Q29</f>
        <v>19</v>
      </c>
      <c r="V29">
        <f>T29-U29</f>
        <v>972</v>
      </c>
      <c r="W29">
        <f>ROUNDUP((V29/T29)*100,0)</f>
        <v>99</v>
      </c>
    </row>
    <row r="30" spans="1:23" ht="16.8" thickBot="1" x14ac:dyDescent="0.45">
      <c r="A30" s="2" t="s">
        <v>13</v>
      </c>
      <c r="B30" s="1">
        <v>8</v>
      </c>
      <c r="C30" s="1">
        <v>152</v>
      </c>
      <c r="D30" s="1">
        <v>1</v>
      </c>
      <c r="E30" s="1"/>
      <c r="F30" s="57">
        <f>ROUND((D30/C30)*100,2)</f>
        <v>0.66</v>
      </c>
      <c r="G30" s="1">
        <v>136</v>
      </c>
      <c r="H30" s="1"/>
      <c r="I30" s="1">
        <v>1</v>
      </c>
      <c r="J30" s="57">
        <f t="shared" ref="J30:J44" si="0">ROUND((I30/G30)*100,2)</f>
        <v>0.74</v>
      </c>
      <c r="K30" s="57"/>
      <c r="L30" s="1">
        <v>153</v>
      </c>
      <c r="M30" s="1">
        <v>1</v>
      </c>
      <c r="N30" s="1"/>
      <c r="O30" s="57">
        <f t="shared" ref="O30:O44" si="1">ROUND((M30/L30)*100,2)</f>
        <v>0.65</v>
      </c>
      <c r="P30" s="1">
        <v>192</v>
      </c>
      <c r="Q30" s="1">
        <v>1</v>
      </c>
      <c r="R30" s="57">
        <f t="shared" ref="R30:R44" si="2">ROUND((Q30/P30)*100,2)</f>
        <v>0.52</v>
      </c>
      <c r="S30" s="1" t="s">
        <v>12</v>
      </c>
      <c r="T30">
        <f>C30+G30+L30+P30</f>
        <v>633</v>
      </c>
      <c r="U30">
        <f>D30+I30+M30+Q30</f>
        <v>4</v>
      </c>
      <c r="V30">
        <f t="shared" ref="V30:V44" si="3">T30-U30</f>
        <v>629</v>
      </c>
      <c r="W30">
        <f t="shared" ref="W30:W44" si="4">ROUNDUP((V30/T30)*100,0)</f>
        <v>100</v>
      </c>
    </row>
    <row r="31" spans="1:23" ht="16.8" thickBot="1" x14ac:dyDescent="0.45">
      <c r="A31" s="2" t="s">
        <v>14</v>
      </c>
      <c r="B31" s="1">
        <v>8</v>
      </c>
      <c r="C31" s="1">
        <v>192</v>
      </c>
      <c r="D31" s="1">
        <v>3</v>
      </c>
      <c r="E31" s="1"/>
      <c r="F31" s="57">
        <f>ROUND((D31/C31)*100,2)</f>
        <v>1.56</v>
      </c>
      <c r="G31" s="1">
        <v>148</v>
      </c>
      <c r="H31" s="1"/>
      <c r="I31" s="1">
        <v>1</v>
      </c>
      <c r="J31" s="57">
        <f t="shared" si="0"/>
        <v>0.68</v>
      </c>
      <c r="K31" s="57"/>
      <c r="L31" s="1">
        <v>219</v>
      </c>
      <c r="M31" s="1">
        <v>3</v>
      </c>
      <c r="N31" s="1"/>
      <c r="O31" s="57">
        <f t="shared" si="1"/>
        <v>1.37</v>
      </c>
      <c r="P31" s="1">
        <v>177</v>
      </c>
      <c r="Q31" s="1">
        <v>3</v>
      </c>
      <c r="R31" s="57">
        <f t="shared" si="2"/>
        <v>1.69</v>
      </c>
      <c r="S31" s="1" t="s">
        <v>12</v>
      </c>
      <c r="T31">
        <f>C31+G31+L31+P31</f>
        <v>736</v>
      </c>
      <c r="U31">
        <f>D31+I31+M31+Q31</f>
        <v>10</v>
      </c>
      <c r="V31">
        <f t="shared" si="3"/>
        <v>726</v>
      </c>
      <c r="W31">
        <f t="shared" si="4"/>
        <v>99</v>
      </c>
    </row>
    <row r="32" spans="1:23" ht="16.8" thickBot="1" x14ac:dyDescent="0.45">
      <c r="A32" s="2" t="s">
        <v>18</v>
      </c>
      <c r="B32" s="1">
        <v>8</v>
      </c>
      <c r="C32" s="1">
        <v>180</v>
      </c>
      <c r="D32" s="1">
        <v>1</v>
      </c>
      <c r="E32" s="1"/>
      <c r="F32" s="57">
        <f>ROUND((D32/C32)*100,2)</f>
        <v>0.56000000000000005</v>
      </c>
      <c r="G32" s="1">
        <v>124</v>
      </c>
      <c r="H32" s="1"/>
      <c r="I32" s="1">
        <v>0</v>
      </c>
      <c r="J32" s="57">
        <f t="shared" si="0"/>
        <v>0</v>
      </c>
      <c r="K32" s="57"/>
      <c r="L32" s="1">
        <v>190</v>
      </c>
      <c r="M32" s="1">
        <v>1</v>
      </c>
      <c r="N32" s="1"/>
      <c r="O32" s="57">
        <f t="shared" si="1"/>
        <v>0.53</v>
      </c>
      <c r="P32" s="1">
        <v>188</v>
      </c>
      <c r="Q32" s="1">
        <v>0</v>
      </c>
      <c r="R32" s="57">
        <f t="shared" si="2"/>
        <v>0</v>
      </c>
      <c r="S32" s="1" t="s">
        <v>12</v>
      </c>
      <c r="T32">
        <f>C32+G32+L32+P32</f>
        <v>682</v>
      </c>
      <c r="U32">
        <f>D32+I32+M32+Q32</f>
        <v>2</v>
      </c>
      <c r="V32">
        <f t="shared" si="3"/>
        <v>680</v>
      </c>
      <c r="W32">
        <f t="shared" si="4"/>
        <v>100</v>
      </c>
    </row>
    <row r="33" spans="1:23" ht="16.8" thickBot="1" x14ac:dyDescent="0.45">
      <c r="A33" s="2" t="s">
        <v>14</v>
      </c>
      <c r="B33" s="1">
        <v>8</v>
      </c>
      <c r="C33" s="1">
        <v>149</v>
      </c>
      <c r="D33" s="1">
        <v>2</v>
      </c>
      <c r="E33" s="1"/>
      <c r="F33" s="57">
        <f>ROUND((D33/C33)*100,2)</f>
        <v>1.34</v>
      </c>
      <c r="G33" s="1">
        <v>126</v>
      </c>
      <c r="H33" s="1"/>
      <c r="I33" s="1">
        <v>3</v>
      </c>
      <c r="J33" s="57">
        <f t="shared" si="0"/>
        <v>2.38</v>
      </c>
      <c r="K33" s="57"/>
      <c r="L33" s="1">
        <v>174</v>
      </c>
      <c r="M33" s="1">
        <v>2</v>
      </c>
      <c r="N33" s="1"/>
      <c r="O33" s="57">
        <f t="shared" si="1"/>
        <v>1.1499999999999999</v>
      </c>
      <c r="P33" s="1">
        <v>170</v>
      </c>
      <c r="Q33" s="1">
        <v>2</v>
      </c>
      <c r="R33" s="57">
        <f t="shared" si="2"/>
        <v>1.18</v>
      </c>
      <c r="S33" s="1" t="s">
        <v>12</v>
      </c>
      <c r="T33">
        <f>C33+G33+L33+P33</f>
        <v>619</v>
      </c>
      <c r="U33">
        <f>D33+I33+M33+Q33</f>
        <v>9</v>
      </c>
      <c r="V33">
        <f t="shared" si="3"/>
        <v>610</v>
      </c>
      <c r="W33">
        <f t="shared" si="4"/>
        <v>99</v>
      </c>
    </row>
    <row r="34" spans="1:23" ht="16.8" thickBot="1" x14ac:dyDescent="0.45">
      <c r="A34" s="2" t="s">
        <v>15</v>
      </c>
      <c r="B34" s="1">
        <v>7</v>
      </c>
      <c r="C34" s="1">
        <v>180</v>
      </c>
      <c r="D34" s="1">
        <v>3</v>
      </c>
      <c r="E34" s="1"/>
      <c r="F34" s="57">
        <f>ROUND((D34/C34)*100,2)</f>
        <v>1.67</v>
      </c>
      <c r="G34" s="1">
        <v>208</v>
      </c>
      <c r="H34" s="1"/>
      <c r="I34" s="1">
        <v>4</v>
      </c>
      <c r="J34" s="57">
        <f t="shared" si="0"/>
        <v>1.92</v>
      </c>
      <c r="K34" s="57"/>
      <c r="L34" s="1">
        <v>174</v>
      </c>
      <c r="M34" s="1">
        <v>3</v>
      </c>
      <c r="N34" s="1"/>
      <c r="O34" s="57">
        <f t="shared" si="1"/>
        <v>1.72</v>
      </c>
      <c r="P34" s="1">
        <v>198</v>
      </c>
      <c r="Q34" s="1">
        <v>2</v>
      </c>
      <c r="R34" s="57">
        <f t="shared" si="2"/>
        <v>1.01</v>
      </c>
      <c r="S34" s="1" t="s">
        <v>12</v>
      </c>
      <c r="T34">
        <f>C34+G34+L34+P34</f>
        <v>760</v>
      </c>
      <c r="U34">
        <f>D34+I34+M34+Q34</f>
        <v>12</v>
      </c>
      <c r="V34">
        <f t="shared" si="3"/>
        <v>748</v>
      </c>
      <c r="W34">
        <f t="shared" si="4"/>
        <v>99</v>
      </c>
    </row>
    <row r="35" spans="1:23" ht="16.8" thickBot="1" x14ac:dyDescent="0.45">
      <c r="A35" s="2" t="s">
        <v>17</v>
      </c>
      <c r="B35" s="1">
        <v>7</v>
      </c>
      <c r="C35" s="1">
        <v>106</v>
      </c>
      <c r="D35" s="1">
        <v>6</v>
      </c>
      <c r="E35" s="1"/>
      <c r="F35" s="57">
        <f>ROUND((D35/C35)*100,2)</f>
        <v>5.66</v>
      </c>
      <c r="G35" s="1">
        <v>139</v>
      </c>
      <c r="H35" s="1"/>
      <c r="I35" s="1">
        <v>3</v>
      </c>
      <c r="J35" s="57">
        <f t="shared" si="0"/>
        <v>2.16</v>
      </c>
      <c r="K35" s="57"/>
      <c r="L35" s="1">
        <v>117</v>
      </c>
      <c r="M35" s="1">
        <v>2</v>
      </c>
      <c r="N35" s="1"/>
      <c r="O35" s="57">
        <f t="shared" si="1"/>
        <v>1.71</v>
      </c>
      <c r="P35" s="1">
        <v>133</v>
      </c>
      <c r="Q35" s="1">
        <v>3</v>
      </c>
      <c r="R35" s="57">
        <f t="shared" si="2"/>
        <v>2.2599999999999998</v>
      </c>
      <c r="S35" s="1" t="s">
        <v>12</v>
      </c>
      <c r="T35">
        <f>C35+G35+L35+P35</f>
        <v>495</v>
      </c>
      <c r="U35">
        <f>D35+I35+M35+Q35</f>
        <v>14</v>
      </c>
      <c r="V35">
        <f t="shared" si="3"/>
        <v>481</v>
      </c>
      <c r="W35">
        <f t="shared" si="4"/>
        <v>98</v>
      </c>
    </row>
    <row r="36" spans="1:23" ht="16.8" thickBot="1" x14ac:dyDescent="0.45">
      <c r="A36" s="2" t="s">
        <v>19</v>
      </c>
      <c r="B36" s="1">
        <v>7</v>
      </c>
      <c r="C36" s="1">
        <v>157</v>
      </c>
      <c r="D36" s="1">
        <v>3</v>
      </c>
      <c r="E36" s="1"/>
      <c r="F36" s="57">
        <f>ROUND((D36/C36)*100,2)</f>
        <v>1.91</v>
      </c>
      <c r="G36" s="1">
        <v>216</v>
      </c>
      <c r="H36" s="1"/>
      <c r="I36" s="1">
        <v>4</v>
      </c>
      <c r="J36" s="57">
        <f t="shared" si="0"/>
        <v>1.85</v>
      </c>
      <c r="K36" s="57"/>
      <c r="L36" s="1">
        <v>165</v>
      </c>
      <c r="M36" s="1">
        <v>1</v>
      </c>
      <c r="N36" s="1"/>
      <c r="O36" s="57">
        <f t="shared" si="1"/>
        <v>0.61</v>
      </c>
      <c r="P36" s="1">
        <v>187</v>
      </c>
      <c r="Q36" s="1">
        <v>2</v>
      </c>
      <c r="R36" s="57">
        <f t="shared" si="2"/>
        <v>1.07</v>
      </c>
      <c r="S36" s="1" t="s">
        <v>12</v>
      </c>
      <c r="T36">
        <f>C36+G36+L36+P36</f>
        <v>725</v>
      </c>
      <c r="U36">
        <f>D36+I36+M36+Q36</f>
        <v>10</v>
      </c>
      <c r="V36">
        <f t="shared" si="3"/>
        <v>715</v>
      </c>
      <c r="W36">
        <f t="shared" si="4"/>
        <v>99</v>
      </c>
    </row>
    <row r="37" spans="1:23" ht="16.8" thickBot="1" x14ac:dyDescent="0.45">
      <c r="A37" s="2" t="s">
        <v>20</v>
      </c>
      <c r="B37" s="1">
        <v>7</v>
      </c>
      <c r="C37" s="1">
        <v>68</v>
      </c>
      <c r="D37" s="1">
        <v>9</v>
      </c>
      <c r="E37" s="1"/>
      <c r="F37" s="57">
        <f>ROUND((D37/C37)*100,2)</f>
        <v>13.24</v>
      </c>
      <c r="G37" s="1">
        <v>102</v>
      </c>
      <c r="H37" s="1"/>
      <c r="I37" s="1">
        <v>34</v>
      </c>
      <c r="J37" s="57">
        <f t="shared" si="0"/>
        <v>33.33</v>
      </c>
      <c r="K37" s="57"/>
      <c r="L37" s="1">
        <v>99</v>
      </c>
      <c r="M37" s="1">
        <v>4</v>
      </c>
      <c r="N37" s="1"/>
      <c r="O37" s="57">
        <f t="shared" si="1"/>
        <v>4.04</v>
      </c>
      <c r="P37" s="1">
        <v>101</v>
      </c>
      <c r="Q37" s="1">
        <v>3</v>
      </c>
      <c r="R37" s="57">
        <f t="shared" si="2"/>
        <v>2.97</v>
      </c>
      <c r="S37" s="1" t="s">
        <v>12</v>
      </c>
      <c r="T37">
        <f>C37+G37+L37+P37</f>
        <v>370</v>
      </c>
      <c r="U37">
        <f>D37+I37+M37+Q37</f>
        <v>50</v>
      </c>
      <c r="V37">
        <f t="shared" si="3"/>
        <v>320</v>
      </c>
      <c r="W37">
        <f t="shared" si="4"/>
        <v>87</v>
      </c>
    </row>
    <row r="38" spans="1:23" ht="16.8" thickBot="1" x14ac:dyDescent="0.45">
      <c r="A38" s="2" t="s">
        <v>22</v>
      </c>
      <c r="B38" s="1">
        <v>7</v>
      </c>
      <c r="C38" s="1">
        <v>114</v>
      </c>
      <c r="D38" s="1">
        <v>3</v>
      </c>
      <c r="E38" s="1"/>
      <c r="F38" s="57">
        <f>ROUND((D38/C38)*100,2)</f>
        <v>2.63</v>
      </c>
      <c r="G38" s="1">
        <v>122</v>
      </c>
      <c r="H38" s="1"/>
      <c r="I38" s="1">
        <v>2</v>
      </c>
      <c r="J38" s="57">
        <f t="shared" si="0"/>
        <v>1.64</v>
      </c>
      <c r="K38" s="57"/>
      <c r="L38" s="1">
        <v>107</v>
      </c>
      <c r="M38" s="1">
        <v>2</v>
      </c>
      <c r="N38" s="1"/>
      <c r="O38" s="57">
        <f t="shared" si="1"/>
        <v>1.87</v>
      </c>
      <c r="P38" s="1">
        <v>126</v>
      </c>
      <c r="Q38" s="1">
        <v>2</v>
      </c>
      <c r="R38" s="57">
        <f t="shared" si="2"/>
        <v>1.59</v>
      </c>
      <c r="S38" s="1" t="s">
        <v>12</v>
      </c>
      <c r="T38">
        <f>C38+G38+L38+P38</f>
        <v>469</v>
      </c>
      <c r="U38">
        <f>D38+I38+M38+Q38</f>
        <v>9</v>
      </c>
      <c r="V38">
        <f t="shared" si="3"/>
        <v>460</v>
      </c>
      <c r="W38">
        <f t="shared" si="4"/>
        <v>99</v>
      </c>
    </row>
    <row r="39" spans="1:23" ht="16.8" thickBot="1" x14ac:dyDescent="0.45">
      <c r="A39" s="2" t="s">
        <v>23</v>
      </c>
      <c r="B39" s="1">
        <v>7</v>
      </c>
      <c r="C39" s="1">
        <v>157</v>
      </c>
      <c r="D39" s="1">
        <v>4</v>
      </c>
      <c r="E39" s="1"/>
      <c r="F39" s="57">
        <f>ROUND((D39/C39)*100,2)</f>
        <v>2.5499999999999998</v>
      </c>
      <c r="G39" s="1">
        <v>171</v>
      </c>
      <c r="H39" s="1"/>
      <c r="I39" s="1">
        <v>3</v>
      </c>
      <c r="J39" s="57">
        <f t="shared" si="0"/>
        <v>1.75</v>
      </c>
      <c r="K39" s="57"/>
      <c r="L39" s="1">
        <v>150</v>
      </c>
      <c r="M39" s="1">
        <v>2</v>
      </c>
      <c r="N39" s="1"/>
      <c r="O39" s="57">
        <f t="shared" si="1"/>
        <v>1.33</v>
      </c>
      <c r="P39" s="1">
        <v>175</v>
      </c>
      <c r="Q39" s="1">
        <v>3</v>
      </c>
      <c r="R39" s="57">
        <f t="shared" si="2"/>
        <v>1.71</v>
      </c>
      <c r="S39" s="1" t="s">
        <v>12</v>
      </c>
      <c r="T39">
        <f>C39+G39+L39+P39</f>
        <v>653</v>
      </c>
      <c r="U39">
        <f>D39+I39+M39+Q39</f>
        <v>12</v>
      </c>
      <c r="V39">
        <f t="shared" si="3"/>
        <v>641</v>
      </c>
      <c r="W39">
        <f t="shared" si="4"/>
        <v>99</v>
      </c>
    </row>
    <row r="40" spans="1:23" ht="16.8" thickBot="1" x14ac:dyDescent="0.45">
      <c r="A40" s="2" t="s">
        <v>16</v>
      </c>
      <c r="B40" s="1">
        <v>6</v>
      </c>
      <c r="C40" s="1">
        <v>144</v>
      </c>
      <c r="D40" s="1">
        <v>3</v>
      </c>
      <c r="E40" s="1"/>
      <c r="F40" s="57">
        <f>ROUND((D40/C40)*100,2)</f>
        <v>2.08</v>
      </c>
      <c r="G40" s="1">
        <v>133</v>
      </c>
      <c r="H40" s="1"/>
      <c r="I40" s="1">
        <v>4</v>
      </c>
      <c r="J40" s="57">
        <f t="shared" si="0"/>
        <v>3.01</v>
      </c>
      <c r="K40" s="57"/>
      <c r="L40" s="1">
        <v>169</v>
      </c>
      <c r="M40" s="1">
        <v>2</v>
      </c>
      <c r="N40" s="1"/>
      <c r="O40" s="57">
        <f t="shared" si="1"/>
        <v>1.18</v>
      </c>
      <c r="P40" s="1">
        <v>144</v>
      </c>
      <c r="Q40" s="1">
        <v>2</v>
      </c>
      <c r="R40" s="57">
        <f t="shared" si="2"/>
        <v>1.39</v>
      </c>
      <c r="S40" s="1" t="s">
        <v>12</v>
      </c>
      <c r="T40">
        <f>C40+G40+L40+P40</f>
        <v>590</v>
      </c>
      <c r="U40">
        <f>D40+I40+M40+Q40</f>
        <v>11</v>
      </c>
      <c r="V40">
        <f t="shared" si="3"/>
        <v>579</v>
      </c>
      <c r="W40">
        <f t="shared" si="4"/>
        <v>99</v>
      </c>
    </row>
    <row r="41" spans="1:23" ht="16.8" thickBot="1" x14ac:dyDescent="0.45">
      <c r="A41" s="2" t="s">
        <v>21</v>
      </c>
      <c r="B41" s="1">
        <v>6</v>
      </c>
      <c r="C41" s="1">
        <v>98</v>
      </c>
      <c r="D41" s="1">
        <v>3</v>
      </c>
      <c r="E41" s="1"/>
      <c r="F41" s="57">
        <f>ROUND((D41/C41)*100,2)</f>
        <v>3.06</v>
      </c>
      <c r="G41" s="1">
        <v>72</v>
      </c>
      <c r="H41" s="1"/>
      <c r="I41" s="1">
        <v>2</v>
      </c>
      <c r="J41" s="57">
        <f t="shared" si="0"/>
        <v>2.78</v>
      </c>
      <c r="K41" s="57"/>
      <c r="L41" s="1">
        <v>98</v>
      </c>
      <c r="M41" s="1">
        <v>0</v>
      </c>
      <c r="N41" s="1"/>
      <c r="O41" s="57">
        <f t="shared" si="1"/>
        <v>0</v>
      </c>
      <c r="P41" s="1">
        <v>107</v>
      </c>
      <c r="Q41" s="1">
        <v>1</v>
      </c>
      <c r="R41" s="57">
        <f t="shared" si="2"/>
        <v>0.93</v>
      </c>
      <c r="S41" s="1" t="s">
        <v>12</v>
      </c>
      <c r="T41">
        <f>C41+G41+L41+P41</f>
        <v>375</v>
      </c>
      <c r="U41">
        <f>D41+I41+M41+Q41</f>
        <v>6</v>
      </c>
      <c r="V41">
        <f t="shared" si="3"/>
        <v>369</v>
      </c>
      <c r="W41">
        <f t="shared" si="4"/>
        <v>99</v>
      </c>
    </row>
    <row r="42" spans="1:23" ht="16.8" thickBot="1" x14ac:dyDescent="0.45">
      <c r="A42" s="2" t="s">
        <v>34</v>
      </c>
      <c r="B42" s="1">
        <v>6</v>
      </c>
      <c r="C42" s="1">
        <v>136</v>
      </c>
      <c r="D42" s="1">
        <v>0</v>
      </c>
      <c r="E42" s="1"/>
      <c r="F42" s="57">
        <f>ROUND((D42/C42)*100,2)</f>
        <v>0</v>
      </c>
      <c r="G42" s="1">
        <v>129</v>
      </c>
      <c r="H42" s="1"/>
      <c r="I42" s="1">
        <v>1</v>
      </c>
      <c r="J42" s="57">
        <f t="shared" si="0"/>
        <v>0.78</v>
      </c>
      <c r="K42" s="57"/>
      <c r="L42" s="1">
        <v>166</v>
      </c>
      <c r="M42" s="1">
        <v>0</v>
      </c>
      <c r="N42" s="1"/>
      <c r="O42" s="57">
        <f t="shared" si="1"/>
        <v>0</v>
      </c>
      <c r="P42" s="1">
        <v>144</v>
      </c>
      <c r="Q42" s="1">
        <v>1</v>
      </c>
      <c r="R42" s="57">
        <f t="shared" si="2"/>
        <v>0.69</v>
      </c>
      <c r="S42" s="1" t="s">
        <v>12</v>
      </c>
      <c r="T42">
        <f>C42+G42+L42+P42</f>
        <v>575</v>
      </c>
      <c r="U42">
        <f>D42+I42+M42+Q42</f>
        <v>2</v>
      </c>
      <c r="V42">
        <f t="shared" si="3"/>
        <v>573</v>
      </c>
      <c r="W42">
        <f t="shared" si="4"/>
        <v>100</v>
      </c>
    </row>
    <row r="43" spans="1:23" ht="16.8" thickBot="1" x14ac:dyDescent="0.45">
      <c r="A43" s="4" t="s">
        <v>35</v>
      </c>
      <c r="B43" s="5">
        <v>6</v>
      </c>
      <c r="C43" s="5">
        <v>151</v>
      </c>
      <c r="D43" s="5">
        <v>2</v>
      </c>
      <c r="E43" s="5"/>
      <c r="F43" s="57">
        <f>ROUND((D43/C43)*100,2)</f>
        <v>1.32</v>
      </c>
      <c r="G43" s="5">
        <v>139</v>
      </c>
      <c r="H43" s="5"/>
      <c r="I43" s="5">
        <v>3</v>
      </c>
      <c r="J43" s="57">
        <f t="shared" si="0"/>
        <v>2.16</v>
      </c>
      <c r="K43" s="57"/>
      <c r="L43" s="5">
        <v>152</v>
      </c>
      <c r="M43" s="5">
        <v>1</v>
      </c>
      <c r="N43" s="5"/>
      <c r="O43" s="57">
        <f t="shared" si="1"/>
        <v>0.66</v>
      </c>
      <c r="P43" s="5">
        <v>127</v>
      </c>
      <c r="Q43" s="5">
        <v>3</v>
      </c>
      <c r="R43" s="57">
        <f t="shared" si="2"/>
        <v>2.36</v>
      </c>
      <c r="S43" s="5" t="s">
        <v>12</v>
      </c>
      <c r="T43">
        <f>C43+G43+L43+P43</f>
        <v>569</v>
      </c>
      <c r="U43">
        <f>D43+I43+M43+Q43</f>
        <v>9</v>
      </c>
      <c r="V43">
        <f t="shared" si="3"/>
        <v>560</v>
      </c>
      <c r="W43">
        <f t="shared" si="4"/>
        <v>99</v>
      </c>
    </row>
    <row r="44" spans="1:23" ht="16.8" thickBot="1" x14ac:dyDescent="0.45">
      <c r="A44" s="6" t="s">
        <v>36</v>
      </c>
      <c r="B44" s="7">
        <v>6</v>
      </c>
      <c r="C44" s="7">
        <v>141</v>
      </c>
      <c r="D44" s="7">
        <v>3</v>
      </c>
      <c r="E44" s="7"/>
      <c r="F44" s="57">
        <f>ROUND((D44/C44)*100,2)</f>
        <v>2.13</v>
      </c>
      <c r="G44" s="7">
        <v>110</v>
      </c>
      <c r="H44" s="7"/>
      <c r="I44" s="7">
        <v>5</v>
      </c>
      <c r="J44" s="57">
        <f t="shared" si="0"/>
        <v>4.55</v>
      </c>
      <c r="K44" s="58"/>
      <c r="L44" s="7">
        <v>151</v>
      </c>
      <c r="M44" s="7">
        <v>1</v>
      </c>
      <c r="N44" s="7"/>
      <c r="O44" s="57">
        <f t="shared" si="1"/>
        <v>0.66</v>
      </c>
      <c r="P44" s="7">
        <v>141</v>
      </c>
      <c r="Q44" s="7">
        <v>2</v>
      </c>
      <c r="R44" s="57">
        <f t="shared" si="2"/>
        <v>1.42</v>
      </c>
      <c r="S44" s="7" t="s">
        <v>12</v>
      </c>
      <c r="T44">
        <f>C44+G44+L44+P44</f>
        <v>543</v>
      </c>
      <c r="U44">
        <f>D44+I44+M44+Q44</f>
        <v>11</v>
      </c>
      <c r="V44">
        <f t="shared" si="3"/>
        <v>532</v>
      </c>
      <c r="W44">
        <f t="shared" si="4"/>
        <v>98</v>
      </c>
    </row>
    <row r="45" spans="1:23" ht="16.2" x14ac:dyDescent="0.4">
      <c r="A45" s="21"/>
      <c r="B45" s="22" t="s">
        <v>37</v>
      </c>
      <c r="C45" s="23">
        <f>AVERAGE(C29:C44)</f>
        <v>148.625</v>
      </c>
      <c r="D45" s="23">
        <f t="shared" ref="D45:Q45" si="5">AVERAGE(D29:D44)</f>
        <v>3.3125</v>
      </c>
      <c r="E45" s="23"/>
      <c r="F45" s="23"/>
      <c r="G45" s="23">
        <f t="shared" si="5"/>
        <v>144.5625</v>
      </c>
      <c r="H45" s="23"/>
      <c r="I45" s="23">
        <f t="shared" si="5"/>
        <v>4.5625</v>
      </c>
      <c r="J45" s="23"/>
      <c r="K45" s="23"/>
      <c r="L45" s="23">
        <f t="shared" si="5"/>
        <v>158.6875</v>
      </c>
      <c r="M45" s="23">
        <f t="shared" si="5"/>
        <v>1.6875</v>
      </c>
      <c r="N45" s="23"/>
      <c r="O45" s="23"/>
      <c r="P45" s="23">
        <f t="shared" si="5"/>
        <v>159.6875</v>
      </c>
      <c r="Q45" s="23">
        <f t="shared" si="5"/>
        <v>2.3125</v>
      </c>
      <c r="R45" s="23"/>
      <c r="S45" s="24"/>
    </row>
    <row r="46" spans="1:23" ht="16.8" thickBot="1" x14ac:dyDescent="0.45">
      <c r="A46" s="25"/>
      <c r="B46" s="26" t="s">
        <v>38</v>
      </c>
      <c r="C46" s="27">
        <f>STDEV(C29:C44)</f>
        <v>42.598708900622796</v>
      </c>
      <c r="D46" s="27">
        <f t="shared" ref="D46:Q46" si="6">STDEV(D29:D44)</f>
        <v>2.301267766543766</v>
      </c>
      <c r="E46" s="27"/>
      <c r="F46" s="27"/>
      <c r="G46" s="27">
        <f t="shared" si="6"/>
        <v>43.686716135075507</v>
      </c>
      <c r="H46" s="27"/>
      <c r="I46" s="27">
        <f t="shared" si="6"/>
        <v>7.9663354184970139</v>
      </c>
      <c r="J46" s="27"/>
      <c r="K46" s="27"/>
      <c r="L46" s="27">
        <f t="shared" si="6"/>
        <v>41.975737039389792</v>
      </c>
      <c r="M46" s="27">
        <f t="shared" si="6"/>
        <v>1.0781929326423914</v>
      </c>
      <c r="N46" s="27"/>
      <c r="O46" s="27"/>
      <c r="P46" s="27">
        <f t="shared" si="6"/>
        <v>38.258277971353252</v>
      </c>
      <c r="Q46" s="27">
        <f t="shared" si="6"/>
        <v>1.5370426148939398</v>
      </c>
      <c r="R46" s="27"/>
      <c r="S46" s="28"/>
    </row>
    <row r="47" spans="1:23" ht="16.2" x14ac:dyDescent="0.4">
      <c r="A47" s="42"/>
      <c r="B47" s="43" t="s">
        <v>54</v>
      </c>
      <c r="C47" s="44">
        <f t="shared" ref="C47:Q47" si="7">SUM(C29:C44)</f>
        <v>2378</v>
      </c>
      <c r="D47" s="44">
        <f t="shared" si="7"/>
        <v>53</v>
      </c>
      <c r="E47" s="44"/>
      <c r="F47" s="44"/>
      <c r="G47" s="44">
        <f t="shared" si="7"/>
        <v>2313</v>
      </c>
      <c r="H47" s="44"/>
      <c r="I47" s="44">
        <f t="shared" si="7"/>
        <v>73</v>
      </c>
      <c r="J47" s="44"/>
      <c r="K47" s="44"/>
      <c r="L47" s="44">
        <f t="shared" si="7"/>
        <v>2539</v>
      </c>
      <c r="M47" s="44">
        <f t="shared" si="7"/>
        <v>27</v>
      </c>
      <c r="N47" s="44"/>
      <c r="O47" s="44"/>
      <c r="P47" s="44">
        <f t="shared" si="7"/>
        <v>2555</v>
      </c>
      <c r="Q47" s="44">
        <f t="shared" si="7"/>
        <v>37</v>
      </c>
      <c r="R47" s="44"/>
      <c r="S47" s="45"/>
    </row>
    <row r="66" spans="1:19" ht="15" thickBot="1" x14ac:dyDescent="0.35"/>
    <row r="67" spans="1:19" ht="81.599999999999994" thickBot="1" x14ac:dyDescent="0.45">
      <c r="A67" s="1" t="s">
        <v>0</v>
      </c>
      <c r="B67" s="1" t="s">
        <v>1</v>
      </c>
      <c r="C67" s="1" t="s">
        <v>2</v>
      </c>
      <c r="D67" s="1" t="s">
        <v>3</v>
      </c>
      <c r="E67" s="1" t="s">
        <v>62</v>
      </c>
      <c r="F67" s="1" t="s">
        <v>4</v>
      </c>
      <c r="G67" s="1" t="s">
        <v>5</v>
      </c>
      <c r="H67" s="1" t="s">
        <v>63</v>
      </c>
      <c r="I67" s="1" t="s">
        <v>6</v>
      </c>
      <c r="J67" s="1" t="s">
        <v>7</v>
      </c>
      <c r="K67" s="1" t="s">
        <v>64</v>
      </c>
      <c r="L67" s="1" t="s">
        <v>8</v>
      </c>
      <c r="M67" s="1" t="s">
        <v>9</v>
      </c>
      <c r="N67" s="1" t="s">
        <v>65</v>
      </c>
      <c r="O67" s="1" t="s">
        <v>10</v>
      </c>
    </row>
    <row r="68" spans="1:19" ht="16.8" thickBot="1" x14ac:dyDescent="0.45">
      <c r="A68" s="9" t="s">
        <v>29</v>
      </c>
      <c r="B68" s="7">
        <v>8</v>
      </c>
      <c r="C68" s="7">
        <v>106</v>
      </c>
      <c r="D68" s="7">
        <v>0</v>
      </c>
      <c r="E68" s="57">
        <f>ROUND((D68/C68)*100,2)</f>
        <v>0</v>
      </c>
      <c r="F68" s="7">
        <v>86</v>
      </c>
      <c r="G68" s="7">
        <v>5</v>
      </c>
      <c r="H68" s="57">
        <f>ROUND((G68/F68)*100,2)</f>
        <v>5.81</v>
      </c>
      <c r="I68" s="7">
        <v>94</v>
      </c>
      <c r="J68" s="7">
        <v>2</v>
      </c>
      <c r="K68" s="57">
        <f>ROUND((J68/I68)*100,2)</f>
        <v>2.13</v>
      </c>
      <c r="L68" s="7">
        <v>101</v>
      </c>
      <c r="M68" s="7">
        <v>2</v>
      </c>
      <c r="N68" s="57">
        <f>ROUND((M68/L68)*100,2)</f>
        <v>1.98</v>
      </c>
      <c r="O68" s="7" t="s">
        <v>25</v>
      </c>
      <c r="P68">
        <f>C68+F68+I68+L68</f>
        <v>387</v>
      </c>
      <c r="Q68">
        <f t="shared" ref="Q68:Q81" si="8">D68+G68+J68+M68</f>
        <v>9</v>
      </c>
      <c r="R68">
        <f>P68-Q68</f>
        <v>378</v>
      </c>
      <c r="S68">
        <f>ROUNDUP((R68/P68)*100,0)</f>
        <v>98</v>
      </c>
    </row>
    <row r="69" spans="1:19" ht="16.8" thickBot="1" x14ac:dyDescent="0.45">
      <c r="A69" s="9" t="s">
        <v>49</v>
      </c>
      <c r="B69" s="7">
        <v>8</v>
      </c>
      <c r="C69" s="7">
        <v>141</v>
      </c>
      <c r="D69" s="7">
        <v>1</v>
      </c>
      <c r="E69" s="57">
        <f t="shared" ref="E69:E81" si="9">ROUND((D69/C69)*100,2)</f>
        <v>0.71</v>
      </c>
      <c r="F69" s="7">
        <v>160</v>
      </c>
      <c r="G69" s="7">
        <v>2</v>
      </c>
      <c r="H69" s="57">
        <f>ROUND((G69/F69)*100,2)</f>
        <v>1.25</v>
      </c>
      <c r="I69" s="7">
        <v>155</v>
      </c>
      <c r="J69" s="7">
        <v>2</v>
      </c>
      <c r="K69" s="57">
        <f t="shared" ref="K69:K81" si="10">ROUND((J69/I69)*100,2)</f>
        <v>1.29</v>
      </c>
      <c r="L69" s="7">
        <v>166</v>
      </c>
      <c r="M69" s="7">
        <v>1</v>
      </c>
      <c r="N69" s="57">
        <f t="shared" ref="N69:N81" si="11">ROUND((M69/L69)*100,2)</f>
        <v>0.6</v>
      </c>
      <c r="O69" s="7" t="s">
        <v>25</v>
      </c>
      <c r="P69">
        <f>C69+F69+I69+L69</f>
        <v>622</v>
      </c>
      <c r="Q69">
        <f t="shared" si="8"/>
        <v>6</v>
      </c>
      <c r="R69">
        <f>P69-Q69</f>
        <v>616</v>
      </c>
      <c r="S69">
        <f>ROUNDUP((R69/P69)*100,0)</f>
        <v>100</v>
      </c>
    </row>
    <row r="70" spans="1:19" ht="16.8" thickBot="1" x14ac:dyDescent="0.45">
      <c r="A70" s="9" t="s">
        <v>39</v>
      </c>
      <c r="B70" s="7">
        <v>8</v>
      </c>
      <c r="C70" s="7">
        <v>95</v>
      </c>
      <c r="D70" s="7">
        <v>2</v>
      </c>
      <c r="E70" s="57">
        <f t="shared" si="9"/>
        <v>2.11</v>
      </c>
      <c r="F70" s="7">
        <v>80</v>
      </c>
      <c r="G70" s="7">
        <v>8</v>
      </c>
      <c r="H70" s="57">
        <f t="shared" ref="H70:H81" si="12">ROUND((G70/F70)*100,2)</f>
        <v>10</v>
      </c>
      <c r="I70" s="7">
        <v>88</v>
      </c>
      <c r="J70" s="7">
        <v>5</v>
      </c>
      <c r="K70" s="57">
        <f t="shared" si="10"/>
        <v>5.68</v>
      </c>
      <c r="L70" s="7">
        <v>88</v>
      </c>
      <c r="M70" s="7">
        <v>5</v>
      </c>
      <c r="N70" s="57">
        <f t="shared" si="11"/>
        <v>5.68</v>
      </c>
      <c r="O70" s="7" t="s">
        <v>25</v>
      </c>
      <c r="P70">
        <f>C70+F70+I70+L70</f>
        <v>351</v>
      </c>
      <c r="Q70">
        <f t="shared" si="8"/>
        <v>20</v>
      </c>
      <c r="R70">
        <f>P70-Q70</f>
        <v>331</v>
      </c>
      <c r="S70">
        <f>ROUNDUP((R70/P70)*100,0)</f>
        <v>95</v>
      </c>
    </row>
    <row r="71" spans="1:19" ht="16.8" thickBot="1" x14ac:dyDescent="0.45">
      <c r="A71" s="41" t="s">
        <v>53</v>
      </c>
      <c r="B71" s="5">
        <v>8</v>
      </c>
      <c r="C71" s="5">
        <v>82</v>
      </c>
      <c r="D71" s="5">
        <v>7</v>
      </c>
      <c r="E71" s="57">
        <f t="shared" si="9"/>
        <v>8.5399999999999991</v>
      </c>
      <c r="F71" s="5">
        <v>81</v>
      </c>
      <c r="G71" s="5">
        <v>5</v>
      </c>
      <c r="H71" s="57">
        <f t="shared" si="12"/>
        <v>6.17</v>
      </c>
      <c r="I71" s="5">
        <v>108</v>
      </c>
      <c r="J71" s="5">
        <v>5</v>
      </c>
      <c r="K71" s="57">
        <f t="shared" si="10"/>
        <v>4.63</v>
      </c>
      <c r="L71" s="5">
        <v>111</v>
      </c>
      <c r="M71" s="5">
        <v>5</v>
      </c>
      <c r="N71" s="57">
        <f t="shared" si="11"/>
        <v>4.5</v>
      </c>
      <c r="O71" s="5" t="s">
        <v>25</v>
      </c>
      <c r="P71">
        <f>C71+F71+I71+L71</f>
        <v>382</v>
      </c>
      <c r="Q71">
        <f t="shared" si="8"/>
        <v>22</v>
      </c>
      <c r="R71">
        <f>P71-Q71</f>
        <v>360</v>
      </c>
      <c r="S71">
        <f>ROUNDUP((R71/P71)*100,0)</f>
        <v>95</v>
      </c>
    </row>
    <row r="72" spans="1:19" ht="16.8" thickBot="1" x14ac:dyDescent="0.45">
      <c r="A72" s="10" t="s">
        <v>24</v>
      </c>
      <c r="B72" s="11">
        <v>7</v>
      </c>
      <c r="C72" s="11">
        <v>137</v>
      </c>
      <c r="D72" s="11">
        <v>6</v>
      </c>
      <c r="E72" s="57">
        <f t="shared" si="9"/>
        <v>4.38</v>
      </c>
      <c r="F72" s="11">
        <v>152</v>
      </c>
      <c r="G72" s="11">
        <v>6</v>
      </c>
      <c r="H72" s="57">
        <f t="shared" si="12"/>
        <v>3.95</v>
      </c>
      <c r="I72" s="11">
        <v>142</v>
      </c>
      <c r="J72" s="11">
        <v>3</v>
      </c>
      <c r="K72" s="57">
        <f t="shared" si="10"/>
        <v>2.11</v>
      </c>
      <c r="L72" s="11">
        <v>152</v>
      </c>
      <c r="M72" s="11">
        <v>6</v>
      </c>
      <c r="N72" s="57">
        <f t="shared" si="11"/>
        <v>3.95</v>
      </c>
      <c r="O72" s="11" t="s">
        <v>25</v>
      </c>
      <c r="P72">
        <f>C72+F72+I72+L72</f>
        <v>583</v>
      </c>
      <c r="Q72">
        <f t="shared" si="8"/>
        <v>21</v>
      </c>
      <c r="R72">
        <f t="shared" ref="R72:R81" si="13">P72-Q72</f>
        <v>562</v>
      </c>
      <c r="S72">
        <f t="shared" ref="S72:S81" si="14">ROUNDUP((R72/P72)*100,0)</f>
        <v>97</v>
      </c>
    </row>
    <row r="73" spans="1:19" ht="16.8" thickBot="1" x14ac:dyDescent="0.45">
      <c r="A73" s="3" t="s">
        <v>30</v>
      </c>
      <c r="B73" s="1">
        <v>7</v>
      </c>
      <c r="C73" s="1">
        <v>116</v>
      </c>
      <c r="D73" s="1">
        <v>10</v>
      </c>
      <c r="E73" s="57">
        <f t="shared" si="9"/>
        <v>8.6199999999999992</v>
      </c>
      <c r="F73" s="1">
        <v>154</v>
      </c>
      <c r="G73" s="1">
        <v>10</v>
      </c>
      <c r="H73" s="57">
        <f t="shared" si="12"/>
        <v>6.49</v>
      </c>
      <c r="I73" s="1">
        <v>108</v>
      </c>
      <c r="J73" s="1">
        <v>8</v>
      </c>
      <c r="K73" s="57">
        <f t="shared" si="10"/>
        <v>7.41</v>
      </c>
      <c r="L73" s="1">
        <v>122</v>
      </c>
      <c r="M73" s="1">
        <v>9</v>
      </c>
      <c r="N73" s="57">
        <f t="shared" si="11"/>
        <v>7.38</v>
      </c>
      <c r="O73" s="1" t="s">
        <v>25</v>
      </c>
      <c r="P73">
        <f>C73+F73+I73+L73</f>
        <v>500</v>
      </c>
      <c r="Q73">
        <f t="shared" si="8"/>
        <v>37</v>
      </c>
      <c r="R73">
        <f t="shared" si="13"/>
        <v>463</v>
      </c>
      <c r="S73">
        <f t="shared" si="14"/>
        <v>93</v>
      </c>
    </row>
    <row r="74" spans="1:19" ht="16.8" thickBot="1" x14ac:dyDescent="0.45">
      <c r="A74" s="3" t="s">
        <v>31</v>
      </c>
      <c r="B74" s="1">
        <v>7</v>
      </c>
      <c r="C74" s="1">
        <v>116</v>
      </c>
      <c r="D74" s="1">
        <v>11</v>
      </c>
      <c r="E74" s="57">
        <f t="shared" si="9"/>
        <v>9.48</v>
      </c>
      <c r="F74" s="1">
        <v>121</v>
      </c>
      <c r="G74" s="1">
        <v>11</v>
      </c>
      <c r="H74" s="57">
        <f t="shared" si="12"/>
        <v>9.09</v>
      </c>
      <c r="I74" s="1">
        <v>96</v>
      </c>
      <c r="J74" s="1">
        <v>9</v>
      </c>
      <c r="K74" s="57">
        <f t="shared" si="10"/>
        <v>9.3800000000000008</v>
      </c>
      <c r="L74" s="1">
        <v>118</v>
      </c>
      <c r="M74" s="1">
        <v>10</v>
      </c>
      <c r="N74" s="57">
        <f t="shared" si="11"/>
        <v>8.4700000000000006</v>
      </c>
      <c r="O74" s="1" t="s">
        <v>25</v>
      </c>
      <c r="P74">
        <f>C74+F74+I74+L74</f>
        <v>451</v>
      </c>
      <c r="Q74">
        <f t="shared" si="8"/>
        <v>41</v>
      </c>
      <c r="R74">
        <f t="shared" si="13"/>
        <v>410</v>
      </c>
      <c r="S74">
        <f t="shared" si="14"/>
        <v>91</v>
      </c>
    </row>
    <row r="75" spans="1:19" ht="16.8" thickBot="1" x14ac:dyDescent="0.45">
      <c r="A75" s="3" t="s">
        <v>32</v>
      </c>
      <c r="B75" s="1">
        <v>7</v>
      </c>
      <c r="C75" s="1">
        <v>85</v>
      </c>
      <c r="D75" s="1">
        <v>8</v>
      </c>
      <c r="E75" s="57">
        <f t="shared" si="9"/>
        <v>9.41</v>
      </c>
      <c r="F75" s="1">
        <v>187</v>
      </c>
      <c r="G75" s="1">
        <v>3</v>
      </c>
      <c r="H75" s="57">
        <f t="shared" si="12"/>
        <v>1.6</v>
      </c>
      <c r="I75" s="1">
        <v>67</v>
      </c>
      <c r="J75" s="1">
        <v>4</v>
      </c>
      <c r="K75" s="57">
        <f t="shared" si="10"/>
        <v>5.97</v>
      </c>
      <c r="L75" s="1">
        <v>97</v>
      </c>
      <c r="M75" s="1">
        <v>0</v>
      </c>
      <c r="N75" s="57">
        <f t="shared" si="11"/>
        <v>0</v>
      </c>
      <c r="O75" s="1" t="s">
        <v>25</v>
      </c>
      <c r="P75">
        <f>C75+F75+I75+L75</f>
        <v>436</v>
      </c>
      <c r="Q75">
        <f t="shared" si="8"/>
        <v>15</v>
      </c>
      <c r="R75">
        <f t="shared" si="13"/>
        <v>421</v>
      </c>
      <c r="S75">
        <f t="shared" si="14"/>
        <v>97</v>
      </c>
    </row>
    <row r="76" spans="1:19" ht="16.8" thickBot="1" x14ac:dyDescent="0.45">
      <c r="A76" s="3" t="s">
        <v>33</v>
      </c>
      <c r="B76" s="1">
        <v>7</v>
      </c>
      <c r="C76" s="1">
        <v>91</v>
      </c>
      <c r="D76" s="1">
        <v>7</v>
      </c>
      <c r="E76" s="57">
        <f t="shared" si="9"/>
        <v>7.69</v>
      </c>
      <c r="F76" s="1">
        <v>102</v>
      </c>
      <c r="G76" s="1">
        <v>5</v>
      </c>
      <c r="H76" s="57">
        <f t="shared" si="12"/>
        <v>4.9000000000000004</v>
      </c>
      <c r="I76" s="1">
        <v>74</v>
      </c>
      <c r="J76" s="1">
        <v>10</v>
      </c>
      <c r="K76" s="57">
        <f t="shared" si="10"/>
        <v>13.51</v>
      </c>
      <c r="L76" s="1">
        <v>97</v>
      </c>
      <c r="M76" s="1">
        <v>8</v>
      </c>
      <c r="N76" s="57">
        <f t="shared" si="11"/>
        <v>8.25</v>
      </c>
      <c r="O76" s="1" t="s">
        <v>25</v>
      </c>
      <c r="P76">
        <f>C76+F76+I76+L76</f>
        <v>364</v>
      </c>
      <c r="Q76">
        <f t="shared" si="8"/>
        <v>30</v>
      </c>
      <c r="R76">
        <f t="shared" si="13"/>
        <v>334</v>
      </c>
      <c r="S76">
        <f t="shared" si="14"/>
        <v>92</v>
      </c>
    </row>
    <row r="77" spans="1:19" ht="16.8" thickBot="1" x14ac:dyDescent="0.45">
      <c r="A77" s="9" t="s">
        <v>50</v>
      </c>
      <c r="B77" s="7">
        <v>6</v>
      </c>
      <c r="C77" s="7">
        <v>84</v>
      </c>
      <c r="D77" s="7">
        <v>9</v>
      </c>
      <c r="E77" s="57">
        <f t="shared" si="9"/>
        <v>10.71</v>
      </c>
      <c r="F77" s="7">
        <v>78</v>
      </c>
      <c r="G77" s="7">
        <v>5</v>
      </c>
      <c r="H77" s="57">
        <f t="shared" si="12"/>
        <v>6.41</v>
      </c>
      <c r="I77" s="7">
        <v>92</v>
      </c>
      <c r="J77" s="7">
        <v>6</v>
      </c>
      <c r="K77" s="57">
        <f t="shared" si="10"/>
        <v>6.52</v>
      </c>
      <c r="L77" s="7">
        <v>89</v>
      </c>
      <c r="M77" s="7">
        <v>8</v>
      </c>
      <c r="N77" s="57">
        <f t="shared" si="11"/>
        <v>8.99</v>
      </c>
      <c r="O77" s="7" t="s">
        <v>25</v>
      </c>
      <c r="P77">
        <f>C77+F77+I77+L77</f>
        <v>343</v>
      </c>
      <c r="Q77">
        <f t="shared" si="8"/>
        <v>28</v>
      </c>
      <c r="R77">
        <f t="shared" si="13"/>
        <v>315</v>
      </c>
      <c r="S77">
        <f t="shared" si="14"/>
        <v>92</v>
      </c>
    </row>
    <row r="78" spans="1:19" ht="16.8" thickBot="1" x14ac:dyDescent="0.45">
      <c r="A78" s="3" t="s">
        <v>26</v>
      </c>
      <c r="B78" s="1">
        <v>6</v>
      </c>
      <c r="C78" s="1">
        <v>124</v>
      </c>
      <c r="D78" s="1">
        <v>4</v>
      </c>
      <c r="E78" s="57">
        <f t="shared" si="9"/>
        <v>3.23</v>
      </c>
      <c r="F78" s="1">
        <v>98</v>
      </c>
      <c r="G78" s="1">
        <v>4</v>
      </c>
      <c r="H78" s="57">
        <f t="shared" si="12"/>
        <v>4.08</v>
      </c>
      <c r="I78" s="1">
        <v>104</v>
      </c>
      <c r="J78" s="1">
        <v>1</v>
      </c>
      <c r="K78" s="57">
        <f t="shared" si="10"/>
        <v>0.96</v>
      </c>
      <c r="L78" s="1">
        <v>136</v>
      </c>
      <c r="M78" s="1">
        <v>18</v>
      </c>
      <c r="N78" s="57">
        <f t="shared" si="11"/>
        <v>13.24</v>
      </c>
      <c r="O78" s="1" t="s">
        <v>25</v>
      </c>
      <c r="P78">
        <f>C78+F78+I78+L78</f>
        <v>462</v>
      </c>
      <c r="Q78">
        <f t="shared" si="8"/>
        <v>27</v>
      </c>
      <c r="R78">
        <f t="shared" si="13"/>
        <v>435</v>
      </c>
      <c r="S78">
        <f t="shared" si="14"/>
        <v>95</v>
      </c>
    </row>
    <row r="79" spans="1:19" ht="16.8" thickBot="1" x14ac:dyDescent="0.45">
      <c r="A79" s="3" t="s">
        <v>27</v>
      </c>
      <c r="B79" s="1">
        <v>6</v>
      </c>
      <c r="C79" s="1">
        <v>124</v>
      </c>
      <c r="D79" s="1">
        <v>8</v>
      </c>
      <c r="E79" s="57">
        <f t="shared" si="9"/>
        <v>6.45</v>
      </c>
      <c r="F79" s="1">
        <v>130</v>
      </c>
      <c r="G79" s="1">
        <v>7</v>
      </c>
      <c r="H79" s="57">
        <f t="shared" si="12"/>
        <v>5.38</v>
      </c>
      <c r="I79" s="1">
        <v>131</v>
      </c>
      <c r="J79" s="1">
        <v>7</v>
      </c>
      <c r="K79" s="57">
        <f t="shared" si="10"/>
        <v>5.34</v>
      </c>
      <c r="L79" s="1">
        <v>134</v>
      </c>
      <c r="M79" s="1">
        <v>6</v>
      </c>
      <c r="N79" s="57">
        <f t="shared" si="11"/>
        <v>4.4800000000000004</v>
      </c>
      <c r="O79" s="1" t="s">
        <v>25</v>
      </c>
      <c r="P79">
        <f>C79+F79+I79+L79</f>
        <v>519</v>
      </c>
      <c r="Q79">
        <f t="shared" si="8"/>
        <v>28</v>
      </c>
      <c r="R79">
        <f t="shared" si="13"/>
        <v>491</v>
      </c>
      <c r="S79">
        <f t="shared" si="14"/>
        <v>95</v>
      </c>
    </row>
    <row r="80" spans="1:19" ht="16.8" thickBot="1" x14ac:dyDescent="0.45">
      <c r="A80" s="3" t="s">
        <v>28</v>
      </c>
      <c r="B80" s="1">
        <v>6</v>
      </c>
      <c r="C80" s="1">
        <v>61</v>
      </c>
      <c r="D80" s="1">
        <v>7</v>
      </c>
      <c r="E80" s="57">
        <f t="shared" si="9"/>
        <v>11.48</v>
      </c>
      <c r="F80" s="1">
        <v>51</v>
      </c>
      <c r="G80" s="1">
        <v>3</v>
      </c>
      <c r="H80" s="57">
        <f t="shared" si="12"/>
        <v>5.88</v>
      </c>
      <c r="I80" s="1">
        <v>67</v>
      </c>
      <c r="J80" s="1">
        <v>2</v>
      </c>
      <c r="K80" s="57">
        <f t="shared" si="10"/>
        <v>2.99</v>
      </c>
      <c r="L80" s="1">
        <v>56</v>
      </c>
      <c r="M80" s="1">
        <v>0</v>
      </c>
      <c r="N80" s="57">
        <f t="shared" si="11"/>
        <v>0</v>
      </c>
      <c r="O80" s="1" t="s">
        <v>25</v>
      </c>
      <c r="P80">
        <f>C80+F80+I80+L80</f>
        <v>235</v>
      </c>
      <c r="Q80">
        <f t="shared" si="8"/>
        <v>12</v>
      </c>
      <c r="R80">
        <f t="shared" si="13"/>
        <v>223</v>
      </c>
      <c r="S80">
        <f t="shared" si="14"/>
        <v>95</v>
      </c>
    </row>
    <row r="81" spans="1:19" ht="16.8" thickBot="1" x14ac:dyDescent="0.45">
      <c r="A81" s="3" t="s">
        <v>29</v>
      </c>
      <c r="B81" s="1">
        <v>6</v>
      </c>
      <c r="C81" s="1">
        <v>113</v>
      </c>
      <c r="D81" s="1">
        <v>1</v>
      </c>
      <c r="E81" s="57">
        <f t="shared" si="9"/>
        <v>0.88</v>
      </c>
      <c r="F81" s="1">
        <v>92</v>
      </c>
      <c r="G81" s="1">
        <v>3</v>
      </c>
      <c r="H81" s="57">
        <f t="shared" si="12"/>
        <v>3.26</v>
      </c>
      <c r="I81" s="1">
        <v>142</v>
      </c>
      <c r="J81" s="1">
        <v>5</v>
      </c>
      <c r="K81" s="57">
        <f t="shared" si="10"/>
        <v>3.52</v>
      </c>
      <c r="L81" s="1">
        <v>44</v>
      </c>
      <c r="M81" s="1">
        <v>35</v>
      </c>
      <c r="N81" s="57">
        <f t="shared" si="11"/>
        <v>79.55</v>
      </c>
      <c r="O81" s="1" t="s">
        <v>25</v>
      </c>
      <c r="P81">
        <f>C81+F81+I81+L81</f>
        <v>391</v>
      </c>
      <c r="Q81">
        <f t="shared" si="8"/>
        <v>44</v>
      </c>
      <c r="R81">
        <f t="shared" si="13"/>
        <v>347</v>
      </c>
      <c r="S81">
        <f t="shared" si="14"/>
        <v>89</v>
      </c>
    </row>
    <row r="82" spans="1:19" x14ac:dyDescent="0.3">
      <c r="A82" s="12"/>
      <c r="B82" s="13" t="s">
        <v>37</v>
      </c>
      <c r="C82" s="14">
        <f>AVERAGE(C68:C81)</f>
        <v>105.35714285714286</v>
      </c>
      <c r="D82" s="14">
        <f t="shared" ref="D82:O82" si="15">AVERAGE(D68:D81)</f>
        <v>5.7857142857142856</v>
      </c>
      <c r="E82" s="14">
        <f t="shared" si="15"/>
        <v>5.9778571428571423</v>
      </c>
      <c r="F82" s="14">
        <f t="shared" si="15"/>
        <v>112.28571428571429</v>
      </c>
      <c r="G82" s="14">
        <f t="shared" si="15"/>
        <v>5.5</v>
      </c>
      <c r="H82" s="14">
        <f t="shared" si="15"/>
        <v>5.3049999999999988</v>
      </c>
      <c r="I82" s="14">
        <f t="shared" si="15"/>
        <v>104.85714285714286</v>
      </c>
      <c r="J82" s="14">
        <f t="shared" si="15"/>
        <v>4.9285714285714288</v>
      </c>
      <c r="K82" s="14">
        <f t="shared" si="15"/>
        <v>5.1028571428571414</v>
      </c>
      <c r="L82" s="14">
        <f t="shared" si="15"/>
        <v>107.92857142857143</v>
      </c>
      <c r="M82" s="14">
        <f t="shared" si="15"/>
        <v>8.0714285714285712</v>
      </c>
      <c r="N82" s="14">
        <f t="shared" si="15"/>
        <v>10.504999999999999</v>
      </c>
      <c r="O82" s="14"/>
    </row>
    <row r="83" spans="1:19" ht="15" thickBot="1" x14ac:dyDescent="0.35">
      <c r="A83" s="12"/>
      <c r="B83" s="17" t="s">
        <v>38</v>
      </c>
      <c r="C83" s="18">
        <f>STDEV(C68:C81)</f>
        <v>23.120444309202739</v>
      </c>
      <c r="D83" s="18">
        <f t="shared" ref="D83:N83" si="16">STDEV(D68:D81)</f>
        <v>3.5772480060380629</v>
      </c>
      <c r="E83" s="18">
        <f t="shared" si="16"/>
        <v>3.9995060821430055</v>
      </c>
      <c r="F83" s="18">
        <f t="shared" si="16"/>
        <v>39.15536817784831</v>
      </c>
      <c r="G83" s="18">
        <f t="shared" si="16"/>
        <v>2.6818478130400489</v>
      </c>
      <c r="H83" s="18">
        <f t="shared" si="16"/>
        <v>2.4524203115729142</v>
      </c>
      <c r="I83" s="18">
        <f t="shared" si="16"/>
        <v>28.340938432041934</v>
      </c>
      <c r="J83" s="18">
        <f t="shared" si="16"/>
        <v>2.8138198978581443</v>
      </c>
      <c r="K83" s="18">
        <f t="shared" si="16"/>
        <v>3.4433423578561868</v>
      </c>
      <c r="L83" s="18">
        <f t="shared" si="16"/>
        <v>33.874120563581343</v>
      </c>
      <c r="M83" s="18">
        <f t="shared" si="16"/>
        <v>9.0847656564694628</v>
      </c>
      <c r="N83" s="18">
        <f t="shared" si="16"/>
        <v>20.241015765785303</v>
      </c>
      <c r="O83" s="20"/>
    </row>
    <row r="84" spans="1:19" x14ac:dyDescent="0.3">
      <c r="A84" s="12"/>
      <c r="B84" s="12" t="s">
        <v>54</v>
      </c>
      <c r="C84" s="12">
        <f>SUM(C68:C81)</f>
        <v>1475</v>
      </c>
      <c r="D84" s="12">
        <f t="shared" ref="D84:N84" si="17">SUM(D68:D81)</f>
        <v>81</v>
      </c>
      <c r="E84" s="12">
        <f t="shared" si="17"/>
        <v>83.69</v>
      </c>
      <c r="F84" s="12">
        <f t="shared" si="17"/>
        <v>1572</v>
      </c>
      <c r="G84" s="12">
        <f t="shared" si="17"/>
        <v>77</v>
      </c>
      <c r="H84" s="12">
        <f t="shared" si="17"/>
        <v>74.269999999999982</v>
      </c>
      <c r="I84" s="12">
        <f t="shared" si="17"/>
        <v>1468</v>
      </c>
      <c r="J84" s="12">
        <f t="shared" si="17"/>
        <v>69</v>
      </c>
      <c r="K84" s="12">
        <f t="shared" si="17"/>
        <v>71.439999999999984</v>
      </c>
      <c r="L84" s="12">
        <f t="shared" si="17"/>
        <v>1511</v>
      </c>
      <c r="M84" s="12">
        <f t="shared" si="17"/>
        <v>113</v>
      </c>
      <c r="N84" s="12">
        <f t="shared" si="17"/>
        <v>147.07</v>
      </c>
      <c r="O84" s="12"/>
    </row>
  </sheetData>
  <mergeCells count="1">
    <mergeCell ref="A18:D1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46C5-42E9-4A71-9662-3F3752B69EFE}">
  <dimension ref="A1:AB39"/>
  <sheetViews>
    <sheetView topLeftCell="H16" zoomScale="96" zoomScaleNormal="96" workbookViewId="0">
      <selection activeCell="X38" sqref="X38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66</v>
      </c>
      <c r="G1" t="s">
        <v>66</v>
      </c>
      <c r="M1" t="s">
        <v>66</v>
      </c>
      <c r="S1" t="s">
        <v>66</v>
      </c>
    </row>
    <row r="2" spans="1:28" x14ac:dyDescent="0.3">
      <c r="A2" t="s">
        <v>68</v>
      </c>
      <c r="B2" t="s">
        <v>55</v>
      </c>
      <c r="C2" t="s">
        <v>56</v>
      </c>
      <c r="D2" t="s">
        <v>57</v>
      </c>
      <c r="G2" t="s">
        <v>69</v>
      </c>
      <c r="H2" t="s">
        <v>55</v>
      </c>
      <c r="I2" t="s">
        <v>56</v>
      </c>
      <c r="J2" t="s">
        <v>57</v>
      </c>
      <c r="M2" t="s">
        <v>87</v>
      </c>
      <c r="N2" t="s">
        <v>55</v>
      </c>
      <c r="O2" t="s">
        <v>56</v>
      </c>
      <c r="P2" t="s">
        <v>57</v>
      </c>
      <c r="S2" t="s">
        <v>88</v>
      </c>
      <c r="T2" t="s">
        <v>55</v>
      </c>
      <c r="U2" t="s">
        <v>56</v>
      </c>
      <c r="V2" t="s">
        <v>57</v>
      </c>
    </row>
    <row r="3" spans="1:28" x14ac:dyDescent="0.3">
      <c r="B3">
        <f>'Statistical Data'!E77</f>
        <v>10.71</v>
      </c>
      <c r="C3">
        <f>'Statistical Data'!E72</f>
        <v>4.38</v>
      </c>
      <c r="D3">
        <f>'Statistical Data'!E68</f>
        <v>0</v>
      </c>
      <c r="H3">
        <f>'Statistical Data'!H77</f>
        <v>6.41</v>
      </c>
      <c r="I3">
        <f>'Statistical Data'!H72</f>
        <v>3.95</v>
      </c>
      <c r="J3">
        <f>'Statistical Data'!H68</f>
        <v>5.81</v>
      </c>
      <c r="N3">
        <f>'Statistical Data'!K77</f>
        <v>6.52</v>
      </c>
      <c r="O3">
        <f>'Statistical Data'!K72</f>
        <v>2.11</v>
      </c>
      <c r="P3">
        <f>'Statistical Data'!K68</f>
        <v>2.13</v>
      </c>
      <c r="T3">
        <f>'Statistical Data'!N77</f>
        <v>8.99</v>
      </c>
      <c r="U3">
        <f>'Statistical Data'!N72</f>
        <v>3.95</v>
      </c>
      <c r="V3">
        <f>'Statistical Data'!N68</f>
        <v>1.98</v>
      </c>
    </row>
    <row r="4" spans="1:28" x14ac:dyDescent="0.3">
      <c r="B4">
        <f>'Statistical Data'!E78</f>
        <v>3.23</v>
      </c>
      <c r="C4">
        <f>'Statistical Data'!E73</f>
        <v>8.6199999999999992</v>
      </c>
      <c r="D4">
        <f>'Statistical Data'!E69</f>
        <v>0.71</v>
      </c>
      <c r="H4">
        <f>'Statistical Data'!H78</f>
        <v>4.08</v>
      </c>
      <c r="I4">
        <f>'Statistical Data'!H73</f>
        <v>6.49</v>
      </c>
      <c r="J4">
        <f>'Statistical Data'!H69</f>
        <v>1.25</v>
      </c>
      <c r="N4">
        <f>'Statistical Data'!K78</f>
        <v>0.96</v>
      </c>
      <c r="O4">
        <f>'Statistical Data'!K73</f>
        <v>7.41</v>
      </c>
      <c r="P4">
        <f>'Statistical Data'!K69</f>
        <v>1.29</v>
      </c>
      <c r="T4">
        <f>'Statistical Data'!N78</f>
        <v>13.24</v>
      </c>
      <c r="U4">
        <f>'Statistical Data'!N73</f>
        <v>7.38</v>
      </c>
      <c r="V4">
        <f>'Statistical Data'!N69</f>
        <v>0.6</v>
      </c>
    </row>
    <row r="5" spans="1:28" x14ac:dyDescent="0.3">
      <c r="B5">
        <f>'Statistical Data'!E79</f>
        <v>6.45</v>
      </c>
      <c r="C5">
        <f>'Statistical Data'!E74</f>
        <v>9.48</v>
      </c>
      <c r="D5">
        <f>'Statistical Data'!E70</f>
        <v>2.11</v>
      </c>
      <c r="H5">
        <f>'Statistical Data'!H79</f>
        <v>5.38</v>
      </c>
      <c r="I5">
        <f>'Statistical Data'!H74</f>
        <v>9.09</v>
      </c>
      <c r="J5">
        <f>'Statistical Data'!H70</f>
        <v>10</v>
      </c>
      <c r="N5">
        <f>'Statistical Data'!K79</f>
        <v>5.34</v>
      </c>
      <c r="O5">
        <f>'Statistical Data'!K74</f>
        <v>9.3800000000000008</v>
      </c>
      <c r="P5">
        <f>'Statistical Data'!K70</f>
        <v>5.68</v>
      </c>
      <c r="T5">
        <f>'Statistical Data'!N79</f>
        <v>4.4800000000000004</v>
      </c>
      <c r="U5">
        <f>'Statistical Data'!N74</f>
        <v>8.4700000000000006</v>
      </c>
      <c r="V5">
        <f>'Statistical Data'!N70</f>
        <v>5.68</v>
      </c>
    </row>
    <row r="6" spans="1:28" x14ac:dyDescent="0.3">
      <c r="B6">
        <f>'Statistical Data'!E80</f>
        <v>11.48</v>
      </c>
      <c r="C6">
        <f>'Statistical Data'!E75</f>
        <v>9.41</v>
      </c>
      <c r="D6">
        <f>'Statistical Data'!E71</f>
        <v>8.5399999999999991</v>
      </c>
      <c r="H6">
        <f>'Statistical Data'!H80</f>
        <v>5.88</v>
      </c>
      <c r="I6">
        <f>'Statistical Data'!H75</f>
        <v>1.6</v>
      </c>
      <c r="J6">
        <f>'Statistical Data'!H71</f>
        <v>6.17</v>
      </c>
      <c r="N6">
        <f>'Statistical Data'!K80</f>
        <v>2.99</v>
      </c>
      <c r="O6">
        <f>'Statistical Data'!K75</f>
        <v>5.97</v>
      </c>
      <c r="P6">
        <f>'Statistical Data'!K71</f>
        <v>4.63</v>
      </c>
      <c r="T6">
        <f>'Statistical Data'!N80</f>
        <v>0</v>
      </c>
      <c r="U6">
        <f>'Statistical Data'!N75</f>
        <v>0</v>
      </c>
      <c r="V6">
        <f>'Statistical Data'!N71</f>
        <v>4.5</v>
      </c>
    </row>
    <row r="7" spans="1:28" x14ac:dyDescent="0.3">
      <c r="B7">
        <f>'Statistical Data'!E81</f>
        <v>0.88</v>
      </c>
      <c r="C7">
        <f>'Statistical Data'!E76</f>
        <v>7.69</v>
      </c>
      <c r="H7">
        <f>'Statistical Data'!H81</f>
        <v>3.26</v>
      </c>
      <c r="I7">
        <f>'Statistical Data'!H76</f>
        <v>4.9000000000000004</v>
      </c>
      <c r="N7">
        <f>'Statistical Data'!K81</f>
        <v>3.52</v>
      </c>
      <c r="O7">
        <f>'Statistical Data'!K76</f>
        <v>13.51</v>
      </c>
      <c r="T7">
        <f>'Statistical Data'!N81</f>
        <v>79.55</v>
      </c>
      <c r="U7">
        <f>'Statistical Data'!N76</f>
        <v>8.25</v>
      </c>
    </row>
    <row r="8" spans="1:28" x14ac:dyDescent="0.3">
      <c r="A8" s="59" t="s">
        <v>67</v>
      </c>
      <c r="B8" s="59">
        <f>AVERAGE(B3:B7)</f>
        <v>6.55</v>
      </c>
      <c r="C8" s="59">
        <f>AVERAGE(C3:C7)</f>
        <v>7.9159999999999995</v>
      </c>
      <c r="D8" s="59">
        <f>AVERAGE(D3:D6)</f>
        <v>2.84</v>
      </c>
      <c r="E8" s="59"/>
      <c r="F8" s="59"/>
      <c r="G8" s="59" t="s">
        <v>67</v>
      </c>
      <c r="H8" s="59">
        <f>AVERAGE(H3:H7)</f>
        <v>5.0019999999999998</v>
      </c>
      <c r="I8" s="59">
        <f>AVERAGE(I3:I7)</f>
        <v>5.2060000000000004</v>
      </c>
      <c r="J8" s="59">
        <f>AVERAGE(J3:J6)</f>
        <v>5.8074999999999992</v>
      </c>
      <c r="K8" s="59"/>
      <c r="L8" s="59"/>
      <c r="M8" s="59" t="s">
        <v>67</v>
      </c>
      <c r="N8" s="59">
        <f>AVERAGE(N3:N7)</f>
        <v>3.8660000000000005</v>
      </c>
      <c r="O8" s="59">
        <f>AVERAGE(O3:O7)</f>
        <v>7.6759999999999993</v>
      </c>
      <c r="P8" s="59">
        <f>AVERAGE(P3:P6)</f>
        <v>3.4325000000000001</v>
      </c>
      <c r="Q8" s="59"/>
      <c r="R8" s="59"/>
      <c r="S8" s="59" t="s">
        <v>67</v>
      </c>
      <c r="T8" s="59">
        <f>AVERAGE(T3:T7)</f>
        <v>21.251999999999999</v>
      </c>
      <c r="U8" s="59">
        <f>AVERAGE(U3:U7)</f>
        <v>5.61</v>
      </c>
      <c r="V8" s="59">
        <f>AVERAGE(V3:V6)</f>
        <v>3.19</v>
      </c>
      <c r="W8" s="59"/>
      <c r="X8" s="59"/>
      <c r="Y8" s="59"/>
      <c r="Z8" s="59"/>
      <c r="AA8" s="59"/>
      <c r="AB8" s="59"/>
    </row>
    <row r="9" spans="1:28" x14ac:dyDescent="0.3">
      <c r="A9" s="59" t="s">
        <v>70</v>
      </c>
      <c r="B9" s="59"/>
      <c r="C9" s="59"/>
      <c r="D9" s="59"/>
      <c r="E9" s="59"/>
      <c r="F9" s="59"/>
      <c r="G9" s="59" t="s">
        <v>70</v>
      </c>
      <c r="H9" s="59"/>
      <c r="I9" s="59"/>
      <c r="J9" s="59"/>
      <c r="K9" s="59"/>
      <c r="L9" s="59"/>
      <c r="M9" s="59" t="s">
        <v>70</v>
      </c>
      <c r="N9" s="59"/>
      <c r="O9" s="59"/>
      <c r="P9" s="59"/>
      <c r="Q9" s="59"/>
      <c r="R9" s="59"/>
      <c r="S9" s="59" t="s">
        <v>70</v>
      </c>
      <c r="T9" s="59"/>
      <c r="U9" s="59"/>
      <c r="V9" s="59"/>
      <c r="W9" s="59"/>
      <c r="X9" s="59"/>
      <c r="Y9" s="59"/>
      <c r="Z9" s="59"/>
      <c r="AA9" s="59"/>
      <c r="AB9" s="59"/>
    </row>
    <row r="10" spans="1:28" x14ac:dyDescent="0.3">
      <c r="A10" t="s">
        <v>71</v>
      </c>
      <c r="B10">
        <f>SUM(B3:D7)/14</f>
        <v>5.9778571428571423</v>
      </c>
      <c r="G10" t="s">
        <v>71</v>
      </c>
      <c r="H10">
        <f>SUM(H3:J7)/14</f>
        <v>5.3050000000000015</v>
      </c>
      <c r="M10" t="s">
        <v>71</v>
      </c>
      <c r="N10">
        <f>SUM(N3:P7)/14</f>
        <v>5.1028571428571441</v>
      </c>
      <c r="S10" t="s">
        <v>71</v>
      </c>
      <c r="T10">
        <f>SUM(T3:V7)/14</f>
        <v>10.504999999999999</v>
      </c>
    </row>
    <row r="12" spans="1:28" x14ac:dyDescent="0.3">
      <c r="A12" t="s">
        <v>72</v>
      </c>
      <c r="G12" t="s">
        <v>72</v>
      </c>
      <c r="M12" t="s">
        <v>72</v>
      </c>
      <c r="S12" t="s">
        <v>72</v>
      </c>
    </row>
    <row r="13" spans="1:28" x14ac:dyDescent="0.3">
      <c r="A13" t="s">
        <v>73</v>
      </c>
      <c r="B13">
        <f>$B$10-B8</f>
        <v>-0.57214285714285751</v>
      </c>
      <c r="C13">
        <f t="shared" ref="C13:D13" si="0">$B$10-C8</f>
        <v>-1.9381428571428572</v>
      </c>
      <c r="D13">
        <f t="shared" si="0"/>
        <v>3.1378571428571425</v>
      </c>
      <c r="G13" t="s">
        <v>73</v>
      </c>
      <c r="H13">
        <f>$B$10-H8</f>
        <v>0.97585714285714253</v>
      </c>
      <c r="I13">
        <f t="shared" ref="I13:J13" si="1">$B$10-I8</f>
        <v>0.77185714285714191</v>
      </c>
      <c r="J13">
        <f t="shared" si="1"/>
        <v>0.1703571428571431</v>
      </c>
      <c r="M13" t="s">
        <v>73</v>
      </c>
      <c r="N13">
        <f>$B$10-N8</f>
        <v>2.1118571428571418</v>
      </c>
      <c r="O13">
        <f t="shared" ref="O13:P13" si="2">$B$10-O8</f>
        <v>-1.698142857142857</v>
      </c>
      <c r="P13">
        <f t="shared" si="2"/>
        <v>2.5453571428571422</v>
      </c>
      <c r="S13" t="s">
        <v>73</v>
      </c>
      <c r="T13">
        <f>$B$10-T8</f>
        <v>-15.274142857142856</v>
      </c>
      <c r="U13">
        <f t="shared" ref="U13:V13" si="3">$B$10-U8</f>
        <v>0.36785714285714199</v>
      </c>
      <c r="V13">
        <f t="shared" si="3"/>
        <v>2.7878571428571424</v>
      </c>
    </row>
    <row r="14" spans="1:28" x14ac:dyDescent="0.3">
      <c r="A14" t="s">
        <v>75</v>
      </c>
      <c r="B14">
        <f>B13*5</f>
        <v>-2.8607142857142875</v>
      </c>
      <c r="C14">
        <f>C13*5</f>
        <v>-9.6907142857142858</v>
      </c>
      <c r="D14">
        <f>D13*4</f>
        <v>12.55142857142857</v>
      </c>
      <c r="G14" t="s">
        <v>75</v>
      </c>
      <c r="H14">
        <f>H13*5</f>
        <v>4.8792857142857127</v>
      </c>
      <c r="I14">
        <f>I13*5</f>
        <v>3.8592857142857095</v>
      </c>
      <c r="J14">
        <f>J13*4</f>
        <v>0.68142857142857238</v>
      </c>
      <c r="M14" t="s">
        <v>75</v>
      </c>
      <c r="N14">
        <f>N13*5</f>
        <v>10.559285714285709</v>
      </c>
      <c r="O14">
        <f>O13*5</f>
        <v>-8.4907142857142848</v>
      </c>
      <c r="P14">
        <f>P13*4</f>
        <v>10.181428571428569</v>
      </c>
      <c r="S14" t="s">
        <v>75</v>
      </c>
      <c r="T14">
        <f>T13*5</f>
        <v>-76.370714285714286</v>
      </c>
      <c r="U14">
        <f>U13*5</f>
        <v>1.83928571428571</v>
      </c>
      <c r="V14">
        <f>V13*4</f>
        <v>11.151428571428569</v>
      </c>
    </row>
    <row r="15" spans="1:28" x14ac:dyDescent="0.3">
      <c r="A15" t="s">
        <v>76</v>
      </c>
      <c r="B15">
        <f>B14^2</f>
        <v>8.1836862244898061</v>
      </c>
      <c r="C15">
        <f t="shared" ref="C15:D15" si="4">C14^2</f>
        <v>93.909943367346941</v>
      </c>
      <c r="D15">
        <f t="shared" si="4"/>
        <v>157.53835918367344</v>
      </c>
      <c r="G15" t="s">
        <v>76</v>
      </c>
      <c r="H15">
        <f>H14^2</f>
        <v>23.807429081632637</v>
      </c>
      <c r="I15">
        <f t="shared" ref="I15:J15" si="5">I14^2</f>
        <v>14.89408622448976</v>
      </c>
      <c r="J15">
        <f t="shared" si="5"/>
        <v>0.46434489795918499</v>
      </c>
      <c r="M15" t="s">
        <v>76</v>
      </c>
      <c r="N15">
        <f>N14^2</f>
        <v>111.49851479591825</v>
      </c>
      <c r="O15">
        <f t="shared" ref="O15:P15" si="6">O14^2</f>
        <v>72.092229081632638</v>
      </c>
      <c r="P15">
        <f t="shared" si="6"/>
        <v>103.66148775510199</v>
      </c>
      <c r="S15" t="s">
        <v>76</v>
      </c>
      <c r="T15">
        <f>T14^2</f>
        <v>5832.4860005102037</v>
      </c>
      <c r="U15">
        <f t="shared" ref="U15:V15" si="7">U14^2</f>
        <v>3.3829719387754942</v>
      </c>
      <c r="V15">
        <f t="shared" si="7"/>
        <v>124.35435918367342</v>
      </c>
    </row>
    <row r="16" spans="1:28" x14ac:dyDescent="0.3">
      <c r="A16" t="s">
        <v>74</v>
      </c>
      <c r="B16">
        <f>SUM(B15:D15)</f>
        <v>259.63198877551019</v>
      </c>
      <c r="G16" t="s">
        <v>74</v>
      </c>
      <c r="H16">
        <f>SUM(H15:J15)</f>
        <v>39.165860204081582</v>
      </c>
      <c r="M16" t="s">
        <v>74</v>
      </c>
      <c r="N16">
        <f>SUM(N15:P15)</f>
        <v>287.25223163265287</v>
      </c>
      <c r="S16" t="s">
        <v>74</v>
      </c>
      <c r="T16">
        <f>SUM(T15:V15)</f>
        <v>5960.2233316326528</v>
      </c>
    </row>
    <row r="17" spans="1:22" x14ac:dyDescent="0.3">
      <c r="A17" t="s">
        <v>77</v>
      </c>
      <c r="G17" t="s">
        <v>77</v>
      </c>
      <c r="M17" t="s">
        <v>77</v>
      </c>
      <c r="S17" t="s">
        <v>77</v>
      </c>
    </row>
    <row r="18" spans="1:22" x14ac:dyDescent="0.3">
      <c r="B18">
        <f>2</f>
        <v>2</v>
      </c>
      <c r="H18">
        <f>2</f>
        <v>2</v>
      </c>
      <c r="N18">
        <f>2</f>
        <v>2</v>
      </c>
      <c r="T18">
        <f>2</f>
        <v>2</v>
      </c>
    </row>
    <row r="20" spans="1:22" x14ac:dyDescent="0.3">
      <c r="A20" t="s">
        <v>78</v>
      </c>
      <c r="B20">
        <f>B3-$B$8</f>
        <v>4.160000000000001</v>
      </c>
      <c r="C20">
        <f>C3-$C$8</f>
        <v>-3.5359999999999996</v>
      </c>
      <c r="D20">
        <f>D3-$D$8</f>
        <v>-2.84</v>
      </c>
      <c r="G20" t="s">
        <v>78</v>
      </c>
      <c r="H20">
        <f>H3-$B$8</f>
        <v>-0.13999999999999968</v>
      </c>
      <c r="I20">
        <f>I3-$C$8</f>
        <v>-3.9659999999999993</v>
      </c>
      <c r="J20">
        <f>J3-$D$8</f>
        <v>2.9699999999999998</v>
      </c>
      <c r="M20" t="s">
        <v>78</v>
      </c>
      <c r="N20">
        <f>N3-$B$8</f>
        <v>-3.0000000000000249E-2</v>
      </c>
      <c r="O20">
        <f>O3-$C$8</f>
        <v>-5.8059999999999992</v>
      </c>
      <c r="P20">
        <f>P3-$D$8</f>
        <v>-0.71</v>
      </c>
      <c r="S20" t="s">
        <v>78</v>
      </c>
      <c r="T20">
        <f>T3-$B$8</f>
        <v>2.4400000000000004</v>
      </c>
      <c r="U20">
        <f>U3-$C$8</f>
        <v>-3.9659999999999993</v>
      </c>
      <c r="V20">
        <f>V3-$D$8</f>
        <v>-0.85999999999999988</v>
      </c>
    </row>
    <row r="21" spans="1:22" x14ac:dyDescent="0.3">
      <c r="B21">
        <f t="shared" ref="B21:B24" si="8">B4-$B$8</f>
        <v>-3.32</v>
      </c>
      <c r="C21">
        <f t="shared" ref="C21:C24" si="9">C4-$C$8</f>
        <v>0.70399999999999974</v>
      </c>
      <c r="D21">
        <f t="shared" ref="D21:D23" si="10">D4-$D$8</f>
        <v>-2.13</v>
      </c>
      <c r="H21">
        <f t="shared" ref="H21:H24" si="11">H4-$B$8</f>
        <v>-2.4699999999999998</v>
      </c>
      <c r="I21">
        <f t="shared" ref="I21:I24" si="12">I4-$C$8</f>
        <v>-1.4259999999999993</v>
      </c>
      <c r="J21">
        <f t="shared" ref="J21:J23" si="13">J4-$D$8</f>
        <v>-1.5899999999999999</v>
      </c>
      <c r="N21">
        <f t="shared" ref="N21:N24" si="14">N4-$B$8</f>
        <v>-5.59</v>
      </c>
      <c r="O21">
        <f t="shared" ref="O21:O24" si="15">O4-$C$8</f>
        <v>-0.50599999999999934</v>
      </c>
      <c r="P21">
        <f t="shared" ref="P21:P23" si="16">P4-$D$8</f>
        <v>-1.5499999999999998</v>
      </c>
      <c r="T21">
        <f t="shared" ref="T21:T24" si="17">T4-$B$8</f>
        <v>6.69</v>
      </c>
      <c r="U21">
        <f t="shared" ref="U21:U24" si="18">U4-$C$8</f>
        <v>-0.53599999999999959</v>
      </c>
      <c r="V21">
        <f t="shared" ref="V21:V23" si="19">V4-$D$8</f>
        <v>-2.2399999999999998</v>
      </c>
    </row>
    <row r="22" spans="1:22" x14ac:dyDescent="0.3">
      <c r="B22">
        <f t="shared" si="8"/>
        <v>-9.9999999999999645E-2</v>
      </c>
      <c r="C22">
        <f t="shared" si="9"/>
        <v>1.5640000000000009</v>
      </c>
      <c r="D22">
        <f t="shared" si="10"/>
        <v>-0.73</v>
      </c>
      <c r="H22">
        <f t="shared" si="11"/>
        <v>-1.17</v>
      </c>
      <c r="I22">
        <f t="shared" si="12"/>
        <v>1.1740000000000004</v>
      </c>
      <c r="J22">
        <f t="shared" si="13"/>
        <v>7.16</v>
      </c>
      <c r="N22">
        <f t="shared" si="14"/>
        <v>-1.21</v>
      </c>
      <c r="O22">
        <f t="shared" si="15"/>
        <v>1.4640000000000013</v>
      </c>
      <c r="P22">
        <f t="shared" si="16"/>
        <v>2.84</v>
      </c>
      <c r="T22">
        <f t="shared" si="17"/>
        <v>-2.0699999999999994</v>
      </c>
      <c r="U22">
        <f t="shared" si="18"/>
        <v>0.55400000000000116</v>
      </c>
      <c r="V22">
        <f t="shared" si="19"/>
        <v>2.84</v>
      </c>
    </row>
    <row r="23" spans="1:22" x14ac:dyDescent="0.3">
      <c r="B23">
        <f t="shared" si="8"/>
        <v>4.9300000000000006</v>
      </c>
      <c r="C23">
        <f t="shared" si="9"/>
        <v>1.4940000000000007</v>
      </c>
      <c r="D23">
        <f t="shared" si="10"/>
        <v>5.6999999999999993</v>
      </c>
      <c r="H23">
        <f t="shared" si="11"/>
        <v>-0.66999999999999993</v>
      </c>
      <c r="I23">
        <f t="shared" si="12"/>
        <v>-6.3159999999999989</v>
      </c>
      <c r="J23">
        <f t="shared" si="13"/>
        <v>3.33</v>
      </c>
      <c r="N23">
        <f t="shared" si="14"/>
        <v>-3.5599999999999996</v>
      </c>
      <c r="O23">
        <f t="shared" si="15"/>
        <v>-1.9459999999999997</v>
      </c>
      <c r="P23">
        <f t="shared" si="16"/>
        <v>1.79</v>
      </c>
      <c r="T23">
        <f t="shared" si="17"/>
        <v>-6.55</v>
      </c>
      <c r="U23">
        <f t="shared" si="18"/>
        <v>-7.9159999999999995</v>
      </c>
      <c r="V23">
        <f t="shared" si="19"/>
        <v>1.6600000000000001</v>
      </c>
    </row>
    <row r="24" spans="1:22" x14ac:dyDescent="0.3">
      <c r="B24">
        <f t="shared" si="8"/>
        <v>-5.67</v>
      </c>
      <c r="C24">
        <f t="shared" si="9"/>
        <v>-0.22599999999999909</v>
      </c>
      <c r="H24">
        <f t="shared" si="11"/>
        <v>-3.29</v>
      </c>
      <c r="I24">
        <f t="shared" si="12"/>
        <v>-3.0159999999999991</v>
      </c>
      <c r="N24">
        <f t="shared" si="14"/>
        <v>-3.03</v>
      </c>
      <c r="O24">
        <f t="shared" si="15"/>
        <v>5.5940000000000003</v>
      </c>
      <c r="T24">
        <f t="shared" si="17"/>
        <v>73</v>
      </c>
      <c r="U24">
        <f t="shared" si="18"/>
        <v>0.33400000000000052</v>
      </c>
    </row>
    <row r="26" spans="1:22" x14ac:dyDescent="0.3">
      <c r="B26">
        <f>B20^2</f>
        <v>17.305600000000009</v>
      </c>
      <c r="C26">
        <f t="shared" ref="C26:D26" si="20">C20^2</f>
        <v>12.503295999999997</v>
      </c>
      <c r="D26">
        <f t="shared" si="20"/>
        <v>8.0655999999999999</v>
      </c>
      <c r="H26">
        <f>H20^2</f>
        <v>1.9599999999999909E-2</v>
      </c>
      <c r="I26">
        <f t="shared" ref="I26:J26" si="21">I20^2</f>
        <v>15.729155999999994</v>
      </c>
      <c r="J26">
        <f t="shared" si="21"/>
        <v>8.8208999999999982</v>
      </c>
      <c r="N26">
        <f>N20^2</f>
        <v>9.0000000000001494E-4</v>
      </c>
      <c r="O26">
        <f t="shared" ref="O26:P26" si="22">O20^2</f>
        <v>33.709635999999989</v>
      </c>
      <c r="P26">
        <f t="shared" si="22"/>
        <v>0.50409999999999999</v>
      </c>
      <c r="T26">
        <f>T20^2</f>
        <v>5.9536000000000016</v>
      </c>
      <c r="U26">
        <f t="shared" ref="U26:V26" si="23">U20^2</f>
        <v>15.729155999999994</v>
      </c>
      <c r="V26">
        <f t="shared" si="23"/>
        <v>0.73959999999999981</v>
      </c>
    </row>
    <row r="27" spans="1:22" x14ac:dyDescent="0.3">
      <c r="B27">
        <f t="shared" ref="B27:D30" si="24">B21^2</f>
        <v>11.022399999999999</v>
      </c>
      <c r="C27">
        <f t="shared" si="24"/>
        <v>0.49561599999999961</v>
      </c>
      <c r="D27">
        <f t="shared" si="24"/>
        <v>4.5368999999999993</v>
      </c>
      <c r="H27">
        <f t="shared" ref="H27:J30" si="25">H21^2</f>
        <v>6.1008999999999984</v>
      </c>
      <c r="I27">
        <f t="shared" si="25"/>
        <v>2.0334759999999981</v>
      </c>
      <c r="J27">
        <f t="shared" si="25"/>
        <v>2.5280999999999993</v>
      </c>
      <c r="N27">
        <f t="shared" ref="N27:P30" si="26">N21^2</f>
        <v>31.248099999999997</v>
      </c>
      <c r="O27">
        <f t="shared" si="26"/>
        <v>0.25603599999999932</v>
      </c>
      <c r="P27">
        <f t="shared" si="26"/>
        <v>2.4024999999999994</v>
      </c>
      <c r="T27">
        <f t="shared" ref="T27:V30" si="27">T21^2</f>
        <v>44.756100000000004</v>
      </c>
      <c r="U27">
        <f t="shared" si="27"/>
        <v>0.28729599999999955</v>
      </c>
      <c r="V27">
        <f t="shared" si="27"/>
        <v>5.0175999999999989</v>
      </c>
    </row>
    <row r="28" spans="1:22" x14ac:dyDescent="0.3">
      <c r="B28">
        <f t="shared" si="24"/>
        <v>9.9999999999999291E-3</v>
      </c>
      <c r="C28">
        <f t="shared" si="24"/>
        <v>2.4460960000000029</v>
      </c>
      <c r="D28">
        <f t="shared" si="24"/>
        <v>0.53289999999999993</v>
      </c>
      <c r="H28">
        <f t="shared" si="25"/>
        <v>1.3688999999999998</v>
      </c>
      <c r="I28">
        <f t="shared" si="25"/>
        <v>1.3782760000000009</v>
      </c>
      <c r="J28">
        <f t="shared" si="25"/>
        <v>51.265599999999999</v>
      </c>
      <c r="N28">
        <f t="shared" si="26"/>
        <v>1.4641</v>
      </c>
      <c r="O28">
        <f t="shared" si="26"/>
        <v>2.1432960000000039</v>
      </c>
      <c r="P28">
        <f t="shared" si="26"/>
        <v>8.0655999999999999</v>
      </c>
      <c r="T28">
        <f t="shared" si="27"/>
        <v>4.2848999999999977</v>
      </c>
      <c r="U28">
        <f t="shared" si="27"/>
        <v>0.3069160000000013</v>
      </c>
      <c r="V28">
        <f t="shared" si="27"/>
        <v>8.0655999999999999</v>
      </c>
    </row>
    <row r="29" spans="1:22" x14ac:dyDescent="0.3">
      <c r="B29">
        <f t="shared" si="24"/>
        <v>24.304900000000007</v>
      </c>
      <c r="C29">
        <f t="shared" si="24"/>
        <v>2.2320360000000021</v>
      </c>
      <c r="D29">
        <f t="shared" si="24"/>
        <v>32.489999999999995</v>
      </c>
      <c r="H29">
        <f t="shared" si="25"/>
        <v>0.44889999999999991</v>
      </c>
      <c r="I29">
        <f t="shared" si="25"/>
        <v>39.89185599999999</v>
      </c>
      <c r="J29">
        <f t="shared" si="25"/>
        <v>11.088900000000001</v>
      </c>
      <c r="N29">
        <f t="shared" si="26"/>
        <v>12.673599999999997</v>
      </c>
      <c r="O29">
        <f t="shared" si="26"/>
        <v>3.7869159999999988</v>
      </c>
      <c r="P29">
        <f t="shared" si="26"/>
        <v>3.2040999999999999</v>
      </c>
      <c r="T29">
        <f t="shared" si="27"/>
        <v>42.902499999999996</v>
      </c>
      <c r="U29">
        <f t="shared" si="27"/>
        <v>62.66305599999999</v>
      </c>
      <c r="V29">
        <f t="shared" si="27"/>
        <v>2.7556000000000003</v>
      </c>
    </row>
    <row r="30" spans="1:22" x14ac:dyDescent="0.3">
      <c r="B30">
        <f t="shared" si="24"/>
        <v>32.148899999999998</v>
      </c>
      <c r="C30">
        <f t="shared" si="24"/>
        <v>5.1075999999999587E-2</v>
      </c>
      <c r="H30">
        <f t="shared" si="25"/>
        <v>10.8241</v>
      </c>
      <c r="I30">
        <f t="shared" si="25"/>
        <v>9.096255999999995</v>
      </c>
      <c r="N30">
        <f t="shared" si="26"/>
        <v>9.1808999999999994</v>
      </c>
      <c r="O30">
        <f t="shared" si="26"/>
        <v>31.292836000000005</v>
      </c>
      <c r="T30">
        <f t="shared" si="27"/>
        <v>5329</v>
      </c>
      <c r="U30">
        <f t="shared" si="27"/>
        <v>0.11155600000000035</v>
      </c>
    </row>
    <row r="32" spans="1:22" x14ac:dyDescent="0.3">
      <c r="A32" t="s">
        <v>78</v>
      </c>
      <c r="B32">
        <f>SUM(B26:D30)</f>
        <v>148.14532</v>
      </c>
      <c r="G32" t="s">
        <v>78</v>
      </c>
      <c r="H32">
        <f>SUM(H26:J30)</f>
        <v>160.59491999999992</v>
      </c>
      <c r="M32" t="s">
        <v>78</v>
      </c>
      <c r="N32">
        <f>SUM(N26:P30)</f>
        <v>139.93261999999999</v>
      </c>
      <c r="S32" t="s">
        <v>78</v>
      </c>
      <c r="T32">
        <f>SUM(T26:V30)</f>
        <v>5522.57348</v>
      </c>
    </row>
    <row r="33" spans="1:24" x14ac:dyDescent="0.3">
      <c r="A33" t="s">
        <v>79</v>
      </c>
      <c r="G33" t="s">
        <v>79</v>
      </c>
      <c r="M33" t="s">
        <v>79</v>
      </c>
      <c r="S33" t="s">
        <v>79</v>
      </c>
    </row>
    <row r="34" spans="1:24" x14ac:dyDescent="0.3">
      <c r="B34">
        <v>11</v>
      </c>
      <c r="H34">
        <v>11</v>
      </c>
      <c r="N34">
        <v>11</v>
      </c>
      <c r="T34">
        <f>15-3</f>
        <v>12</v>
      </c>
    </row>
    <row r="36" spans="1:24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  <c r="T36" t="s">
        <v>80</v>
      </c>
      <c r="U36" t="s">
        <v>77</v>
      </c>
      <c r="V36" t="s">
        <v>81</v>
      </c>
      <c r="W36" t="s">
        <v>82</v>
      </c>
      <c r="X36" t="s">
        <v>86</v>
      </c>
    </row>
    <row r="37" spans="1:24" ht="15.6" x14ac:dyDescent="0.3">
      <c r="A37" t="s">
        <v>83</v>
      </c>
      <c r="B37">
        <f>B16</f>
        <v>259.63198877551019</v>
      </c>
      <c r="C37">
        <f>B18</f>
        <v>2</v>
      </c>
      <c r="D37">
        <f>B37/C37</f>
        <v>129.8159943877551</v>
      </c>
      <c r="E37">
        <f>D37/D38</f>
        <v>9.6390215922130107</v>
      </c>
      <c r="F37" s="60">
        <v>3.5874000000000001</v>
      </c>
      <c r="G37" t="s">
        <v>83</v>
      </c>
      <c r="H37">
        <f>H16</f>
        <v>39.165860204081582</v>
      </c>
      <c r="I37">
        <f>H18</f>
        <v>2</v>
      </c>
      <c r="J37">
        <f>H37/I37</f>
        <v>19.582930102040791</v>
      </c>
      <c r="K37">
        <f>J37/J38</f>
        <v>1.3413390107386263</v>
      </c>
      <c r="L37" s="60">
        <v>3.5874000000000001</v>
      </c>
      <c r="M37" t="s">
        <v>83</v>
      </c>
      <c r="N37">
        <f>N16</f>
        <v>287.25223163265287</v>
      </c>
      <c r="O37">
        <f>N18</f>
        <v>2</v>
      </c>
      <c r="P37">
        <f>N37/O37</f>
        <v>143.62611581632643</v>
      </c>
      <c r="Q37">
        <f>P37/P38</f>
        <v>11.290342980640188</v>
      </c>
      <c r="R37" s="60">
        <v>3.5874000000000001</v>
      </c>
      <c r="S37" t="s">
        <v>83</v>
      </c>
      <c r="T37">
        <f>T16</f>
        <v>5960.2233316326528</v>
      </c>
      <c r="U37">
        <f>T18</f>
        <v>2</v>
      </c>
      <c r="V37">
        <f>T37/U37</f>
        <v>2980.1116658163264</v>
      </c>
      <c r="W37">
        <f>V37/V38</f>
        <v>6.4754846846865162</v>
      </c>
      <c r="X37" s="60">
        <v>3.5874000000000001</v>
      </c>
    </row>
    <row r="38" spans="1:24" x14ac:dyDescent="0.3">
      <c r="A38" t="s">
        <v>84</v>
      </c>
      <c r="B38">
        <f>B32</f>
        <v>148.14532</v>
      </c>
      <c r="C38">
        <f>B34</f>
        <v>11</v>
      </c>
      <c r="D38">
        <f>B38/C38</f>
        <v>13.467756363636363</v>
      </c>
      <c r="G38" t="s">
        <v>84</v>
      </c>
      <c r="H38">
        <f>H32</f>
        <v>160.59491999999992</v>
      </c>
      <c r="I38">
        <f>H34</f>
        <v>11</v>
      </c>
      <c r="J38">
        <f>H38/I38</f>
        <v>14.599538181818174</v>
      </c>
      <c r="M38" t="s">
        <v>84</v>
      </c>
      <c r="N38">
        <f>N32</f>
        <v>139.93261999999999</v>
      </c>
      <c r="O38">
        <f>N34</f>
        <v>11</v>
      </c>
      <c r="P38">
        <f>N38/O38</f>
        <v>12.721147272727272</v>
      </c>
      <c r="S38" t="s">
        <v>84</v>
      </c>
      <c r="T38">
        <f>T32</f>
        <v>5522.57348</v>
      </c>
      <c r="U38">
        <f>T34</f>
        <v>12</v>
      </c>
      <c r="V38">
        <f>T38/U38</f>
        <v>460.21445666666665</v>
      </c>
    </row>
    <row r="39" spans="1:24" x14ac:dyDescent="0.3">
      <c r="A39" t="s">
        <v>85</v>
      </c>
      <c r="B39">
        <f>SUM(B37:B38)</f>
        <v>407.77730877551016</v>
      </c>
      <c r="G39" t="s">
        <v>85</v>
      </c>
      <c r="H39">
        <f>SUM(H37:H38)</f>
        <v>199.7607802040815</v>
      </c>
      <c r="M39" t="s">
        <v>85</v>
      </c>
      <c r="N39">
        <f>SUM(N37:N38)</f>
        <v>427.18485163265285</v>
      </c>
      <c r="S39" t="s">
        <v>85</v>
      </c>
      <c r="T39">
        <f>SUM(T37:T38)</f>
        <v>11482.796811632652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E11-DE4E-4BFF-97AD-F8C3721FC18F}">
  <dimension ref="A1:AB39"/>
  <sheetViews>
    <sheetView zoomScale="96" zoomScaleNormal="96" workbookViewId="0">
      <selection activeCell="N16" sqref="N16"/>
    </sheetView>
  </sheetViews>
  <sheetFormatPr defaultRowHeight="14.4" x14ac:dyDescent="0.3"/>
  <cols>
    <col min="1" max="1" width="18.21875" bestFit="1" customWidth="1"/>
    <col min="2" max="4" width="9.6640625" bestFit="1" customWidth="1"/>
    <col min="5" max="6" width="11.109375" customWidth="1"/>
    <col min="7" max="7" width="7.5546875" bestFit="1" customWidth="1"/>
    <col min="8" max="10" width="9.6640625" bestFit="1" customWidth="1"/>
    <col min="11" max="11" width="11" customWidth="1"/>
    <col min="12" max="12" width="11.109375" bestFit="1" customWidth="1"/>
  </cols>
  <sheetData>
    <row r="1" spans="1:28" x14ac:dyDescent="0.3">
      <c r="A1" t="s">
        <v>66</v>
      </c>
      <c r="G1" t="s">
        <v>66</v>
      </c>
      <c r="M1" t="s">
        <v>66</v>
      </c>
    </row>
    <row r="2" spans="1:28" x14ac:dyDescent="0.3">
      <c r="A2" t="s">
        <v>55</v>
      </c>
      <c r="B2" t="s">
        <v>68</v>
      </c>
      <c r="C2" t="s">
        <v>69</v>
      </c>
      <c r="D2" t="s">
        <v>89</v>
      </c>
      <c r="E2" t="s">
        <v>91</v>
      </c>
      <c r="G2" t="s">
        <v>56</v>
      </c>
      <c r="H2" t="s">
        <v>68</v>
      </c>
      <c r="I2" t="s">
        <v>69</v>
      </c>
      <c r="J2" t="s">
        <v>89</v>
      </c>
      <c r="K2" t="s">
        <v>92</v>
      </c>
      <c r="M2" t="s">
        <v>90</v>
      </c>
      <c r="N2" t="s">
        <v>68</v>
      </c>
      <c r="O2" t="s">
        <v>69</v>
      </c>
      <c r="P2" t="s">
        <v>89</v>
      </c>
      <c r="Q2" t="s">
        <v>92</v>
      </c>
    </row>
    <row r="3" spans="1:28" x14ac:dyDescent="0.3">
      <c r="B3">
        <f>'Statistical Data'!E77</f>
        <v>10.71</v>
      </c>
      <c r="C3">
        <f>'Statistical Data'!H77</f>
        <v>6.41</v>
      </c>
      <c r="D3">
        <f>'Statistical Data'!K77</f>
        <v>6.52</v>
      </c>
      <c r="E3">
        <f>'Statistical Data'!N77</f>
        <v>8.99</v>
      </c>
      <c r="H3">
        <f>'Statistical Data'!E72</f>
        <v>4.38</v>
      </c>
      <c r="I3">
        <f>'Statistical Data'!H72</f>
        <v>3.95</v>
      </c>
      <c r="J3">
        <f>'Statistical Data'!K72</f>
        <v>2.11</v>
      </c>
      <c r="K3">
        <f>'Statistical Data'!N77</f>
        <v>8.99</v>
      </c>
      <c r="N3">
        <f>'Statistical Data'!E68</f>
        <v>0</v>
      </c>
      <c r="O3">
        <f>'Statistical Data'!H68</f>
        <v>5.81</v>
      </c>
      <c r="P3">
        <f>'Statistical Data'!K68</f>
        <v>2.13</v>
      </c>
      <c r="Q3">
        <f>'Statistical Data'!N77</f>
        <v>8.99</v>
      </c>
    </row>
    <row r="4" spans="1:28" x14ac:dyDescent="0.3">
      <c r="B4">
        <f>'Statistical Data'!E78</f>
        <v>3.23</v>
      </c>
      <c r="C4">
        <f>'Statistical Data'!H78</f>
        <v>4.08</v>
      </c>
      <c r="D4">
        <f>'Statistical Data'!K78</f>
        <v>0.96</v>
      </c>
      <c r="E4">
        <f>'Statistical Data'!N78</f>
        <v>13.24</v>
      </c>
      <c r="H4">
        <f>'Statistical Data'!E73</f>
        <v>8.6199999999999992</v>
      </c>
      <c r="I4">
        <f>'Statistical Data'!H73</f>
        <v>6.49</v>
      </c>
      <c r="J4">
        <f>'Statistical Data'!K73</f>
        <v>7.41</v>
      </c>
      <c r="K4">
        <f>'Statistical Data'!N78</f>
        <v>13.24</v>
      </c>
      <c r="N4">
        <f>'Statistical Data'!E69</f>
        <v>0.71</v>
      </c>
      <c r="O4">
        <f>'Statistical Data'!H69</f>
        <v>1.25</v>
      </c>
      <c r="P4">
        <f>'Statistical Data'!K69</f>
        <v>1.29</v>
      </c>
      <c r="Q4">
        <f>'Statistical Data'!N78</f>
        <v>13.24</v>
      </c>
    </row>
    <row r="5" spans="1:28" x14ac:dyDescent="0.3">
      <c r="B5">
        <f>'Statistical Data'!E79</f>
        <v>6.45</v>
      </c>
      <c r="C5">
        <f>'Statistical Data'!H79</f>
        <v>5.38</v>
      </c>
      <c r="D5">
        <f>'Statistical Data'!K79</f>
        <v>5.34</v>
      </c>
      <c r="E5">
        <f>'Statistical Data'!N79</f>
        <v>4.4800000000000004</v>
      </c>
      <c r="H5">
        <f>'Statistical Data'!E74</f>
        <v>9.48</v>
      </c>
      <c r="I5">
        <f>'Statistical Data'!H74</f>
        <v>9.09</v>
      </c>
      <c r="J5">
        <f>'Statistical Data'!K74</f>
        <v>9.3800000000000008</v>
      </c>
      <c r="K5">
        <f>'Statistical Data'!N79</f>
        <v>4.4800000000000004</v>
      </c>
      <c r="N5">
        <f>'Statistical Data'!E70</f>
        <v>2.11</v>
      </c>
      <c r="O5">
        <f>'Statistical Data'!H70</f>
        <v>10</v>
      </c>
      <c r="P5">
        <f>'Statistical Data'!K70</f>
        <v>5.68</v>
      </c>
      <c r="Q5">
        <f>'Statistical Data'!N79</f>
        <v>4.4800000000000004</v>
      </c>
    </row>
    <row r="6" spans="1:28" x14ac:dyDescent="0.3">
      <c r="B6">
        <f>'Statistical Data'!E80</f>
        <v>11.48</v>
      </c>
      <c r="C6">
        <f>'Statistical Data'!H80</f>
        <v>5.88</v>
      </c>
      <c r="D6">
        <f>'Statistical Data'!K80</f>
        <v>2.99</v>
      </c>
      <c r="E6">
        <f>'Statistical Data'!N80</f>
        <v>0</v>
      </c>
      <c r="H6">
        <f>'Statistical Data'!E75</f>
        <v>9.41</v>
      </c>
      <c r="I6">
        <f>'Statistical Data'!H75</f>
        <v>1.6</v>
      </c>
      <c r="J6">
        <f>'Statistical Data'!K75</f>
        <v>5.97</v>
      </c>
      <c r="K6">
        <f>'Statistical Data'!N80</f>
        <v>0</v>
      </c>
      <c r="N6">
        <f>'Statistical Data'!E71</f>
        <v>8.5399999999999991</v>
      </c>
      <c r="O6">
        <f>'Statistical Data'!H71</f>
        <v>6.17</v>
      </c>
      <c r="P6">
        <f>'Statistical Data'!K71</f>
        <v>4.63</v>
      </c>
      <c r="Q6">
        <f>'Statistical Data'!N80</f>
        <v>0</v>
      </c>
    </row>
    <row r="7" spans="1:28" x14ac:dyDescent="0.3">
      <c r="B7">
        <f>'Statistical Data'!E81</f>
        <v>0.88</v>
      </c>
      <c r="C7">
        <f>'Statistical Data'!H81</f>
        <v>3.26</v>
      </c>
      <c r="D7">
        <f>'Statistical Data'!K81</f>
        <v>3.52</v>
      </c>
      <c r="E7">
        <f>'Statistical Data'!N81</f>
        <v>79.55</v>
      </c>
      <c r="H7">
        <f>'Statistical Data'!E76</f>
        <v>7.69</v>
      </c>
      <c r="I7">
        <f>'Statistical Data'!H76</f>
        <v>4.9000000000000004</v>
      </c>
      <c r="J7">
        <f>'Statistical Data'!K76</f>
        <v>13.51</v>
      </c>
      <c r="K7">
        <f>'Statistical Data'!N81</f>
        <v>79.55</v>
      </c>
    </row>
    <row r="8" spans="1:28" x14ac:dyDescent="0.3">
      <c r="A8" s="59" t="s">
        <v>67</v>
      </c>
      <c r="B8" s="59">
        <f>AVERAGE(B3:B7)</f>
        <v>6.55</v>
      </c>
      <c r="C8" s="59">
        <f>AVERAGE(C3:C7)</f>
        <v>5.0019999999999998</v>
      </c>
      <c r="D8" s="59">
        <f>AVERAGE(D3:D6)</f>
        <v>3.9525000000000001</v>
      </c>
      <c r="E8" s="59">
        <f>AVERAGE(E3:E6)</f>
        <v>6.6775000000000002</v>
      </c>
      <c r="F8" s="59"/>
      <c r="G8" s="59" t="s">
        <v>67</v>
      </c>
      <c r="H8" s="59">
        <f>AVERAGE(H3:H7)</f>
        <v>7.9159999999999995</v>
      </c>
      <c r="I8" s="59">
        <f>AVERAGE(I3:I7)</f>
        <v>5.2060000000000004</v>
      </c>
      <c r="J8" s="59">
        <f>AVERAGE(J3:J6)</f>
        <v>6.2174999999999994</v>
      </c>
      <c r="K8" s="59">
        <f>AVERAGE(K3:K6)</f>
        <v>6.6775000000000002</v>
      </c>
      <c r="L8" s="59"/>
      <c r="M8" s="59" t="s">
        <v>67</v>
      </c>
      <c r="N8" s="59">
        <f>AVERAGE(N3:N7)</f>
        <v>2.84</v>
      </c>
      <c r="O8" s="59">
        <f>AVERAGE(O3:O7)</f>
        <v>5.8074999999999992</v>
      </c>
      <c r="P8" s="59">
        <f>AVERAGE(P3:P6)</f>
        <v>3.4325000000000001</v>
      </c>
      <c r="Q8" s="59">
        <f>AVERAGE(Q3:Q6)</f>
        <v>6.6775000000000002</v>
      </c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</row>
    <row r="9" spans="1:28" x14ac:dyDescent="0.3">
      <c r="A9" s="59" t="s">
        <v>70</v>
      </c>
      <c r="B9" s="59"/>
      <c r="C9" s="59"/>
      <c r="D9" s="59"/>
      <c r="E9" s="59"/>
      <c r="F9" s="59"/>
      <c r="G9" s="59" t="s">
        <v>70</v>
      </c>
      <c r="H9" s="59"/>
      <c r="I9" s="59"/>
      <c r="J9" s="59"/>
      <c r="K9" s="59"/>
      <c r="L9" s="59"/>
      <c r="M9" s="59" t="s">
        <v>70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</row>
    <row r="10" spans="1:28" x14ac:dyDescent="0.3">
      <c r="A10" t="s">
        <v>71</v>
      </c>
      <c r="B10">
        <f>SUM(B3:E7)/20</f>
        <v>9.1675000000000004</v>
      </c>
      <c r="G10" t="s">
        <v>71</v>
      </c>
      <c r="H10">
        <f>SUM(H3:K7)/20</f>
        <v>10.512499999999999</v>
      </c>
      <c r="M10" t="s">
        <v>71</v>
      </c>
      <c r="N10">
        <f>SUM(N3:Q7)/16</f>
        <v>4.6893749999999992</v>
      </c>
    </row>
    <row r="12" spans="1:28" x14ac:dyDescent="0.3">
      <c r="A12" t="s">
        <v>72</v>
      </c>
      <c r="G12" t="s">
        <v>72</v>
      </c>
      <c r="M12" t="s">
        <v>72</v>
      </c>
    </row>
    <row r="13" spans="1:28" x14ac:dyDescent="0.3">
      <c r="A13" t="s">
        <v>73</v>
      </c>
      <c r="B13">
        <f>$B$10-B8</f>
        <v>2.6175000000000006</v>
      </c>
      <c r="C13">
        <f t="shared" ref="C13:E13" si="0">$B$10-C8</f>
        <v>4.1655000000000006</v>
      </c>
      <c r="D13">
        <f t="shared" si="0"/>
        <v>5.2149999999999999</v>
      </c>
      <c r="E13">
        <f t="shared" si="0"/>
        <v>2.4900000000000002</v>
      </c>
      <c r="G13" t="s">
        <v>73</v>
      </c>
      <c r="H13">
        <f>$B$10-H8</f>
        <v>1.2515000000000009</v>
      </c>
      <c r="I13">
        <f t="shared" ref="I13:K13" si="1">$B$10-I8</f>
        <v>3.9615</v>
      </c>
      <c r="J13">
        <f t="shared" si="1"/>
        <v>2.9500000000000011</v>
      </c>
      <c r="K13">
        <f t="shared" si="1"/>
        <v>2.4900000000000002</v>
      </c>
      <c r="M13" t="s">
        <v>73</v>
      </c>
      <c r="N13">
        <f>$B$10-N8</f>
        <v>6.3275000000000006</v>
      </c>
      <c r="O13">
        <f t="shared" ref="O13:Q13" si="2">$B$10-O8</f>
        <v>3.3600000000000012</v>
      </c>
      <c r="P13">
        <f t="shared" si="2"/>
        <v>5.7350000000000003</v>
      </c>
      <c r="Q13">
        <f t="shared" si="2"/>
        <v>2.4900000000000002</v>
      </c>
    </row>
    <row r="14" spans="1:28" x14ac:dyDescent="0.3">
      <c r="A14" t="s">
        <v>75</v>
      </c>
      <c r="B14">
        <f>B13*5</f>
        <v>13.087500000000002</v>
      </c>
      <c r="C14">
        <f>C13*5</f>
        <v>20.827500000000004</v>
      </c>
      <c r="D14">
        <f>D13*5</f>
        <v>26.074999999999999</v>
      </c>
      <c r="E14">
        <f>E13*5</f>
        <v>12.450000000000001</v>
      </c>
      <c r="G14" t="s">
        <v>75</v>
      </c>
      <c r="H14">
        <f>H13*5</f>
        <v>6.2575000000000047</v>
      </c>
      <c r="I14">
        <f>I13*5</f>
        <v>19.807500000000001</v>
      </c>
      <c r="J14">
        <f>J13*5</f>
        <v>14.750000000000005</v>
      </c>
      <c r="K14">
        <f>K13*5</f>
        <v>12.450000000000001</v>
      </c>
      <c r="M14" t="s">
        <v>75</v>
      </c>
      <c r="N14">
        <f>N13*4</f>
        <v>25.310000000000002</v>
      </c>
      <c r="O14">
        <f t="shared" ref="O14:P14" si="3">O13*4</f>
        <v>13.440000000000005</v>
      </c>
      <c r="P14">
        <f t="shared" si="3"/>
        <v>22.94</v>
      </c>
      <c r="Q14">
        <f>Q13*4</f>
        <v>9.9600000000000009</v>
      </c>
    </row>
    <row r="15" spans="1:28" x14ac:dyDescent="0.3">
      <c r="A15" t="s">
        <v>76</v>
      </c>
      <c r="B15">
        <f>B14^2</f>
        <v>171.28265625000006</v>
      </c>
      <c r="C15">
        <f t="shared" ref="C15:E15" si="4">C14^2</f>
        <v>433.78475625000016</v>
      </c>
      <c r="D15">
        <f t="shared" si="4"/>
        <v>679.90562499999999</v>
      </c>
      <c r="E15">
        <f t="shared" si="4"/>
        <v>155.00250000000003</v>
      </c>
      <c r="G15" t="s">
        <v>76</v>
      </c>
      <c r="H15">
        <f>H14^2</f>
        <v>39.156306250000057</v>
      </c>
      <c r="I15">
        <f t="shared" ref="I15:K15" si="5">I14^2</f>
        <v>392.33705625000005</v>
      </c>
      <c r="J15">
        <f t="shared" si="5"/>
        <v>217.56250000000017</v>
      </c>
      <c r="K15">
        <f t="shared" si="5"/>
        <v>155.00250000000003</v>
      </c>
      <c r="M15" t="s">
        <v>76</v>
      </c>
      <c r="N15">
        <f>N14^2</f>
        <v>640.59610000000009</v>
      </c>
      <c r="O15">
        <f t="shared" ref="O15:Q15" si="6">O14^2</f>
        <v>180.63360000000014</v>
      </c>
      <c r="P15">
        <f t="shared" si="6"/>
        <v>526.24360000000001</v>
      </c>
      <c r="Q15">
        <f t="shared" si="6"/>
        <v>99.201600000000013</v>
      </c>
    </row>
    <row r="16" spans="1:28" x14ac:dyDescent="0.3">
      <c r="A16" t="s">
        <v>74</v>
      </c>
      <c r="B16">
        <f>SUM(B15:E15)</f>
        <v>1439.9755375000004</v>
      </c>
      <c r="G16" t="s">
        <v>74</v>
      </c>
      <c r="H16">
        <f>SUM(H15:K15)</f>
        <v>804.05836250000038</v>
      </c>
      <c r="M16" t="s">
        <v>74</v>
      </c>
      <c r="N16">
        <f>SUM(N15:Q15)</f>
        <v>1446.6749000000002</v>
      </c>
    </row>
    <row r="17" spans="1:17" x14ac:dyDescent="0.3">
      <c r="A17" t="s">
        <v>77</v>
      </c>
      <c r="G17" t="s">
        <v>77</v>
      </c>
      <c r="M17" t="s">
        <v>77</v>
      </c>
    </row>
    <row r="18" spans="1:17" x14ac:dyDescent="0.3">
      <c r="B18">
        <v>3</v>
      </c>
      <c r="H18">
        <v>3</v>
      </c>
      <c r="N18">
        <v>3</v>
      </c>
      <c r="O18" t="s">
        <v>94</v>
      </c>
    </row>
    <row r="20" spans="1:17" x14ac:dyDescent="0.3">
      <c r="A20" t="s">
        <v>78</v>
      </c>
      <c r="B20">
        <f>B3-$B$8</f>
        <v>4.160000000000001</v>
      </c>
      <c r="C20">
        <f>C3-$C$8</f>
        <v>1.4080000000000004</v>
      </c>
      <c r="D20">
        <f>D3-$D$8</f>
        <v>2.5674999999999994</v>
      </c>
      <c r="E20">
        <f>E3-$E$8</f>
        <v>2.3125</v>
      </c>
      <c r="G20" t="s">
        <v>78</v>
      </c>
      <c r="H20">
        <f>H3-$B$8</f>
        <v>-2.17</v>
      </c>
      <c r="I20">
        <f>I3-$C$8</f>
        <v>-1.0519999999999996</v>
      </c>
      <c r="J20">
        <f>J3-$D$8</f>
        <v>-1.8425000000000002</v>
      </c>
      <c r="K20">
        <f>K3-$E$8</f>
        <v>2.3125</v>
      </c>
      <c r="M20" t="s">
        <v>78</v>
      </c>
      <c r="N20">
        <f>N3-$B$8</f>
        <v>-6.55</v>
      </c>
      <c r="O20">
        <f>O3-$C$8</f>
        <v>0.80799999999999983</v>
      </c>
      <c r="P20">
        <f>P3-$D$8</f>
        <v>-1.8225000000000002</v>
      </c>
      <c r="Q20">
        <f>Q3-$E$8</f>
        <v>2.3125</v>
      </c>
    </row>
    <row r="21" spans="1:17" x14ac:dyDescent="0.3">
      <c r="B21">
        <f t="shared" ref="B21:B24" si="7">B4-$B$8</f>
        <v>-3.32</v>
      </c>
      <c r="C21">
        <f t="shared" ref="C21:C24" si="8">C4-$C$8</f>
        <v>-0.92199999999999971</v>
      </c>
      <c r="D21">
        <f t="shared" ref="D21:D24" si="9">D4-$D$8</f>
        <v>-2.9925000000000002</v>
      </c>
      <c r="E21">
        <f t="shared" ref="E21:E24" si="10">E4-$E$8</f>
        <v>6.5625</v>
      </c>
      <c r="H21">
        <f t="shared" ref="H21:H24" si="11">H4-$B$8</f>
        <v>2.0699999999999994</v>
      </c>
      <c r="I21">
        <f t="shared" ref="I21:I24" si="12">I4-$C$8</f>
        <v>1.4880000000000004</v>
      </c>
      <c r="J21">
        <f t="shared" ref="J21:J24" si="13">J4-$D$8</f>
        <v>3.4575</v>
      </c>
      <c r="K21">
        <f t="shared" ref="K21:K24" si="14">K4-$E$8</f>
        <v>6.5625</v>
      </c>
      <c r="N21">
        <f t="shared" ref="N21:N23" si="15">N4-$B$8</f>
        <v>-5.84</v>
      </c>
      <c r="O21">
        <f t="shared" ref="O21:O23" si="16">O4-$C$8</f>
        <v>-3.7519999999999998</v>
      </c>
      <c r="P21">
        <f t="shared" ref="P21:P23" si="17">P4-$D$8</f>
        <v>-2.6625000000000001</v>
      </c>
      <c r="Q21">
        <f t="shared" ref="Q21:Q23" si="18">Q4-$E$8</f>
        <v>6.5625</v>
      </c>
    </row>
    <row r="22" spans="1:17" x14ac:dyDescent="0.3">
      <c r="B22">
        <f t="shared" si="7"/>
        <v>-9.9999999999999645E-2</v>
      </c>
      <c r="C22">
        <f t="shared" si="8"/>
        <v>0.37800000000000011</v>
      </c>
      <c r="D22">
        <f t="shared" si="9"/>
        <v>1.3874999999999997</v>
      </c>
      <c r="E22">
        <f t="shared" si="10"/>
        <v>-2.1974999999999998</v>
      </c>
      <c r="H22">
        <f t="shared" si="11"/>
        <v>2.9300000000000006</v>
      </c>
      <c r="I22">
        <f t="shared" si="12"/>
        <v>4.0880000000000001</v>
      </c>
      <c r="J22">
        <f t="shared" si="13"/>
        <v>5.4275000000000002</v>
      </c>
      <c r="K22">
        <f t="shared" si="14"/>
        <v>-2.1974999999999998</v>
      </c>
      <c r="N22">
        <f t="shared" si="15"/>
        <v>-4.4399999999999995</v>
      </c>
      <c r="O22">
        <f t="shared" si="16"/>
        <v>4.9980000000000002</v>
      </c>
      <c r="P22">
        <f t="shared" si="17"/>
        <v>1.7274999999999996</v>
      </c>
      <c r="Q22">
        <f t="shared" si="18"/>
        <v>-2.1974999999999998</v>
      </c>
    </row>
    <row r="23" spans="1:17" x14ac:dyDescent="0.3">
      <c r="B23">
        <f t="shared" si="7"/>
        <v>4.9300000000000006</v>
      </c>
      <c r="C23">
        <f t="shared" si="8"/>
        <v>0.87800000000000011</v>
      </c>
      <c r="D23">
        <f t="shared" si="9"/>
        <v>-0.96249999999999991</v>
      </c>
      <c r="E23">
        <f t="shared" si="10"/>
        <v>-6.6775000000000002</v>
      </c>
      <c r="H23">
        <f t="shared" si="11"/>
        <v>2.8600000000000003</v>
      </c>
      <c r="I23">
        <f t="shared" si="12"/>
        <v>-3.4019999999999997</v>
      </c>
      <c r="J23">
        <f t="shared" si="13"/>
        <v>2.0174999999999996</v>
      </c>
      <c r="K23">
        <f t="shared" si="14"/>
        <v>-6.6775000000000002</v>
      </c>
      <c r="N23">
        <f t="shared" si="15"/>
        <v>1.9899999999999993</v>
      </c>
      <c r="O23">
        <f t="shared" si="16"/>
        <v>1.1680000000000001</v>
      </c>
      <c r="P23">
        <f t="shared" si="17"/>
        <v>0.67749999999999977</v>
      </c>
      <c r="Q23">
        <f t="shared" si="18"/>
        <v>-6.6775000000000002</v>
      </c>
    </row>
    <row r="24" spans="1:17" x14ac:dyDescent="0.3">
      <c r="B24">
        <f t="shared" si="7"/>
        <v>-5.67</v>
      </c>
      <c r="C24">
        <f t="shared" si="8"/>
        <v>-1.742</v>
      </c>
      <c r="D24">
        <f t="shared" si="9"/>
        <v>-0.43250000000000011</v>
      </c>
      <c r="E24">
        <f t="shared" si="10"/>
        <v>72.872500000000002</v>
      </c>
      <c r="H24">
        <f t="shared" si="11"/>
        <v>1.1400000000000006</v>
      </c>
      <c r="I24">
        <f t="shared" si="12"/>
        <v>-0.10199999999999942</v>
      </c>
      <c r="J24">
        <f t="shared" si="13"/>
        <v>9.5574999999999992</v>
      </c>
      <c r="K24">
        <f t="shared" si="14"/>
        <v>72.872500000000002</v>
      </c>
    </row>
    <row r="26" spans="1:17" x14ac:dyDescent="0.3">
      <c r="B26">
        <f>B20^2</f>
        <v>17.305600000000009</v>
      </c>
      <c r="C26">
        <f t="shared" ref="C26:E26" si="19">C20^2</f>
        <v>1.9824640000000011</v>
      </c>
      <c r="D26">
        <f t="shared" si="19"/>
        <v>6.5920562499999971</v>
      </c>
      <c r="E26">
        <f t="shared" si="19"/>
        <v>5.34765625</v>
      </c>
      <c r="H26">
        <f>H20^2</f>
        <v>4.7088999999999999</v>
      </c>
      <c r="I26">
        <f t="shared" ref="I26:K26" si="20">I20^2</f>
        <v>1.1067039999999992</v>
      </c>
      <c r="J26">
        <f t="shared" si="20"/>
        <v>3.3948062500000011</v>
      </c>
      <c r="K26">
        <f t="shared" si="20"/>
        <v>5.34765625</v>
      </c>
      <c r="N26">
        <f>N20^2</f>
        <v>42.902499999999996</v>
      </c>
      <c r="O26">
        <f t="shared" ref="O26:Q26" si="21">O20^2</f>
        <v>0.65286399999999978</v>
      </c>
      <c r="P26">
        <f t="shared" si="21"/>
        <v>3.321506250000001</v>
      </c>
      <c r="Q26">
        <f t="shared" si="21"/>
        <v>5.34765625</v>
      </c>
    </row>
    <row r="27" spans="1:17" x14ac:dyDescent="0.3">
      <c r="B27">
        <f t="shared" ref="B27:E30" si="22">B21^2</f>
        <v>11.022399999999999</v>
      </c>
      <c r="C27">
        <f t="shared" si="22"/>
        <v>0.85008399999999951</v>
      </c>
      <c r="D27">
        <f t="shared" si="22"/>
        <v>8.9550562500000002</v>
      </c>
      <c r="E27">
        <f t="shared" si="22"/>
        <v>43.06640625</v>
      </c>
      <c r="H27">
        <f t="shared" ref="H27:K30" si="23">H21^2</f>
        <v>4.2848999999999977</v>
      </c>
      <c r="I27">
        <f t="shared" si="23"/>
        <v>2.2141440000000014</v>
      </c>
      <c r="J27">
        <f t="shared" si="23"/>
        <v>11.95430625</v>
      </c>
      <c r="K27">
        <f t="shared" si="23"/>
        <v>43.06640625</v>
      </c>
      <c r="N27">
        <f t="shared" ref="N27:Q29" si="24">N21^2</f>
        <v>34.105599999999995</v>
      </c>
      <c r="O27">
        <f t="shared" si="24"/>
        <v>14.077503999999998</v>
      </c>
      <c r="P27">
        <f t="shared" si="24"/>
        <v>7.0889062500000009</v>
      </c>
      <c r="Q27">
        <f t="shared" si="24"/>
        <v>43.06640625</v>
      </c>
    </row>
    <row r="28" spans="1:17" x14ac:dyDescent="0.3">
      <c r="B28">
        <f t="shared" si="22"/>
        <v>9.9999999999999291E-3</v>
      </c>
      <c r="C28">
        <f t="shared" si="22"/>
        <v>0.14288400000000009</v>
      </c>
      <c r="D28">
        <f t="shared" si="22"/>
        <v>1.9251562499999992</v>
      </c>
      <c r="E28">
        <f t="shared" si="22"/>
        <v>4.8290062499999991</v>
      </c>
      <c r="H28">
        <f t="shared" si="23"/>
        <v>8.5849000000000029</v>
      </c>
      <c r="I28">
        <f t="shared" si="23"/>
        <v>16.711743999999999</v>
      </c>
      <c r="J28">
        <f t="shared" si="23"/>
        <v>29.457756250000003</v>
      </c>
      <c r="K28">
        <f t="shared" si="23"/>
        <v>4.8290062499999991</v>
      </c>
      <c r="N28">
        <f t="shared" si="24"/>
        <v>19.713599999999996</v>
      </c>
      <c r="O28">
        <f t="shared" si="24"/>
        <v>24.980004000000001</v>
      </c>
      <c r="P28">
        <f t="shared" si="24"/>
        <v>2.9842562499999987</v>
      </c>
      <c r="Q28">
        <f t="shared" si="24"/>
        <v>4.8290062499999991</v>
      </c>
    </row>
    <row r="29" spans="1:17" x14ac:dyDescent="0.3">
      <c r="B29">
        <f t="shared" si="22"/>
        <v>24.304900000000007</v>
      </c>
      <c r="C29">
        <f t="shared" si="22"/>
        <v>0.77088400000000024</v>
      </c>
      <c r="D29">
        <f t="shared" si="22"/>
        <v>0.92640624999999988</v>
      </c>
      <c r="E29">
        <f t="shared" si="22"/>
        <v>44.589006250000004</v>
      </c>
      <c r="H29">
        <f t="shared" si="23"/>
        <v>8.1796000000000024</v>
      </c>
      <c r="I29">
        <f t="shared" si="23"/>
        <v>11.573603999999998</v>
      </c>
      <c r="J29">
        <f t="shared" si="23"/>
        <v>4.0703062499999989</v>
      </c>
      <c r="K29">
        <f t="shared" si="23"/>
        <v>44.589006250000004</v>
      </c>
      <c r="N29">
        <f t="shared" si="24"/>
        <v>3.9600999999999975</v>
      </c>
      <c r="O29">
        <f t="shared" si="24"/>
        <v>1.3642240000000003</v>
      </c>
      <c r="P29">
        <f t="shared" si="24"/>
        <v>0.45900624999999967</v>
      </c>
      <c r="Q29">
        <f t="shared" si="24"/>
        <v>44.589006250000004</v>
      </c>
    </row>
    <row r="30" spans="1:17" x14ac:dyDescent="0.3">
      <c r="B30">
        <f t="shared" si="22"/>
        <v>32.148899999999998</v>
      </c>
      <c r="C30">
        <f t="shared" si="22"/>
        <v>3.034564</v>
      </c>
      <c r="D30">
        <f t="shared" si="22"/>
        <v>0.18705625000000009</v>
      </c>
      <c r="E30">
        <f t="shared" si="22"/>
        <v>5310.4012562500002</v>
      </c>
      <c r="H30">
        <f t="shared" si="23"/>
        <v>1.2996000000000012</v>
      </c>
      <c r="I30">
        <f t="shared" si="23"/>
        <v>1.0403999999999882E-2</v>
      </c>
      <c r="J30">
        <f t="shared" si="23"/>
        <v>91.345806249999981</v>
      </c>
      <c r="K30">
        <f t="shared" si="23"/>
        <v>5310.4012562500002</v>
      </c>
    </row>
    <row r="32" spans="1:17" x14ac:dyDescent="0.3">
      <c r="A32" t="s">
        <v>78</v>
      </c>
      <c r="B32">
        <f>SUM(B26:E30)</f>
        <v>5518.3917425</v>
      </c>
      <c r="G32" t="s">
        <v>78</v>
      </c>
      <c r="H32">
        <f>SUM(H26:K30)</f>
        <v>5607.1308125000005</v>
      </c>
      <c r="M32" t="s">
        <v>78</v>
      </c>
      <c r="N32">
        <f>SUM(N26:Q30)</f>
        <v>253.44214599999998</v>
      </c>
    </row>
    <row r="33" spans="1:18" x14ac:dyDescent="0.3">
      <c r="A33" t="s">
        <v>79</v>
      </c>
      <c r="G33" t="s">
        <v>79</v>
      </c>
      <c r="M33" t="s">
        <v>79</v>
      </c>
      <c r="O33" t="s">
        <v>93</v>
      </c>
    </row>
    <row r="34" spans="1:18" x14ac:dyDescent="0.3">
      <c r="B34">
        <v>16</v>
      </c>
      <c r="H34">
        <v>16</v>
      </c>
      <c r="N34">
        <v>12</v>
      </c>
    </row>
    <row r="36" spans="1:18" x14ac:dyDescent="0.3">
      <c r="B36" t="s">
        <v>80</v>
      </c>
      <c r="C36" t="s">
        <v>77</v>
      </c>
      <c r="D36" t="s">
        <v>81</v>
      </c>
      <c r="E36" t="s">
        <v>82</v>
      </c>
      <c r="F36" t="s">
        <v>86</v>
      </c>
      <c r="H36" t="s">
        <v>80</v>
      </c>
      <c r="I36" t="s">
        <v>77</v>
      </c>
      <c r="J36" t="s">
        <v>81</v>
      </c>
      <c r="K36" t="s">
        <v>82</v>
      </c>
      <c r="L36" t="s">
        <v>86</v>
      </c>
      <c r="N36" t="s">
        <v>80</v>
      </c>
      <c r="O36" t="s">
        <v>77</v>
      </c>
      <c r="P36" t="s">
        <v>81</v>
      </c>
      <c r="Q36" t="s">
        <v>82</v>
      </c>
      <c r="R36" t="s">
        <v>86</v>
      </c>
    </row>
    <row r="37" spans="1:18" x14ac:dyDescent="0.3">
      <c r="A37" t="s">
        <v>83</v>
      </c>
      <c r="B37">
        <f>B16</f>
        <v>1439.9755375000004</v>
      </c>
      <c r="C37">
        <f>B18</f>
        <v>3</v>
      </c>
      <c r="D37">
        <f>B37/C37</f>
        <v>479.99184583333346</v>
      </c>
      <c r="E37">
        <f>D37/D38</f>
        <v>1.3916861817160737</v>
      </c>
      <c r="F37">
        <v>3.2389000000000001</v>
      </c>
      <c r="G37" t="s">
        <v>83</v>
      </c>
      <c r="H37">
        <f>H16</f>
        <v>804.05836250000038</v>
      </c>
      <c r="I37">
        <f>H18</f>
        <v>3</v>
      </c>
      <c r="J37">
        <f>H37/I37</f>
        <v>268.01945416666678</v>
      </c>
      <c r="K37">
        <f>J37/J38</f>
        <v>0.76479600887974963</v>
      </c>
      <c r="L37">
        <v>3.2389000000000001</v>
      </c>
      <c r="M37" t="s">
        <v>83</v>
      </c>
      <c r="N37">
        <f>N16</f>
        <v>1446.6749000000002</v>
      </c>
      <c r="O37">
        <f>N18</f>
        <v>3</v>
      </c>
      <c r="P37">
        <f>N37/O37</f>
        <v>482.22496666666672</v>
      </c>
      <c r="Q37">
        <f>P37/P38</f>
        <v>22.832428194480336</v>
      </c>
      <c r="R37">
        <v>3.4903</v>
      </c>
    </row>
    <row r="38" spans="1:18" x14ac:dyDescent="0.3">
      <c r="A38" t="s">
        <v>84</v>
      </c>
      <c r="B38">
        <f>B32</f>
        <v>5518.3917425</v>
      </c>
      <c r="C38">
        <f>B34</f>
        <v>16</v>
      </c>
      <c r="D38">
        <f>B38/C38</f>
        <v>344.89948390625</v>
      </c>
      <c r="G38" t="s">
        <v>84</v>
      </c>
      <c r="H38">
        <f>H32</f>
        <v>5607.1308125000005</v>
      </c>
      <c r="I38">
        <f>H34</f>
        <v>16</v>
      </c>
      <c r="J38">
        <f>H38/I38</f>
        <v>350.44567578125003</v>
      </c>
      <c r="M38" t="s">
        <v>84</v>
      </c>
      <c r="N38">
        <f>N32</f>
        <v>253.44214599999998</v>
      </c>
      <c r="O38">
        <f>N34</f>
        <v>12</v>
      </c>
      <c r="P38">
        <f>N38/O38</f>
        <v>21.12017883333333</v>
      </c>
    </row>
    <row r="39" spans="1:18" x14ac:dyDescent="0.3">
      <c r="A39" t="s">
        <v>85</v>
      </c>
      <c r="B39">
        <f>SUM(B37:B38)</f>
        <v>6958.3672800000004</v>
      </c>
      <c r="G39" t="s">
        <v>85</v>
      </c>
      <c r="H39">
        <f>SUM(H37:H38)</f>
        <v>6411.1891750000013</v>
      </c>
      <c r="M39" t="s">
        <v>85</v>
      </c>
      <c r="N39">
        <f>SUM(N37:N38)</f>
        <v>1700.1170460000003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Non Dyslexic</vt:lpstr>
      <vt:lpstr>Dyslexic</vt:lpstr>
      <vt:lpstr>all data</vt:lpstr>
      <vt:lpstr>Outlier</vt:lpstr>
      <vt:lpstr>moorestown</vt:lpstr>
      <vt:lpstr>AIM</vt:lpstr>
      <vt:lpstr>Statistical Data</vt:lpstr>
      <vt:lpstr>Anova Dyslexic - Between Gr (2)</vt:lpstr>
      <vt:lpstr>Anova - Dyslexic - Between  (2)</vt:lpstr>
      <vt:lpstr>Anova - Non Dys - Between Font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Newport</dc:creator>
  <cp:lastModifiedBy>Nathaniel Newport</cp:lastModifiedBy>
  <cp:lastPrinted>2020-03-12T23:42:56Z</cp:lastPrinted>
  <dcterms:created xsi:type="dcterms:W3CDTF">2020-03-12T22:41:39Z</dcterms:created>
  <dcterms:modified xsi:type="dcterms:W3CDTF">2020-03-15T14:40:35Z</dcterms:modified>
</cp:coreProperties>
</file>