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44779\Documents\Data Analysis\Statistical Proccess Control (SPC)\REHIS Paper Number 2\Control Charts\"/>
    </mc:Choice>
  </mc:AlternateContent>
  <xr:revisionPtr revIDLastSave="0" documentId="13_ncr:1_{C630132B-1968-4C36-A278-0A4EA2C32873}" xr6:coauthVersionLast="47" xr6:coauthVersionMax="47" xr10:uidLastSave="{00000000-0000-0000-0000-000000000000}"/>
  <bookViews>
    <workbookView xWindow="-103" yWindow="-103" windowWidth="16663" windowHeight="8743" tabRatio="744" xr2:uid="{00000000-000D-0000-FFFF-FFFF00000000}"/>
  </bookViews>
  <sheets>
    <sheet name="Title &amp; Version Control" sheetId="15" r:id="rId1"/>
    <sheet name="Instructions" sheetId="1" r:id="rId2"/>
    <sheet name="T-Chart" sheetId="12" r:id="rId3"/>
    <sheet name="T-Chart (Validation 1)" sheetId="13" r:id="rId4"/>
    <sheet name="T-Chart (Validation 2)" sheetId="14" r:id="rId5"/>
    <sheet name="References" sheetId="8" r:id="rId6"/>
  </sheets>
  <definedNames>
    <definedName name="_xlnm._FilterDatabase" localSheetId="2" hidden="1">'T-Chart'!$A$2:$P$32</definedName>
    <definedName name="_xlnm._FilterDatabase" localSheetId="3" hidden="1">'T-Chart (Validation 1)'!$A$2:$P$32</definedName>
    <definedName name="_xlnm._FilterDatabase" localSheetId="4" hidden="1">'T-Chart (Validation 2)'!$A$2:$P$32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13" l="1"/>
  <c r="P32" i="14" l="1"/>
  <c r="O32" i="14"/>
  <c r="N32" i="14"/>
  <c r="M32" i="14"/>
  <c r="L32" i="14"/>
  <c r="K32" i="14"/>
  <c r="J32" i="14"/>
  <c r="I32" i="14"/>
  <c r="H32" i="14"/>
  <c r="G32" i="14"/>
  <c r="F32" i="14"/>
  <c r="E32" i="14"/>
  <c r="C32" i="14"/>
  <c r="D32" i="14" s="1"/>
  <c r="A32" i="14"/>
  <c r="P31" i="14"/>
  <c r="O31" i="14"/>
  <c r="N31" i="14"/>
  <c r="M31" i="14"/>
  <c r="L31" i="14"/>
  <c r="K31" i="14"/>
  <c r="J31" i="14"/>
  <c r="I31" i="14"/>
  <c r="H31" i="14"/>
  <c r="G31" i="14"/>
  <c r="F31" i="14"/>
  <c r="E31" i="14"/>
  <c r="C31" i="14"/>
  <c r="D31" i="14" s="1"/>
  <c r="A31" i="14"/>
  <c r="P30" i="14"/>
  <c r="O30" i="14"/>
  <c r="N30" i="14"/>
  <c r="M30" i="14"/>
  <c r="L30" i="14"/>
  <c r="K30" i="14"/>
  <c r="J30" i="14"/>
  <c r="I30" i="14"/>
  <c r="H30" i="14"/>
  <c r="G30" i="14"/>
  <c r="F30" i="14"/>
  <c r="E30" i="14"/>
  <c r="D30" i="14"/>
  <c r="C30" i="14"/>
  <c r="A30" i="14"/>
  <c r="P29" i="14"/>
  <c r="O29" i="14"/>
  <c r="N29" i="14"/>
  <c r="M29" i="14"/>
  <c r="L29" i="14"/>
  <c r="K29" i="14"/>
  <c r="J29" i="14"/>
  <c r="I29" i="14"/>
  <c r="H29" i="14"/>
  <c r="G29" i="14"/>
  <c r="F29" i="14"/>
  <c r="E29" i="14"/>
  <c r="C29" i="14"/>
  <c r="D29" i="14" s="1"/>
  <c r="A29" i="14"/>
  <c r="P28" i="14"/>
  <c r="O28" i="14"/>
  <c r="N28" i="14"/>
  <c r="M28" i="14"/>
  <c r="L28" i="14"/>
  <c r="K28" i="14"/>
  <c r="J28" i="14"/>
  <c r="I28" i="14"/>
  <c r="H28" i="14"/>
  <c r="G28" i="14"/>
  <c r="F28" i="14"/>
  <c r="E28" i="14"/>
  <c r="D28" i="14"/>
  <c r="C28" i="14"/>
  <c r="A28" i="14"/>
  <c r="C27" i="14"/>
  <c r="D27" i="14" s="1"/>
  <c r="F27" i="14" s="1"/>
  <c r="C26" i="14"/>
  <c r="D26" i="14" s="1"/>
  <c r="F26" i="14" s="1"/>
  <c r="C25" i="14"/>
  <c r="D25" i="14" s="1"/>
  <c r="C24" i="14"/>
  <c r="D24" i="14" s="1"/>
  <c r="F24" i="14" s="1"/>
  <c r="F23" i="14"/>
  <c r="C23" i="14"/>
  <c r="D23" i="14" s="1"/>
  <c r="C22" i="14"/>
  <c r="D22" i="14" s="1"/>
  <c r="C21" i="14"/>
  <c r="D21" i="14" s="1"/>
  <c r="F21" i="14" s="1"/>
  <c r="C20" i="14"/>
  <c r="D20" i="14" s="1"/>
  <c r="F20" i="14" s="1"/>
  <c r="C19" i="14"/>
  <c r="D19" i="14" s="1"/>
  <c r="C18" i="14"/>
  <c r="D18" i="14" s="1"/>
  <c r="F18" i="14" s="1"/>
  <c r="C17" i="14"/>
  <c r="D17" i="14" s="1"/>
  <c r="C16" i="14"/>
  <c r="D16" i="14" s="1"/>
  <c r="C15" i="14"/>
  <c r="D15" i="14" s="1"/>
  <c r="C14" i="14"/>
  <c r="D14" i="14" s="1"/>
  <c r="C13" i="14"/>
  <c r="D13" i="14" s="1"/>
  <c r="C12" i="14"/>
  <c r="D12" i="14" s="1"/>
  <c r="F12" i="14" s="1"/>
  <c r="C11" i="14"/>
  <c r="D11" i="14" s="1"/>
  <c r="C10" i="14"/>
  <c r="D10" i="14" s="1"/>
  <c r="C9" i="14"/>
  <c r="D9" i="14" s="1"/>
  <c r="C8" i="14"/>
  <c r="D8" i="14" s="1"/>
  <c r="C7" i="14"/>
  <c r="D7" i="14" s="1"/>
  <c r="C6" i="14"/>
  <c r="D6" i="14" s="1"/>
  <c r="C5" i="14"/>
  <c r="D5" i="14" s="1"/>
  <c r="C4" i="14"/>
  <c r="D4" i="14" s="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P32" i="13"/>
  <c r="O32" i="13"/>
  <c r="N32" i="13"/>
  <c r="M32" i="13"/>
  <c r="L32" i="13"/>
  <c r="K32" i="13"/>
  <c r="J32" i="13"/>
  <c r="I32" i="13"/>
  <c r="H32" i="13"/>
  <c r="G32" i="13"/>
  <c r="F32" i="13"/>
  <c r="E32" i="13"/>
  <c r="C32" i="13"/>
  <c r="D32" i="13" s="1"/>
  <c r="A32" i="13"/>
  <c r="P31" i="13"/>
  <c r="O31" i="13"/>
  <c r="N31" i="13"/>
  <c r="M31" i="13"/>
  <c r="L31" i="13"/>
  <c r="K31" i="13"/>
  <c r="J31" i="13"/>
  <c r="I31" i="13"/>
  <c r="H31" i="13"/>
  <c r="G31" i="13"/>
  <c r="F31" i="13"/>
  <c r="E31" i="13"/>
  <c r="C31" i="13"/>
  <c r="D31" i="13" s="1"/>
  <c r="A31" i="13"/>
  <c r="P30" i="13"/>
  <c r="O30" i="13"/>
  <c r="N30" i="13"/>
  <c r="M30" i="13"/>
  <c r="L30" i="13"/>
  <c r="K30" i="13"/>
  <c r="J30" i="13"/>
  <c r="I30" i="13"/>
  <c r="H30" i="13"/>
  <c r="G30" i="13"/>
  <c r="F30" i="13"/>
  <c r="E30" i="13"/>
  <c r="D30" i="13"/>
  <c r="C30" i="13"/>
  <c r="A30" i="13"/>
  <c r="P29" i="13"/>
  <c r="O29" i="13"/>
  <c r="N29" i="13"/>
  <c r="M29" i="13"/>
  <c r="L29" i="13"/>
  <c r="K29" i="13"/>
  <c r="J29" i="13"/>
  <c r="I29" i="13"/>
  <c r="H29" i="13"/>
  <c r="G29" i="13"/>
  <c r="F29" i="13"/>
  <c r="E29" i="13"/>
  <c r="C29" i="13"/>
  <c r="D29" i="13" s="1"/>
  <c r="A29" i="13"/>
  <c r="P28" i="13"/>
  <c r="O28" i="13"/>
  <c r="N28" i="13"/>
  <c r="M28" i="13"/>
  <c r="L28" i="13"/>
  <c r="K28" i="13"/>
  <c r="J28" i="13"/>
  <c r="I28" i="13"/>
  <c r="H28" i="13"/>
  <c r="G28" i="13"/>
  <c r="F28" i="13"/>
  <c r="E28" i="13"/>
  <c r="C28" i="13"/>
  <c r="D28" i="13" s="1"/>
  <c r="A28" i="13"/>
  <c r="P27" i="13"/>
  <c r="O27" i="13"/>
  <c r="N27" i="13"/>
  <c r="M27" i="13"/>
  <c r="L27" i="13"/>
  <c r="K27" i="13"/>
  <c r="J27" i="13"/>
  <c r="I27" i="13"/>
  <c r="H27" i="13"/>
  <c r="G27" i="13"/>
  <c r="F27" i="13"/>
  <c r="E27" i="13"/>
  <c r="D27" i="13"/>
  <c r="C27" i="13"/>
  <c r="A27" i="13"/>
  <c r="P26" i="13"/>
  <c r="O26" i="13"/>
  <c r="N26" i="13"/>
  <c r="M26" i="13"/>
  <c r="L26" i="13"/>
  <c r="K26" i="13"/>
  <c r="J26" i="13"/>
  <c r="I26" i="13"/>
  <c r="H26" i="13"/>
  <c r="G26" i="13"/>
  <c r="F26" i="13"/>
  <c r="E26" i="13"/>
  <c r="C26" i="13"/>
  <c r="D26" i="13" s="1"/>
  <c r="A26" i="13"/>
  <c r="P25" i="13"/>
  <c r="O25" i="13"/>
  <c r="N25" i="13"/>
  <c r="M25" i="13"/>
  <c r="L25" i="13"/>
  <c r="K25" i="13"/>
  <c r="J25" i="13"/>
  <c r="I25" i="13"/>
  <c r="H25" i="13"/>
  <c r="G25" i="13"/>
  <c r="F25" i="13"/>
  <c r="E25" i="13"/>
  <c r="C25" i="13"/>
  <c r="D25" i="13" s="1"/>
  <c r="A25" i="13"/>
  <c r="P24" i="13"/>
  <c r="O24" i="13"/>
  <c r="N24" i="13"/>
  <c r="M24" i="13"/>
  <c r="L24" i="13"/>
  <c r="K24" i="13"/>
  <c r="J24" i="13"/>
  <c r="I24" i="13"/>
  <c r="H24" i="13"/>
  <c r="G24" i="13"/>
  <c r="F24" i="13"/>
  <c r="E24" i="13"/>
  <c r="C24" i="13"/>
  <c r="D24" i="13" s="1"/>
  <c r="A24" i="13"/>
  <c r="P23" i="13"/>
  <c r="O23" i="13"/>
  <c r="N23" i="13"/>
  <c r="M23" i="13"/>
  <c r="L23" i="13"/>
  <c r="K23" i="13"/>
  <c r="J23" i="13"/>
  <c r="I23" i="13"/>
  <c r="H23" i="13"/>
  <c r="G23" i="13"/>
  <c r="F23" i="13"/>
  <c r="E23" i="13"/>
  <c r="C23" i="13"/>
  <c r="D23" i="13" s="1"/>
  <c r="A23" i="13"/>
  <c r="P22" i="13"/>
  <c r="O22" i="13"/>
  <c r="N22" i="13"/>
  <c r="M22" i="13"/>
  <c r="L22" i="13"/>
  <c r="K22" i="13"/>
  <c r="J22" i="13"/>
  <c r="I22" i="13"/>
  <c r="H22" i="13"/>
  <c r="G22" i="13"/>
  <c r="F22" i="13"/>
  <c r="E22" i="13"/>
  <c r="D22" i="13"/>
  <c r="C22" i="13"/>
  <c r="A22" i="13"/>
  <c r="P21" i="13"/>
  <c r="O21" i="13"/>
  <c r="N21" i="13"/>
  <c r="M21" i="13"/>
  <c r="L21" i="13"/>
  <c r="K21" i="13"/>
  <c r="J21" i="13"/>
  <c r="I21" i="13"/>
  <c r="H21" i="13"/>
  <c r="G21" i="13"/>
  <c r="F21" i="13"/>
  <c r="E21" i="13"/>
  <c r="C21" i="13"/>
  <c r="D21" i="13" s="1"/>
  <c r="A21" i="13"/>
  <c r="C20" i="13"/>
  <c r="D20" i="13" s="1"/>
  <c r="C19" i="13"/>
  <c r="D19" i="13" s="1"/>
  <c r="C18" i="13"/>
  <c r="D18" i="13" s="1"/>
  <c r="C17" i="13"/>
  <c r="D17" i="13" s="1"/>
  <c r="C16" i="13"/>
  <c r="D16" i="13" s="1"/>
  <c r="C15" i="13"/>
  <c r="D15" i="13" s="1"/>
  <c r="C14" i="13"/>
  <c r="D14" i="13" s="1"/>
  <c r="C13" i="13"/>
  <c r="D13" i="13" s="1"/>
  <c r="C12" i="13"/>
  <c r="D12" i="13" s="1"/>
  <c r="C11" i="13"/>
  <c r="D11" i="13" s="1"/>
  <c r="C10" i="13"/>
  <c r="D10" i="13" s="1"/>
  <c r="C9" i="13"/>
  <c r="D9" i="13" s="1"/>
  <c r="C8" i="13"/>
  <c r="D8" i="13" s="1"/>
  <c r="C7" i="13"/>
  <c r="D7" i="13" s="1"/>
  <c r="C6" i="13"/>
  <c r="D6" i="13" s="1"/>
  <c r="C5" i="13"/>
  <c r="D5" i="13" s="1"/>
  <c r="C4" i="13"/>
  <c r="D4" i="13" s="1"/>
  <c r="F5" i="13" s="1"/>
  <c r="A3" i="13"/>
  <c r="A4" i="13" s="1"/>
  <c r="A5" i="13" s="1"/>
  <c r="P32" i="12"/>
  <c r="O32" i="12"/>
  <c r="N32" i="12"/>
  <c r="M32" i="12"/>
  <c r="L32" i="12"/>
  <c r="K32" i="12"/>
  <c r="J32" i="12"/>
  <c r="I32" i="12"/>
  <c r="H32" i="12"/>
  <c r="G32" i="12"/>
  <c r="F32" i="12"/>
  <c r="E32" i="12"/>
  <c r="C32" i="12"/>
  <c r="D32" i="12" s="1"/>
  <c r="A32" i="12"/>
  <c r="P31" i="12"/>
  <c r="O31" i="12"/>
  <c r="N31" i="12"/>
  <c r="M31" i="12"/>
  <c r="L31" i="12"/>
  <c r="K31" i="12"/>
  <c r="J31" i="12"/>
  <c r="I31" i="12"/>
  <c r="H31" i="12"/>
  <c r="G31" i="12"/>
  <c r="F31" i="12"/>
  <c r="E31" i="12"/>
  <c r="C31" i="12"/>
  <c r="D31" i="12" s="1"/>
  <c r="A31" i="12"/>
  <c r="P30" i="12"/>
  <c r="O30" i="12"/>
  <c r="N30" i="12"/>
  <c r="M30" i="12"/>
  <c r="L30" i="12"/>
  <c r="K30" i="12"/>
  <c r="J30" i="12"/>
  <c r="I30" i="12"/>
  <c r="H30" i="12"/>
  <c r="G30" i="12"/>
  <c r="F30" i="12"/>
  <c r="E30" i="12"/>
  <c r="C30" i="12"/>
  <c r="D30" i="12" s="1"/>
  <c r="A30" i="12"/>
  <c r="P29" i="12"/>
  <c r="O29" i="12"/>
  <c r="N29" i="12"/>
  <c r="M29" i="12"/>
  <c r="L29" i="12"/>
  <c r="K29" i="12"/>
  <c r="J29" i="12"/>
  <c r="I29" i="12"/>
  <c r="H29" i="12"/>
  <c r="G29" i="12"/>
  <c r="F29" i="12"/>
  <c r="E29" i="12"/>
  <c r="C29" i="12"/>
  <c r="D29" i="12" s="1"/>
  <c r="A29" i="12"/>
  <c r="P28" i="12"/>
  <c r="O28" i="12"/>
  <c r="N28" i="12"/>
  <c r="M28" i="12"/>
  <c r="L28" i="12"/>
  <c r="K28" i="12"/>
  <c r="J28" i="12"/>
  <c r="I28" i="12"/>
  <c r="H28" i="12"/>
  <c r="G28" i="12"/>
  <c r="F28" i="12"/>
  <c r="E28" i="12"/>
  <c r="C28" i="12"/>
  <c r="D28" i="12" s="1"/>
  <c r="A28" i="12"/>
  <c r="P27" i="12"/>
  <c r="O27" i="12"/>
  <c r="N27" i="12"/>
  <c r="M27" i="12"/>
  <c r="L27" i="12"/>
  <c r="K27" i="12"/>
  <c r="J27" i="12"/>
  <c r="I27" i="12"/>
  <c r="H27" i="12"/>
  <c r="G27" i="12"/>
  <c r="F27" i="12"/>
  <c r="E27" i="12"/>
  <c r="C27" i="12"/>
  <c r="D27" i="12" s="1"/>
  <c r="A27" i="12"/>
  <c r="P26" i="12"/>
  <c r="O26" i="12"/>
  <c r="N26" i="12"/>
  <c r="M26" i="12"/>
  <c r="L26" i="12"/>
  <c r="K26" i="12"/>
  <c r="J26" i="12"/>
  <c r="I26" i="12"/>
  <c r="H26" i="12"/>
  <c r="G26" i="12"/>
  <c r="F26" i="12"/>
  <c r="E26" i="12"/>
  <c r="C26" i="12"/>
  <c r="D26" i="12" s="1"/>
  <c r="A26" i="12"/>
  <c r="P25" i="12"/>
  <c r="O25" i="12"/>
  <c r="N25" i="12"/>
  <c r="M25" i="12"/>
  <c r="L25" i="12"/>
  <c r="K25" i="12"/>
  <c r="J25" i="12"/>
  <c r="I25" i="12"/>
  <c r="H25" i="12"/>
  <c r="G25" i="12"/>
  <c r="F25" i="12"/>
  <c r="E25" i="12"/>
  <c r="C25" i="12"/>
  <c r="D25" i="12" s="1"/>
  <c r="A25" i="12"/>
  <c r="P24" i="12"/>
  <c r="O24" i="12"/>
  <c r="N24" i="12"/>
  <c r="M24" i="12"/>
  <c r="L24" i="12"/>
  <c r="K24" i="12"/>
  <c r="J24" i="12"/>
  <c r="I24" i="12"/>
  <c r="H24" i="12"/>
  <c r="G24" i="12"/>
  <c r="F24" i="12"/>
  <c r="E24" i="12"/>
  <c r="C24" i="12"/>
  <c r="D24" i="12" s="1"/>
  <c r="A24" i="12"/>
  <c r="F23" i="12"/>
  <c r="C23" i="12"/>
  <c r="D23" i="12" s="1"/>
  <c r="A23" i="12"/>
  <c r="C22" i="12"/>
  <c r="D22" i="12" s="1"/>
  <c r="F22" i="12" s="1"/>
  <c r="A22" i="12"/>
  <c r="C21" i="12"/>
  <c r="D21" i="12" s="1"/>
  <c r="F21" i="12" s="1"/>
  <c r="C20" i="12"/>
  <c r="D20" i="12" s="1"/>
  <c r="F20" i="12" s="1"/>
  <c r="A20" i="12"/>
  <c r="A21" i="12" s="1"/>
  <c r="C19" i="12"/>
  <c r="D19" i="12" s="1"/>
  <c r="C18" i="12"/>
  <c r="D18" i="12" s="1"/>
  <c r="C17" i="12"/>
  <c r="D17" i="12" s="1"/>
  <c r="C16" i="12"/>
  <c r="D16" i="12" s="1"/>
  <c r="C15" i="12"/>
  <c r="D15" i="12" s="1"/>
  <c r="C14" i="12"/>
  <c r="D14" i="12" s="1"/>
  <c r="C13" i="12"/>
  <c r="D13" i="12" s="1"/>
  <c r="C12" i="12"/>
  <c r="D12" i="12" s="1"/>
  <c r="C11" i="12"/>
  <c r="D11" i="12" s="1"/>
  <c r="C10" i="12"/>
  <c r="D10" i="12" s="1"/>
  <c r="C9" i="12"/>
  <c r="D9" i="12" s="1"/>
  <c r="C8" i="12"/>
  <c r="D8" i="12" s="1"/>
  <c r="C7" i="12"/>
  <c r="D7" i="12" s="1"/>
  <c r="C6" i="12"/>
  <c r="D6" i="12" s="1"/>
  <c r="C5" i="12"/>
  <c r="D5" i="12" s="1"/>
  <c r="C4" i="12"/>
  <c r="D4" i="12" s="1"/>
  <c r="A3" i="12"/>
  <c r="A4" i="12" s="1"/>
  <c r="A5" i="12" s="1"/>
  <c r="A6" i="12" s="1"/>
  <c r="A7" i="12" s="1"/>
  <c r="A8" i="12" s="1"/>
  <c r="A9" i="12" s="1"/>
  <c r="A10" i="12" s="1"/>
  <c r="A11" i="12" s="1"/>
  <c r="A12" i="12" s="1"/>
  <c r="A13" i="12" s="1"/>
  <c r="A14" i="12" s="1"/>
  <c r="A15" i="12" s="1"/>
  <c r="A16" i="12" s="1"/>
  <c r="A17" i="12" s="1"/>
  <c r="A18" i="12" s="1"/>
  <c r="A19" i="12" s="1"/>
  <c r="F13" i="12" l="1"/>
  <c r="F19" i="12"/>
  <c r="F8" i="12"/>
  <c r="F16" i="12"/>
  <c r="F7" i="14"/>
  <c r="F15" i="14"/>
  <c r="F8" i="14"/>
  <c r="F16" i="14"/>
  <c r="F9" i="14"/>
  <c r="F17" i="14"/>
  <c r="F11" i="14"/>
  <c r="F19" i="14"/>
  <c r="F25" i="14"/>
  <c r="F22" i="14"/>
  <c r="F14" i="14"/>
  <c r="F13" i="14"/>
  <c r="F10" i="14"/>
  <c r="F6" i="14"/>
  <c r="F5" i="14"/>
  <c r="B34" i="14"/>
  <c r="F6" i="13"/>
  <c r="F14" i="13"/>
  <c r="F20" i="13"/>
  <c r="F7" i="13"/>
  <c r="F8" i="13"/>
  <c r="F15" i="13"/>
  <c r="F11" i="13"/>
  <c r="A6" i="13"/>
  <c r="A7" i="13" s="1"/>
  <c r="A8" i="13" s="1"/>
  <c r="A9" i="13" s="1"/>
  <c r="A10" i="13" s="1"/>
  <c r="A11" i="13" s="1"/>
  <c r="A12" i="13" s="1"/>
  <c r="A13" i="13" s="1"/>
  <c r="A14" i="13" s="1"/>
  <c r="A15" i="13" s="1"/>
  <c r="A16" i="13" s="1"/>
  <c r="A17" i="13" s="1"/>
  <c r="A18" i="13" s="1"/>
  <c r="A19" i="13" s="1"/>
  <c r="F12" i="13"/>
  <c r="F9" i="13"/>
  <c r="F17" i="13"/>
  <c r="F18" i="13"/>
  <c r="F16" i="13"/>
  <c r="F10" i="13"/>
  <c r="F13" i="13"/>
  <c r="F19" i="13"/>
  <c r="F6" i="12"/>
  <c r="F7" i="12"/>
  <c r="F9" i="12"/>
  <c r="F5" i="12"/>
  <c r="F10" i="12"/>
  <c r="F11" i="12"/>
  <c r="F17" i="12"/>
  <c r="F12" i="12"/>
  <c r="F18" i="12"/>
  <c r="F14" i="12"/>
  <c r="F15" i="12"/>
  <c r="B34" i="12"/>
  <c r="G20" i="12" s="1"/>
  <c r="H20" i="12" s="1"/>
  <c r="I20" i="12" s="1"/>
  <c r="J20" i="12" s="1"/>
  <c r="E23" i="12" l="1"/>
  <c r="G23" i="12"/>
  <c r="H23" i="12" s="1"/>
  <c r="I23" i="12" s="1"/>
  <c r="J23" i="12" s="1"/>
  <c r="E22" i="12"/>
  <c r="G22" i="12"/>
  <c r="H22" i="12" s="1"/>
  <c r="I22" i="12" s="1"/>
  <c r="J22" i="12" s="1"/>
  <c r="G21" i="12"/>
  <c r="H21" i="12" s="1"/>
  <c r="I21" i="12" s="1"/>
  <c r="J21" i="12" s="1"/>
  <c r="E21" i="12"/>
  <c r="E20" i="12"/>
  <c r="E4" i="12"/>
  <c r="B38" i="12" s="1"/>
  <c r="L23" i="12" s="1"/>
  <c r="G24" i="14"/>
  <c r="H24" i="14" s="1"/>
  <c r="I24" i="14" s="1"/>
  <c r="J24" i="14" s="1"/>
  <c r="E27" i="14"/>
  <c r="G27" i="14"/>
  <c r="H27" i="14" s="1"/>
  <c r="I27" i="14" s="1"/>
  <c r="J27" i="14" s="1"/>
  <c r="E26" i="14"/>
  <c r="G26" i="14"/>
  <c r="H26" i="14" s="1"/>
  <c r="I26" i="14" s="1"/>
  <c r="J26" i="14" s="1"/>
  <c r="G25" i="14"/>
  <c r="H25" i="14" s="1"/>
  <c r="I25" i="14" s="1"/>
  <c r="J25" i="14" s="1"/>
  <c r="E25" i="14"/>
  <c r="E4" i="14"/>
  <c r="B38" i="14" s="1"/>
  <c r="E24" i="14"/>
  <c r="G23" i="14"/>
  <c r="H23" i="14" s="1"/>
  <c r="I23" i="14" s="1"/>
  <c r="J23" i="14" s="1"/>
  <c r="E23" i="14"/>
  <c r="G22" i="14"/>
  <c r="H22" i="14" s="1"/>
  <c r="I22" i="14" s="1"/>
  <c r="J22" i="14" s="1"/>
  <c r="E22" i="14"/>
  <c r="G21" i="14"/>
  <c r="H21" i="14" s="1"/>
  <c r="I21" i="14" s="1"/>
  <c r="J21" i="14" s="1"/>
  <c r="E21" i="14"/>
  <c r="E18" i="14"/>
  <c r="E17" i="14"/>
  <c r="E14" i="14"/>
  <c r="E11" i="14"/>
  <c r="E7" i="14"/>
  <c r="E9" i="14"/>
  <c r="E6" i="14"/>
  <c r="E13" i="14"/>
  <c r="E15" i="14"/>
  <c r="E20" i="14"/>
  <c r="E16" i="14"/>
  <c r="E12" i="14"/>
  <c r="E8" i="14"/>
  <c r="G15" i="14"/>
  <c r="H15" i="14" s="1"/>
  <c r="I15" i="14" s="1"/>
  <c r="J15" i="14" s="1"/>
  <c r="G7" i="14"/>
  <c r="H7" i="14" s="1"/>
  <c r="I7" i="14" s="1"/>
  <c r="J7" i="14" s="1"/>
  <c r="G16" i="14"/>
  <c r="H16" i="14" s="1"/>
  <c r="I16" i="14" s="1"/>
  <c r="J16" i="14" s="1"/>
  <c r="G8" i="14"/>
  <c r="H8" i="14" s="1"/>
  <c r="I8" i="14" s="1"/>
  <c r="J8" i="14" s="1"/>
  <c r="G13" i="14"/>
  <c r="H13" i="14" s="1"/>
  <c r="I13" i="14" s="1"/>
  <c r="J13" i="14" s="1"/>
  <c r="G17" i="14"/>
  <c r="H17" i="14" s="1"/>
  <c r="I17" i="14" s="1"/>
  <c r="J17" i="14" s="1"/>
  <c r="G9" i="14"/>
  <c r="H9" i="14" s="1"/>
  <c r="I9" i="14" s="1"/>
  <c r="J9" i="14" s="1"/>
  <c r="G18" i="14"/>
  <c r="H18" i="14" s="1"/>
  <c r="I18" i="14" s="1"/>
  <c r="J18" i="14" s="1"/>
  <c r="G10" i="14"/>
  <c r="H10" i="14" s="1"/>
  <c r="I10" i="14" s="1"/>
  <c r="J10" i="14" s="1"/>
  <c r="G5" i="14"/>
  <c r="H5" i="14" s="1"/>
  <c r="I5" i="14" s="1"/>
  <c r="G19" i="14"/>
  <c r="H19" i="14" s="1"/>
  <c r="I19" i="14" s="1"/>
  <c r="J19" i="14" s="1"/>
  <c r="G11" i="14"/>
  <c r="H11" i="14" s="1"/>
  <c r="I11" i="14" s="1"/>
  <c r="J11" i="14" s="1"/>
  <c r="G20" i="14"/>
  <c r="H20" i="14" s="1"/>
  <c r="I20" i="14" s="1"/>
  <c r="J20" i="14" s="1"/>
  <c r="G12" i="14"/>
  <c r="H12" i="14" s="1"/>
  <c r="I12" i="14" s="1"/>
  <c r="J12" i="14" s="1"/>
  <c r="G14" i="14"/>
  <c r="H14" i="14" s="1"/>
  <c r="I14" i="14" s="1"/>
  <c r="J14" i="14" s="1"/>
  <c r="G6" i="14"/>
  <c r="H6" i="14" s="1"/>
  <c r="I6" i="14" s="1"/>
  <c r="J6" i="14" s="1"/>
  <c r="E10" i="14"/>
  <c r="E5" i="14"/>
  <c r="E19" i="14"/>
  <c r="A20" i="13"/>
  <c r="B34" i="13" s="1"/>
  <c r="E7" i="12"/>
  <c r="E6" i="12"/>
  <c r="E18" i="12"/>
  <c r="E13" i="12"/>
  <c r="E12" i="12"/>
  <c r="E8" i="12"/>
  <c r="E16" i="12"/>
  <c r="E11" i="12"/>
  <c r="E10" i="12"/>
  <c r="E15" i="12"/>
  <c r="G17" i="12"/>
  <c r="H17" i="12" s="1"/>
  <c r="I17" i="12" s="1"/>
  <c r="J17" i="12" s="1"/>
  <c r="G9" i="12"/>
  <c r="H9" i="12" s="1"/>
  <c r="I9" i="12" s="1"/>
  <c r="J9" i="12" s="1"/>
  <c r="G18" i="12"/>
  <c r="H18" i="12" s="1"/>
  <c r="I18" i="12" s="1"/>
  <c r="J18" i="12" s="1"/>
  <c r="G10" i="12"/>
  <c r="H10" i="12" s="1"/>
  <c r="I10" i="12" s="1"/>
  <c r="J10" i="12" s="1"/>
  <c r="G16" i="12"/>
  <c r="H16" i="12" s="1"/>
  <c r="I16" i="12" s="1"/>
  <c r="J16" i="12" s="1"/>
  <c r="G19" i="12"/>
  <c r="H19" i="12" s="1"/>
  <c r="I19" i="12" s="1"/>
  <c r="J19" i="12" s="1"/>
  <c r="G11" i="12"/>
  <c r="H11" i="12" s="1"/>
  <c r="I11" i="12" s="1"/>
  <c r="J11" i="12" s="1"/>
  <c r="G12" i="12"/>
  <c r="H12" i="12" s="1"/>
  <c r="I12" i="12" s="1"/>
  <c r="J12" i="12" s="1"/>
  <c r="G13" i="12"/>
  <c r="H13" i="12" s="1"/>
  <c r="I13" i="12" s="1"/>
  <c r="J13" i="12" s="1"/>
  <c r="G14" i="12"/>
  <c r="H14" i="12" s="1"/>
  <c r="I14" i="12" s="1"/>
  <c r="J14" i="12" s="1"/>
  <c r="G15" i="12"/>
  <c r="H15" i="12" s="1"/>
  <c r="I15" i="12" s="1"/>
  <c r="J15" i="12" s="1"/>
  <c r="G7" i="12"/>
  <c r="H7" i="12" s="1"/>
  <c r="I7" i="12" s="1"/>
  <c r="J7" i="12" s="1"/>
  <c r="G8" i="12"/>
  <c r="H8" i="12" s="1"/>
  <c r="I8" i="12" s="1"/>
  <c r="J8" i="12" s="1"/>
  <c r="G5" i="12"/>
  <c r="H5" i="12" s="1"/>
  <c r="I5" i="12" s="1"/>
  <c r="G6" i="12"/>
  <c r="H6" i="12" s="1"/>
  <c r="I6" i="12" s="1"/>
  <c r="J6" i="12" s="1"/>
  <c r="E9" i="12"/>
  <c r="E19" i="12"/>
  <c r="E17" i="12"/>
  <c r="E5" i="12"/>
  <c r="E14" i="12"/>
  <c r="L21" i="12" l="1"/>
  <c r="L22" i="12"/>
  <c r="L3" i="12"/>
  <c r="L20" i="12"/>
  <c r="L4" i="12"/>
  <c r="L26" i="14"/>
  <c r="L27" i="14"/>
  <c r="L24" i="14"/>
  <c r="L25" i="14"/>
  <c r="L22" i="14"/>
  <c r="L23" i="14"/>
  <c r="L4" i="14"/>
  <c r="L21" i="14"/>
  <c r="J5" i="14"/>
  <c r="B35" i="14"/>
  <c r="B36" i="14" s="1"/>
  <c r="L13" i="14"/>
  <c r="L5" i="14"/>
  <c r="L14" i="14"/>
  <c r="L6" i="14"/>
  <c r="L15" i="14"/>
  <c r="L7" i="14"/>
  <c r="L10" i="14"/>
  <c r="L12" i="14"/>
  <c r="L16" i="14"/>
  <c r="L8" i="14"/>
  <c r="L18" i="14"/>
  <c r="L17" i="14"/>
  <c r="L9" i="14"/>
  <c r="L19" i="14"/>
  <c r="L11" i="14"/>
  <c r="L20" i="14"/>
  <c r="L3" i="14"/>
  <c r="E20" i="13"/>
  <c r="G20" i="13"/>
  <c r="H20" i="13" s="1"/>
  <c r="I20" i="13" s="1"/>
  <c r="J20" i="13" s="1"/>
  <c r="G17" i="13"/>
  <c r="H17" i="13" s="1"/>
  <c r="I17" i="13" s="1"/>
  <c r="J17" i="13" s="1"/>
  <c r="E17" i="13"/>
  <c r="E6" i="13"/>
  <c r="G19" i="13"/>
  <c r="H19" i="13" s="1"/>
  <c r="I19" i="13" s="1"/>
  <c r="J19" i="13" s="1"/>
  <c r="G10" i="13"/>
  <c r="H10" i="13" s="1"/>
  <c r="I10" i="13" s="1"/>
  <c r="J10" i="13" s="1"/>
  <c r="E13" i="13"/>
  <c r="E10" i="13"/>
  <c r="G9" i="13"/>
  <c r="H9" i="13" s="1"/>
  <c r="I9" i="13" s="1"/>
  <c r="J9" i="13" s="1"/>
  <c r="G7" i="13"/>
  <c r="H7" i="13" s="1"/>
  <c r="I7" i="13" s="1"/>
  <c r="J7" i="13" s="1"/>
  <c r="E8" i="13"/>
  <c r="E4" i="13"/>
  <c r="B38" i="13" s="1"/>
  <c r="L20" i="13" s="1"/>
  <c r="G18" i="13"/>
  <c r="H18" i="13" s="1"/>
  <c r="I18" i="13" s="1"/>
  <c r="J18" i="13" s="1"/>
  <c r="E16" i="13"/>
  <c r="E19" i="13"/>
  <c r="G5" i="13"/>
  <c r="H5" i="13" s="1"/>
  <c r="I5" i="13" s="1"/>
  <c r="J5" i="13" s="1"/>
  <c r="G8" i="13"/>
  <c r="H8" i="13" s="1"/>
  <c r="I8" i="13" s="1"/>
  <c r="J8" i="13" s="1"/>
  <c r="G15" i="13"/>
  <c r="H15" i="13" s="1"/>
  <c r="I15" i="13" s="1"/>
  <c r="J15" i="13" s="1"/>
  <c r="E9" i="13"/>
  <c r="E14" i="13"/>
  <c r="G14" i="13"/>
  <c r="H14" i="13" s="1"/>
  <c r="I14" i="13" s="1"/>
  <c r="J14" i="13" s="1"/>
  <c r="E7" i="13"/>
  <c r="E12" i="13"/>
  <c r="G12" i="13"/>
  <c r="H12" i="13" s="1"/>
  <c r="I12" i="13" s="1"/>
  <c r="J12" i="13" s="1"/>
  <c r="G6" i="13"/>
  <c r="H6" i="13" s="1"/>
  <c r="I6" i="13" s="1"/>
  <c r="J6" i="13" s="1"/>
  <c r="E18" i="13"/>
  <c r="E11" i="13"/>
  <c r="G13" i="13"/>
  <c r="H13" i="13" s="1"/>
  <c r="I13" i="13" s="1"/>
  <c r="J13" i="13" s="1"/>
  <c r="G16" i="13"/>
  <c r="H16" i="13" s="1"/>
  <c r="I16" i="13" s="1"/>
  <c r="J16" i="13" s="1"/>
  <c r="E15" i="13"/>
  <c r="E5" i="13"/>
  <c r="G11" i="13"/>
  <c r="H11" i="13" s="1"/>
  <c r="I11" i="13" s="1"/>
  <c r="J11" i="13" s="1"/>
  <c r="J5" i="12"/>
  <c r="B35" i="12"/>
  <c r="B36" i="12" s="1"/>
  <c r="L14" i="12"/>
  <c r="L6" i="12"/>
  <c r="L15" i="12"/>
  <c r="L7" i="12"/>
  <c r="L5" i="12"/>
  <c r="L16" i="12"/>
  <c r="L8" i="12"/>
  <c r="L17" i="12"/>
  <c r="L9" i="12"/>
  <c r="L18" i="12"/>
  <c r="L19" i="12"/>
  <c r="L10" i="12"/>
  <c r="L11" i="12"/>
  <c r="L12" i="12"/>
  <c r="L13" i="12"/>
  <c r="K23" i="12" l="1"/>
  <c r="K22" i="12"/>
  <c r="K21" i="12"/>
  <c r="K20" i="12"/>
  <c r="K27" i="14"/>
  <c r="K26" i="14"/>
  <c r="K25" i="14"/>
  <c r="K24" i="14"/>
  <c r="K23" i="14"/>
  <c r="K22" i="14"/>
  <c r="K21" i="14"/>
  <c r="K20" i="14"/>
  <c r="K12" i="14"/>
  <c r="K17" i="14"/>
  <c r="K13" i="14"/>
  <c r="K5" i="14"/>
  <c r="K9" i="14"/>
  <c r="K14" i="14"/>
  <c r="K6" i="14"/>
  <c r="K8" i="14"/>
  <c r="K15" i="14"/>
  <c r="K7" i="14"/>
  <c r="K16" i="14"/>
  <c r="K18" i="14"/>
  <c r="K10" i="14"/>
  <c r="K19" i="14"/>
  <c r="K11" i="14"/>
  <c r="B35" i="13"/>
  <c r="B36" i="13" s="1"/>
  <c r="K20" i="13" s="1"/>
  <c r="L12" i="13"/>
  <c r="L6" i="13"/>
  <c r="L17" i="13"/>
  <c r="L18" i="13"/>
  <c r="L10" i="13"/>
  <c r="L13" i="13"/>
  <c r="L5" i="13"/>
  <c r="L14" i="13"/>
  <c r="L9" i="13"/>
  <c r="L15" i="13"/>
  <c r="L7" i="13"/>
  <c r="L16" i="13"/>
  <c r="L8" i="13"/>
  <c r="L19" i="13"/>
  <c r="L11" i="13"/>
  <c r="L4" i="13"/>
  <c r="L3" i="13"/>
  <c r="K13" i="12"/>
  <c r="K5" i="12"/>
  <c r="K14" i="12"/>
  <c r="K6" i="12"/>
  <c r="K15" i="12"/>
  <c r="K7" i="12"/>
  <c r="K16" i="12"/>
  <c r="K8" i="12"/>
  <c r="K18" i="12"/>
  <c r="K19" i="12"/>
  <c r="K17" i="12"/>
  <c r="K9" i="12"/>
  <c r="K10" i="12"/>
  <c r="K11" i="12"/>
  <c r="K12" i="12"/>
  <c r="B40" i="14" l="1"/>
  <c r="B39" i="14"/>
  <c r="M27" i="14" s="1"/>
  <c r="K8" i="13"/>
  <c r="K18" i="13"/>
  <c r="K16" i="13"/>
  <c r="K12" i="13"/>
  <c r="K17" i="13"/>
  <c r="K9" i="13"/>
  <c r="K7" i="13"/>
  <c r="K15" i="13"/>
  <c r="K5" i="13"/>
  <c r="K6" i="13"/>
  <c r="K11" i="13"/>
  <c r="K14" i="13"/>
  <c r="K19" i="13"/>
  <c r="K10" i="13"/>
  <c r="K13" i="13"/>
  <c r="B40" i="13"/>
  <c r="N20" i="13" s="1"/>
  <c r="B39" i="13"/>
  <c r="M20" i="13" s="1"/>
  <c r="B40" i="12"/>
  <c r="B39" i="12"/>
  <c r="M22" i="12" l="1"/>
  <c r="M23" i="12"/>
  <c r="N22" i="12"/>
  <c r="N23" i="12"/>
  <c r="N20" i="12"/>
  <c r="N21" i="12"/>
  <c r="M20" i="12"/>
  <c r="M21" i="12"/>
  <c r="M4" i="12"/>
  <c r="M3" i="12"/>
  <c r="B42" i="12"/>
  <c r="P23" i="12" s="1"/>
  <c r="N3" i="12"/>
  <c r="N4" i="12"/>
  <c r="N27" i="14"/>
  <c r="B42" i="14"/>
  <c r="M25" i="14"/>
  <c r="M26" i="14"/>
  <c r="N25" i="14"/>
  <c r="N26" i="14"/>
  <c r="M23" i="14"/>
  <c r="M24" i="14"/>
  <c r="N23" i="14"/>
  <c r="N24" i="14"/>
  <c r="N21" i="14"/>
  <c r="N22" i="14"/>
  <c r="M21" i="14"/>
  <c r="M22" i="14"/>
  <c r="B41" i="14"/>
  <c r="O27" i="14" s="1"/>
  <c r="M14" i="14"/>
  <c r="M6" i="14"/>
  <c r="M7" i="14"/>
  <c r="M19" i="14"/>
  <c r="M11" i="14"/>
  <c r="M5" i="14"/>
  <c r="M15" i="14"/>
  <c r="M16" i="14"/>
  <c r="M8" i="14"/>
  <c r="M10" i="14"/>
  <c r="M17" i="14"/>
  <c r="M9" i="14"/>
  <c r="M18" i="14"/>
  <c r="M20" i="14"/>
  <c r="M12" i="14"/>
  <c r="M13" i="14"/>
  <c r="M4" i="14"/>
  <c r="M3" i="14"/>
  <c r="P27" i="14"/>
  <c r="N15" i="14"/>
  <c r="N7" i="14"/>
  <c r="N8" i="14"/>
  <c r="N16" i="14"/>
  <c r="N20" i="14"/>
  <c r="N12" i="14"/>
  <c r="N6" i="14"/>
  <c r="N17" i="14"/>
  <c r="N9" i="14"/>
  <c r="N11" i="14"/>
  <c r="N18" i="14"/>
  <c r="N10" i="14"/>
  <c r="N19" i="14"/>
  <c r="N13" i="14"/>
  <c r="N5" i="14"/>
  <c r="N14" i="14"/>
  <c r="N3" i="14"/>
  <c r="N4" i="14"/>
  <c r="M13" i="13"/>
  <c r="M5" i="13"/>
  <c r="M7" i="13"/>
  <c r="M9" i="13"/>
  <c r="M19" i="13"/>
  <c r="M11" i="13"/>
  <c r="B41" i="13"/>
  <c r="O20" i="13" s="1"/>
  <c r="M14" i="13"/>
  <c r="M6" i="13"/>
  <c r="M15" i="13"/>
  <c r="M18" i="13"/>
  <c r="M16" i="13"/>
  <c r="M8" i="13"/>
  <c r="M17" i="13"/>
  <c r="M10" i="13"/>
  <c r="M12" i="13"/>
  <c r="M3" i="13"/>
  <c r="M4" i="13"/>
  <c r="P20" i="13"/>
  <c r="N14" i="13"/>
  <c r="N6" i="13"/>
  <c r="N16" i="13"/>
  <c r="N8" i="13"/>
  <c r="N10" i="13"/>
  <c r="N11" i="13"/>
  <c r="N12" i="13"/>
  <c r="N15" i="13"/>
  <c r="N7" i="13"/>
  <c r="N17" i="13"/>
  <c r="N9" i="13"/>
  <c r="N18" i="13"/>
  <c r="N19" i="13"/>
  <c r="N13" i="13"/>
  <c r="N5" i="13"/>
  <c r="N3" i="13"/>
  <c r="N4" i="13"/>
  <c r="M15" i="12"/>
  <c r="M7" i="12"/>
  <c r="M16" i="12"/>
  <c r="M8" i="12"/>
  <c r="M17" i="12"/>
  <c r="M9" i="12"/>
  <c r="M18" i="12"/>
  <c r="M10" i="12"/>
  <c r="B41" i="12"/>
  <c r="M14" i="12"/>
  <c r="M6" i="12"/>
  <c r="M19" i="12"/>
  <c r="M11" i="12"/>
  <c r="M12" i="12"/>
  <c r="M13" i="12"/>
  <c r="M5" i="12"/>
  <c r="N16" i="12"/>
  <c r="N8" i="12"/>
  <c r="N17" i="12"/>
  <c r="N9" i="12"/>
  <c r="N7" i="12"/>
  <c r="N18" i="12"/>
  <c r="N10" i="12"/>
  <c r="N19" i="12"/>
  <c r="N11" i="12"/>
  <c r="N5" i="12"/>
  <c r="N15" i="12"/>
  <c r="N12" i="12"/>
  <c r="N13" i="12"/>
  <c r="N14" i="12"/>
  <c r="N6" i="12"/>
  <c r="O22" i="12" l="1"/>
  <c r="O23" i="12"/>
  <c r="P21" i="12"/>
  <c r="P22" i="12"/>
  <c r="O20" i="12"/>
  <c r="O21" i="12"/>
  <c r="P3" i="12"/>
  <c r="P20" i="12"/>
  <c r="P25" i="14"/>
  <c r="P26" i="14"/>
  <c r="O25" i="14"/>
  <c r="O26" i="14"/>
  <c r="P23" i="14"/>
  <c r="P24" i="14"/>
  <c r="O23" i="14"/>
  <c r="O24" i="14"/>
  <c r="P21" i="14"/>
  <c r="P22" i="14"/>
  <c r="O21" i="14"/>
  <c r="O22" i="14"/>
  <c r="P17" i="14"/>
  <c r="P9" i="14"/>
  <c r="P10" i="14"/>
  <c r="P14" i="14"/>
  <c r="P18" i="14"/>
  <c r="P19" i="14"/>
  <c r="P11" i="14"/>
  <c r="P6" i="14"/>
  <c r="P8" i="14"/>
  <c r="P20" i="14"/>
  <c r="P12" i="14"/>
  <c r="P13" i="14"/>
  <c r="P5" i="14"/>
  <c r="P15" i="14"/>
  <c r="P7" i="14"/>
  <c r="P16" i="14"/>
  <c r="P3" i="14"/>
  <c r="P4" i="14"/>
  <c r="O16" i="14"/>
  <c r="O8" i="14"/>
  <c r="O5" i="14"/>
  <c r="O17" i="14"/>
  <c r="O9" i="14"/>
  <c r="O15" i="14"/>
  <c r="O18" i="14"/>
  <c r="O10" i="14"/>
  <c r="O12" i="14"/>
  <c r="O13" i="14"/>
  <c r="O19" i="14"/>
  <c r="O11" i="14"/>
  <c r="O20" i="14"/>
  <c r="O14" i="14"/>
  <c r="O6" i="14"/>
  <c r="O7" i="14"/>
  <c r="O3" i="14"/>
  <c r="O4" i="14"/>
  <c r="O15" i="13"/>
  <c r="O7" i="13"/>
  <c r="O17" i="13"/>
  <c r="O9" i="13"/>
  <c r="O13" i="13"/>
  <c r="O16" i="13"/>
  <c r="O8" i="13"/>
  <c r="O11" i="13"/>
  <c r="O12" i="13"/>
  <c r="O14" i="13"/>
  <c r="O18" i="13"/>
  <c r="O10" i="13"/>
  <c r="O19" i="13"/>
  <c r="O5" i="13"/>
  <c r="O6" i="13"/>
  <c r="O3" i="13"/>
  <c r="O4" i="13"/>
  <c r="P16" i="13"/>
  <c r="P8" i="13"/>
  <c r="P14" i="13"/>
  <c r="P15" i="13"/>
  <c r="P17" i="13"/>
  <c r="P9" i="13"/>
  <c r="P18" i="13"/>
  <c r="P10" i="13"/>
  <c r="P5" i="13"/>
  <c r="P19" i="13"/>
  <c r="P11" i="13"/>
  <c r="P12" i="13"/>
  <c r="P13" i="13"/>
  <c r="P6" i="13"/>
  <c r="P7" i="13"/>
  <c r="P4" i="13"/>
  <c r="P3" i="13"/>
  <c r="P18" i="12"/>
  <c r="P10" i="12"/>
  <c r="P19" i="12"/>
  <c r="P11" i="12"/>
  <c r="P8" i="12"/>
  <c r="P9" i="12"/>
  <c r="P12" i="12"/>
  <c r="P13" i="12"/>
  <c r="P5" i="12"/>
  <c r="P14" i="12"/>
  <c r="P6" i="12"/>
  <c r="P7" i="12"/>
  <c r="P15" i="12"/>
  <c r="P16" i="12"/>
  <c r="P17" i="12"/>
  <c r="P4" i="12"/>
  <c r="O17" i="12"/>
  <c r="O9" i="12"/>
  <c r="O18" i="12"/>
  <c r="O10" i="12"/>
  <c r="O19" i="12"/>
  <c r="O11" i="12"/>
  <c r="O12" i="12"/>
  <c r="O13" i="12"/>
  <c r="O5" i="12"/>
  <c r="O6" i="12"/>
  <c r="O14" i="12"/>
  <c r="O15" i="12"/>
  <c r="O7" i="12"/>
  <c r="O16" i="12"/>
  <c r="O8" i="12"/>
  <c r="O4" i="12"/>
  <c r="O3" i="12"/>
</calcChain>
</file>

<file path=xl/sharedStrings.xml><?xml version="1.0" encoding="utf-8"?>
<sst xmlns="http://schemas.openxmlformats.org/spreadsheetml/2006/main" count="72" uniqueCount="23">
  <si>
    <t>Data Point</t>
  </si>
  <si>
    <t>Date of Event</t>
  </si>
  <si>
    <t>LCL (3 Sigma)</t>
  </si>
  <si>
    <t>UCL (3 Sigma)</t>
  </si>
  <si>
    <t>y</t>
  </si>
  <si>
    <t>Y-Bar</t>
  </si>
  <si>
    <t>MR</t>
  </si>
  <si>
    <t>MR-Bar</t>
  </si>
  <si>
    <t>Upper Limit</t>
  </si>
  <si>
    <t>Lower Limit</t>
  </si>
  <si>
    <t>MR-Bar'</t>
  </si>
  <si>
    <t>Data Points</t>
  </si>
  <si>
    <t>Warnings</t>
  </si>
  <si>
    <t>Revised Total</t>
  </si>
  <si>
    <t>Keep</t>
  </si>
  <si>
    <t>Centreline</t>
  </si>
  <si>
    <t>T. Between</t>
  </si>
  <si>
    <t>MR-Bar(3.27)</t>
  </si>
  <si>
    <t>U-Limit</t>
  </si>
  <si>
    <t>L-Limit</t>
  </si>
  <si>
    <t>LCL (3σ)</t>
  </si>
  <si>
    <t>UCL (3σ)</t>
  </si>
  <si>
    <t>MR&gt;MR-Bar(3.27)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</si>
</sst>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u/>
      <sz val="10"/>
      <color theme="1"/>
      <name val="Arial"/>
      <family val="2"/>
    </font>
    <font>
      <sz val="10"/>
      <color theme="1"/>
      <name val="Arial"/>
      <family val="2"/>
    </font>
    <font>
      <b/>
      <sz val="10"/>
      <color theme="1"/>
      <name val="Arial"/>
      <family val="2"/>
    </font>
  </fonts>
  <fills count="4">
    <fill>
      <patternFill patternType="none"/>
    </fill>
    <fill>
      <patternFill patternType="gray125"/>
    </fill>
    <fill>
      <patternFill patternType="solid">
        <fgColor indexed="65"/>
        <bgColor rgb="FF007E39"/>
      </patternFill>
    </fill>
    <fill>
      <patternFill patternType="mediumGray">
        <fgColor rgb="FF007E39"/>
      </patternFill>
    </fill>
  </fills>
  <borders count="5">
    <border>
      <left/>
      <right/>
      <top/>
      <bottom/>
      <diagonal/>
    </border>
    <border>
      <left style="medium">
        <color rgb="FF007E39"/>
      </left>
      <right style="medium">
        <color rgb="FF007E39"/>
      </right>
      <top style="medium">
        <color rgb="FF007E39"/>
      </top>
      <bottom style="medium">
        <color rgb="FF007E39"/>
      </bottom>
      <diagonal/>
    </border>
    <border>
      <left style="thick">
        <color rgb="FF007E39"/>
      </left>
      <right style="thick">
        <color rgb="FF007E39"/>
      </right>
      <top style="thick">
        <color rgb="FF007E39"/>
      </top>
      <bottom style="thick">
        <color rgb="FF007E39"/>
      </bottom>
      <diagonal/>
    </border>
    <border>
      <left style="thick">
        <color rgb="FF007E39"/>
      </left>
      <right/>
      <top style="thick">
        <color rgb="FF007E39"/>
      </top>
      <bottom style="thick">
        <color rgb="FF007E39"/>
      </bottom>
      <diagonal/>
    </border>
    <border>
      <left/>
      <right style="thick">
        <color rgb="FF007E39"/>
      </right>
      <top style="thick">
        <color rgb="FF007E39"/>
      </top>
      <bottom style="thick">
        <color rgb="FF007E39"/>
      </bottom>
      <diagonal/>
    </border>
  </borders>
  <cellStyleXfs count="1">
    <xf numFmtId="0" fontId="0" fillId="0" borderId="0"/>
  </cellStyleXfs>
  <cellXfs count="21">
    <xf numFmtId="0" fontId="0" fillId="0" borderId="0" xfId="0"/>
    <xf numFmtId="0" fontId="2" fillId="0" borderId="0" xfId="0" applyFont="1" applyAlignment="1" applyProtection="1">
      <alignment horizontal="center"/>
      <protection locked="0"/>
    </xf>
    <xf numFmtId="14" fontId="2" fillId="0" borderId="1" xfId="0" applyNumberFormat="1" applyFont="1" applyBorder="1" applyAlignment="1" applyProtection="1">
      <alignment horizontal="center"/>
      <protection locked="0"/>
    </xf>
    <xf numFmtId="0" fontId="3" fillId="0" borderId="0" xfId="0" applyFont="1" applyAlignment="1" applyProtection="1">
      <alignment horizontal="center"/>
      <protection locked="0"/>
    </xf>
    <xf numFmtId="0" fontId="2" fillId="0" borderId="0" xfId="0" applyFont="1" applyAlignment="1" applyProtection="1">
      <alignment horizontal="left" vertical="center"/>
      <protection locked="0"/>
    </xf>
    <xf numFmtId="0" fontId="3" fillId="0" borderId="2" xfId="0" applyFont="1" applyBorder="1" applyAlignment="1" applyProtection="1">
      <alignment horizontal="center"/>
      <protection locked="0"/>
    </xf>
    <xf numFmtId="0" fontId="2" fillId="0" borderId="2" xfId="0" applyFont="1" applyBorder="1" applyAlignment="1">
      <alignment horizontal="center"/>
    </xf>
    <xf numFmtId="14" fontId="2" fillId="0" borderId="2" xfId="0" applyNumberFormat="1" applyFont="1" applyBorder="1" applyAlignment="1" applyProtection="1">
      <alignment horizontal="center"/>
      <protection locked="0"/>
    </xf>
    <xf numFmtId="0" fontId="2" fillId="3" borderId="2" xfId="0" applyFont="1" applyFill="1" applyBorder="1" applyAlignment="1" applyProtection="1">
      <alignment horizontal="center"/>
      <protection locked="0"/>
    </xf>
    <xf numFmtId="164" fontId="2" fillId="2" borderId="2" xfId="0" applyNumberFormat="1" applyFont="1" applyFill="1" applyBorder="1" applyAlignment="1">
      <alignment horizontal="center"/>
    </xf>
    <xf numFmtId="0" fontId="2" fillId="0" borderId="2" xfId="0" applyFont="1" applyBorder="1" applyAlignment="1" applyProtection="1">
      <alignment horizontal="center"/>
      <protection locked="0"/>
    </xf>
    <xf numFmtId="0" fontId="3" fillId="0" borderId="3" xfId="0" applyFont="1" applyBorder="1" applyAlignment="1" applyProtection="1">
      <alignment horizontal="left"/>
      <protection locked="0"/>
    </xf>
    <xf numFmtId="0" fontId="3" fillId="0" borderId="4" xfId="0" applyFont="1" applyBorder="1" applyAlignment="1">
      <alignment horizontal="center"/>
    </xf>
    <xf numFmtId="0" fontId="3" fillId="0" borderId="3" xfId="0" applyFont="1" applyBorder="1" applyAlignment="1" applyProtection="1">
      <alignment horizontal="center"/>
      <protection locked="0"/>
    </xf>
    <xf numFmtId="164" fontId="3" fillId="0" borderId="4" xfId="0" applyNumberFormat="1" applyFont="1" applyBorder="1" applyAlignment="1">
      <alignment horizontal="center"/>
    </xf>
    <xf numFmtId="164" fontId="2" fillId="2" borderId="2" xfId="0" applyNumberFormat="1" applyFont="1" applyFill="1" applyBorder="1" applyAlignment="1" applyProtection="1">
      <alignment horizontal="center"/>
      <protection locked="0"/>
    </xf>
    <xf numFmtId="0" fontId="2" fillId="0" borderId="0" xfId="0" applyFont="1" applyProtection="1">
      <protection locked="0"/>
    </xf>
    <xf numFmtId="0" fontId="1" fillId="0" borderId="0" xfId="0" applyFont="1" applyProtection="1">
      <protection locked="0"/>
    </xf>
    <xf numFmtId="164" fontId="2" fillId="0" borderId="2" xfId="0" applyNumberFormat="1" applyFont="1" applyBorder="1" applyAlignment="1">
      <alignment horizontal="center"/>
    </xf>
    <xf numFmtId="0" fontId="1" fillId="0" borderId="0" xfId="0" applyFont="1" applyAlignment="1">
      <alignment horizontal="justify" vertical="top" wrapText="1"/>
    </xf>
    <xf numFmtId="0" fontId="0" fillId="0" borderId="0" xfId="0" applyAlignment="1">
      <alignment horizontal="justify" vertical="top"/>
    </xf>
  </cellXfs>
  <cellStyles count="1">
    <cellStyle name="Normal" xfId="0" builtinId="0"/>
  </cellStyles>
  <dxfs count="0"/>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T-Chart for E.coli</a:t>
            </a:r>
            <a:r>
              <a:rPr lang="en-GB" baseline="0">
                <a:latin typeface="Arial" panose="020B0604020202020204" pitchFamily="34" charset="0"/>
                <a:cs typeface="Arial" panose="020B0604020202020204" pitchFamily="34" charset="0"/>
              </a:rPr>
              <a:t> O157 Gastrointetinal Cases Confirmed by GP Practice Sample</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'T-Chart'!$C$3:$C$23</c:f>
              <c:numCache>
                <c:formatCode>General</c:formatCode>
                <c:ptCount val="21"/>
                <c:pt idx="1">
                  <c:v>48</c:v>
                </c:pt>
                <c:pt idx="2">
                  <c:v>20</c:v>
                </c:pt>
                <c:pt idx="3">
                  <c:v>21</c:v>
                </c:pt>
                <c:pt idx="4">
                  <c:v>3</c:v>
                </c:pt>
                <c:pt idx="5">
                  <c:v>63</c:v>
                </c:pt>
                <c:pt idx="6">
                  <c:v>11</c:v>
                </c:pt>
                <c:pt idx="7">
                  <c:v>63</c:v>
                </c:pt>
                <c:pt idx="8">
                  <c:v>3</c:v>
                </c:pt>
                <c:pt idx="9">
                  <c:v>25</c:v>
                </c:pt>
                <c:pt idx="10">
                  <c:v>21</c:v>
                </c:pt>
                <c:pt idx="11">
                  <c:v>8</c:v>
                </c:pt>
                <c:pt idx="12">
                  <c:v>12</c:v>
                </c:pt>
                <c:pt idx="13">
                  <c:v>51</c:v>
                </c:pt>
                <c:pt idx="14">
                  <c:v>43</c:v>
                </c:pt>
                <c:pt idx="15">
                  <c:v>5</c:v>
                </c:pt>
                <c:pt idx="16">
                  <c:v>7</c:v>
                </c:pt>
                <c:pt idx="17">
                  <c:v>13</c:v>
                </c:pt>
                <c:pt idx="18">
                  <c:v>28</c:v>
                </c:pt>
                <c:pt idx="19">
                  <c:v>30</c:v>
                </c:pt>
                <c:pt idx="20">
                  <c:v>36</c:v>
                </c:pt>
              </c:numCache>
            </c:numRef>
          </c:val>
          <c:smooth val="0"/>
          <c:extLst>
            <c:ext xmlns:c16="http://schemas.microsoft.com/office/drawing/2014/chart" uri="{C3380CC4-5D6E-409C-BE32-E72D297353CC}">
              <c16:uniqueId val="{00000000-02E3-4012-9385-F2CCD78048D8}"/>
            </c:ext>
          </c:extLst>
        </c:ser>
        <c:ser>
          <c:idx val="1"/>
          <c:order val="1"/>
          <c:tx>
            <c:strRef>
              <c:f>'T-Chart'!$L$2</c:f>
              <c:strCache>
                <c:ptCount val="1"/>
                <c:pt idx="0">
                  <c:v>Centreline</c:v>
                </c:pt>
              </c:strCache>
            </c:strRef>
          </c:tx>
          <c:spPr>
            <a:ln w="15875" cap="rnd">
              <a:solidFill>
                <a:schemeClr val="tx1"/>
              </a:solidFill>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'T-Chart'!$L$3:$L$23</c:f>
              <c:numCache>
                <c:formatCode>0.0</c:formatCode>
                <c:ptCount val="21"/>
                <c:pt idx="0">
                  <c:v>20.094862671792342</c:v>
                </c:pt>
                <c:pt idx="1">
                  <c:v>20.094862671792342</c:v>
                </c:pt>
                <c:pt idx="2">
                  <c:v>20.094862671792342</c:v>
                </c:pt>
                <c:pt idx="3">
                  <c:v>20.094862671792342</c:v>
                </c:pt>
                <c:pt idx="4">
                  <c:v>20.094862671792342</c:v>
                </c:pt>
                <c:pt idx="5">
                  <c:v>20.094862671792342</c:v>
                </c:pt>
                <c:pt idx="6">
                  <c:v>20.094862671792342</c:v>
                </c:pt>
                <c:pt idx="7">
                  <c:v>20.094862671792342</c:v>
                </c:pt>
                <c:pt idx="8">
                  <c:v>20.094862671792342</c:v>
                </c:pt>
                <c:pt idx="9">
                  <c:v>20.094862671792342</c:v>
                </c:pt>
                <c:pt idx="10">
                  <c:v>20.094862671792342</c:v>
                </c:pt>
                <c:pt idx="11">
                  <c:v>20.094862671792342</c:v>
                </c:pt>
                <c:pt idx="12">
                  <c:v>20.094862671792342</c:v>
                </c:pt>
                <c:pt idx="13">
                  <c:v>20.094862671792342</c:v>
                </c:pt>
                <c:pt idx="14">
                  <c:v>20.094862671792342</c:v>
                </c:pt>
                <c:pt idx="15">
                  <c:v>20.094862671792342</c:v>
                </c:pt>
                <c:pt idx="16">
                  <c:v>20.094862671792342</c:v>
                </c:pt>
                <c:pt idx="17">
                  <c:v>20.094862671792342</c:v>
                </c:pt>
                <c:pt idx="18">
                  <c:v>20.094862671792342</c:v>
                </c:pt>
                <c:pt idx="19">
                  <c:v>20.094862671792342</c:v>
                </c:pt>
                <c:pt idx="20">
                  <c:v>20.094862671792342</c:v>
                </c:pt>
              </c:numCache>
            </c:numRef>
          </c:val>
          <c:smooth val="0"/>
          <c:extLst>
            <c:ext xmlns:c16="http://schemas.microsoft.com/office/drawing/2014/chart" uri="{C3380CC4-5D6E-409C-BE32-E72D297353CC}">
              <c16:uniqueId val="{00000001-02E3-4012-9385-F2CCD78048D8}"/>
            </c:ext>
          </c:extLst>
        </c:ser>
        <c:ser>
          <c:idx val="2"/>
          <c:order val="2"/>
          <c:tx>
            <c:strRef>
              <c:f>'T-Chart'!$O$2</c:f>
              <c:strCache>
                <c:ptCount val="1"/>
                <c:pt idx="0">
                  <c:v>UCL (3σ)</c:v>
                </c:pt>
              </c:strCache>
            </c:strRef>
          </c:tx>
          <c:spPr>
            <a:ln w="15875" cap="sq" cmpd="sng">
              <a:solidFill>
                <a:srgbClr val="007E39"/>
              </a:solidFill>
              <a:prstDash val="lgDash"/>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'T-Chart'!$O$3:$O$20</c:f>
              <c:numCache>
                <c:formatCode>0.0</c:formatCode>
                <c:ptCount val="18"/>
                <c:pt idx="0">
                  <c:v>167.29539314020167</c:v>
                </c:pt>
                <c:pt idx="1">
                  <c:v>167.29539314020167</c:v>
                </c:pt>
                <c:pt idx="2">
                  <c:v>167.29539314020167</c:v>
                </c:pt>
                <c:pt idx="3">
                  <c:v>167.29539314020167</c:v>
                </c:pt>
                <c:pt idx="4">
                  <c:v>167.29539314020167</c:v>
                </c:pt>
                <c:pt idx="5">
                  <c:v>167.29539314020167</c:v>
                </c:pt>
                <c:pt idx="6">
                  <c:v>167.29539314020167</c:v>
                </c:pt>
                <c:pt idx="7">
                  <c:v>167.29539314020167</c:v>
                </c:pt>
                <c:pt idx="8">
                  <c:v>167.29539314020167</c:v>
                </c:pt>
                <c:pt idx="9">
                  <c:v>167.29539314020167</c:v>
                </c:pt>
                <c:pt idx="10">
                  <c:v>167.29539314020167</c:v>
                </c:pt>
                <c:pt idx="11">
                  <c:v>167.29539314020167</c:v>
                </c:pt>
                <c:pt idx="12">
                  <c:v>167.29539314020167</c:v>
                </c:pt>
                <c:pt idx="13">
                  <c:v>167.29539314020167</c:v>
                </c:pt>
                <c:pt idx="14">
                  <c:v>167.29539314020167</c:v>
                </c:pt>
                <c:pt idx="15">
                  <c:v>167.29539314020167</c:v>
                </c:pt>
                <c:pt idx="16">
                  <c:v>167.29539314020167</c:v>
                </c:pt>
                <c:pt idx="17">
                  <c:v>167.29539314020167</c:v>
                </c:pt>
              </c:numCache>
            </c:numRef>
          </c:val>
          <c:smooth val="0"/>
          <c:extLst>
            <c:ext xmlns:c16="http://schemas.microsoft.com/office/drawing/2014/chart" uri="{C3380CC4-5D6E-409C-BE32-E72D297353CC}">
              <c16:uniqueId val="{00000002-02E3-4012-9385-F2CCD78048D8}"/>
            </c:ext>
          </c:extLst>
        </c:ser>
        <c:ser>
          <c:idx val="3"/>
          <c:order val="3"/>
          <c:tx>
            <c:strRef>
              <c:f>'T-Chart'!$P$2</c:f>
              <c:strCache>
                <c:ptCount val="1"/>
                <c:pt idx="0">
                  <c:v>LCL (3σ)</c:v>
                </c:pt>
              </c:strCache>
            </c:strRef>
          </c:tx>
          <c:spPr>
            <a:ln w="15875" cap="sq">
              <a:solidFill>
                <a:srgbClr val="FF0000"/>
              </a:solidFill>
              <a:prstDash val="lgDash"/>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'T-Chart'!$P$3:$P$23</c:f>
              <c:numCache>
                <c:formatCode>0.0</c:formatCode>
                <c:ptCount val="21"/>
                <c:pt idx="0">
                  <c:v>5.942559482621787E-2</c:v>
                </c:pt>
                <c:pt idx="1">
                  <c:v>5.942559482621787E-2</c:v>
                </c:pt>
                <c:pt idx="2">
                  <c:v>5.942559482621787E-2</c:v>
                </c:pt>
                <c:pt idx="3">
                  <c:v>5.942559482621787E-2</c:v>
                </c:pt>
                <c:pt idx="4">
                  <c:v>5.942559482621787E-2</c:v>
                </c:pt>
                <c:pt idx="5">
                  <c:v>5.942559482621787E-2</c:v>
                </c:pt>
                <c:pt idx="6">
                  <c:v>5.942559482621787E-2</c:v>
                </c:pt>
                <c:pt idx="7">
                  <c:v>5.942559482621787E-2</c:v>
                </c:pt>
                <c:pt idx="8">
                  <c:v>5.942559482621787E-2</c:v>
                </c:pt>
                <c:pt idx="9">
                  <c:v>5.942559482621787E-2</c:v>
                </c:pt>
                <c:pt idx="10">
                  <c:v>5.942559482621787E-2</c:v>
                </c:pt>
                <c:pt idx="11">
                  <c:v>5.942559482621787E-2</c:v>
                </c:pt>
                <c:pt idx="12">
                  <c:v>5.942559482621787E-2</c:v>
                </c:pt>
                <c:pt idx="13">
                  <c:v>5.942559482621787E-2</c:v>
                </c:pt>
                <c:pt idx="14">
                  <c:v>5.942559482621787E-2</c:v>
                </c:pt>
                <c:pt idx="15">
                  <c:v>5.942559482621787E-2</c:v>
                </c:pt>
                <c:pt idx="16">
                  <c:v>5.942559482621787E-2</c:v>
                </c:pt>
                <c:pt idx="17">
                  <c:v>5.942559482621787E-2</c:v>
                </c:pt>
                <c:pt idx="18">
                  <c:v>5.942559482621787E-2</c:v>
                </c:pt>
                <c:pt idx="19">
                  <c:v>5.942559482621787E-2</c:v>
                </c:pt>
                <c:pt idx="20">
                  <c:v>5.942559482621787E-2</c:v>
                </c:pt>
              </c:numCache>
            </c:numRef>
          </c:val>
          <c:smooth val="0"/>
          <c:extLst>
            <c:ext xmlns:c16="http://schemas.microsoft.com/office/drawing/2014/chart" uri="{C3380CC4-5D6E-409C-BE32-E72D297353CC}">
              <c16:uniqueId val="{00000003-02E3-4012-9385-F2CCD78048D8}"/>
            </c:ext>
          </c:extLst>
        </c:ser>
        <c:ser>
          <c:idx val="4"/>
          <c:order val="4"/>
          <c:tx>
            <c:strRef>
              <c:f>'T-Chart'!#REF!</c:f>
              <c:strCache>
                <c:ptCount val="1"/>
                <c:pt idx="0">
                  <c:v>#REF!</c:v>
                </c:pt>
              </c:strCache>
            </c:strRef>
          </c:tx>
          <c:spPr>
            <a:ln w="28575" cap="rnd">
              <a:solidFill>
                <a:schemeClr val="accent5"/>
              </a:solidFill>
              <a:round/>
            </a:ln>
            <a:effectLst/>
          </c:spPr>
          <c:marker>
            <c:symbol val="none"/>
          </c:marker>
          <c:cat>
            <c:numRef>
              <c:f>'T-Chart'!$B$3:$B$23</c:f>
              <c:numCache>
                <c:formatCode>m/d/yyyy</c:formatCode>
                <c:ptCount val="21"/>
                <c:pt idx="0">
                  <c:v>44420</c:v>
                </c:pt>
                <c:pt idx="1">
                  <c:v>44468</c:v>
                </c:pt>
                <c:pt idx="2">
                  <c:v>44488</c:v>
                </c:pt>
                <c:pt idx="3">
                  <c:v>44509</c:v>
                </c:pt>
                <c:pt idx="4">
                  <c:v>44512</c:v>
                </c:pt>
                <c:pt idx="5">
                  <c:v>44575</c:v>
                </c:pt>
                <c:pt idx="6">
                  <c:v>44586</c:v>
                </c:pt>
                <c:pt idx="7">
                  <c:v>44649</c:v>
                </c:pt>
                <c:pt idx="8">
                  <c:v>44652</c:v>
                </c:pt>
                <c:pt idx="9">
                  <c:v>44677</c:v>
                </c:pt>
                <c:pt idx="10">
                  <c:v>44698</c:v>
                </c:pt>
                <c:pt idx="11">
                  <c:v>44706</c:v>
                </c:pt>
                <c:pt idx="12">
                  <c:v>44718</c:v>
                </c:pt>
                <c:pt idx="13">
                  <c:v>44769</c:v>
                </c:pt>
                <c:pt idx="14">
                  <c:v>44812</c:v>
                </c:pt>
                <c:pt idx="15">
                  <c:v>44817</c:v>
                </c:pt>
                <c:pt idx="16">
                  <c:v>44824</c:v>
                </c:pt>
                <c:pt idx="17">
                  <c:v>44837</c:v>
                </c:pt>
                <c:pt idx="18">
                  <c:v>44865</c:v>
                </c:pt>
                <c:pt idx="19">
                  <c:v>44895</c:v>
                </c:pt>
                <c:pt idx="20">
                  <c:v>44931</c:v>
                </c:pt>
              </c:numCache>
            </c:numRef>
          </c:cat>
          <c:val>
            <c:numRef>
              <c:f>'T-Chart'!#REF!</c:f>
              <c:numCache>
                <c:formatCode>General</c:formatCode>
                <c:ptCount val="1"/>
                <c:pt idx="0">
                  <c:v>1</c:v>
                </c:pt>
              </c:numCache>
            </c:numRef>
          </c:val>
          <c:smooth val="0"/>
          <c:extLst>
            <c:ext xmlns:c16="http://schemas.microsoft.com/office/drawing/2014/chart" uri="{C3380CC4-5D6E-409C-BE32-E72D297353CC}">
              <c16:uniqueId val="{00000000-A822-48B0-AAA2-CCFFBD469F69}"/>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Date</a:t>
                </a:r>
                <a:r>
                  <a:rPr lang="en-GB" baseline="0">
                    <a:latin typeface="Arial" panose="020B0604020202020204" pitchFamily="34" charset="0"/>
                    <a:cs typeface="Arial" panose="020B0604020202020204" pitchFamily="34" charset="0"/>
                  </a:rPr>
                  <a:t> of E.coli O157 Report to Local Authority</a:t>
                </a:r>
                <a:endParaRPr lang="en-GB">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schemeClr>
            </a:solidFill>
            <a:round/>
          </a:ln>
          <a:effectLst>
            <a:glow>
              <a:schemeClr val="bg1"/>
            </a:glow>
            <a:softEdge rad="0"/>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latin typeface="Arial" panose="020B0604020202020204" pitchFamily="34" charset="0"/>
                    <a:cs typeface="Arial" panose="020B0604020202020204" pitchFamily="34" charset="0"/>
                  </a:rPr>
                  <a:t>Time Between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122447"/>
        <c:crosses val="autoZero"/>
        <c:crossBetween val="midCat"/>
      </c:valAx>
      <c:spPr>
        <a:solidFill>
          <a:schemeClr val="bg1"/>
        </a:solidFill>
        <a:ln>
          <a:noFill/>
        </a:ln>
        <a:effectLst/>
      </c:spPr>
    </c:plotArea>
    <c:legend>
      <c:legendPos val="tr"/>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ysClr val="windowText" lastClr="000000"/>
      </a:solidFill>
      <a:round/>
    </a:ln>
    <a:effectLst>
      <a:outerShdw blurRad="50800" dist="50800" sx="98000" sy="98000" algn="ctr" rotWithShape="0">
        <a:srgbClr val="000000">
          <a:alpha val="44000"/>
        </a:srgbClr>
      </a:outerShdw>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a:solidFill>
                  <a:sysClr val="windowText" lastClr="000000"/>
                </a:solidFill>
                <a:latin typeface="Arial" panose="020B0604020202020204" pitchFamily="34" charset="0"/>
                <a:cs typeface="Arial" panose="020B0604020202020204" pitchFamily="34" charset="0"/>
              </a:rPr>
              <a:t>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 (Validation 1)'!$C$2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1)'!$C$3:$C$20</c:f>
              <c:numCache>
                <c:formatCode>General</c:formatCode>
                <c:ptCount val="18"/>
                <c:pt idx="1">
                  <c:v>4</c:v>
                </c:pt>
                <c:pt idx="2">
                  <c:v>1</c:v>
                </c:pt>
                <c:pt idx="3">
                  <c:v>8</c:v>
                </c:pt>
                <c:pt idx="4">
                  <c:v>7</c:v>
                </c:pt>
                <c:pt idx="5">
                  <c:v>10</c:v>
                </c:pt>
                <c:pt idx="6">
                  <c:v>10</c:v>
                </c:pt>
                <c:pt idx="7">
                  <c:v>3</c:v>
                </c:pt>
                <c:pt idx="8">
                  <c:v>12</c:v>
                </c:pt>
                <c:pt idx="9">
                  <c:v>7</c:v>
                </c:pt>
                <c:pt idx="10">
                  <c:v>1</c:v>
                </c:pt>
                <c:pt idx="11">
                  <c:v>9</c:v>
                </c:pt>
                <c:pt idx="12">
                  <c:v>15</c:v>
                </c:pt>
                <c:pt idx="13">
                  <c:v>7</c:v>
                </c:pt>
                <c:pt idx="14">
                  <c:v>6</c:v>
                </c:pt>
                <c:pt idx="15">
                  <c:v>4</c:v>
                </c:pt>
                <c:pt idx="16">
                  <c:v>7</c:v>
                </c:pt>
                <c:pt idx="17">
                  <c:v>9</c:v>
                </c:pt>
              </c:numCache>
            </c:numRef>
          </c:val>
          <c:smooth val="0"/>
          <c:extLst>
            <c:ext xmlns:c16="http://schemas.microsoft.com/office/drawing/2014/chart" uri="{C3380CC4-5D6E-409C-BE32-E72D297353CC}">
              <c16:uniqueId val="{00000000-21FA-4C2A-89F2-361E89B99E29}"/>
            </c:ext>
          </c:extLst>
        </c:ser>
        <c:ser>
          <c:idx val="1"/>
          <c:order val="1"/>
          <c:tx>
            <c:strRef>
              <c:f>'T-Chart (Validation 1)'!$L$2</c:f>
              <c:strCache>
                <c:ptCount val="1"/>
                <c:pt idx="0">
                  <c:v>Centreline</c:v>
                </c:pt>
              </c:strCache>
            </c:strRef>
          </c:tx>
          <c:spPr>
            <a:ln w="15875" cap="rnd">
              <a:solidFill>
                <a:schemeClr val="tx1"/>
              </a:solidFill>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1)'!$L$3:$L$20</c:f>
              <c:numCache>
                <c:formatCode>0.0</c:formatCode>
                <c:ptCount val="18"/>
                <c:pt idx="0">
                  <c:v>6.1653572997468888</c:v>
                </c:pt>
                <c:pt idx="1">
                  <c:v>6.1653572997468888</c:v>
                </c:pt>
                <c:pt idx="2">
                  <c:v>6.1653572997468888</c:v>
                </c:pt>
                <c:pt idx="3">
                  <c:v>6.1653572997468888</c:v>
                </c:pt>
                <c:pt idx="4">
                  <c:v>6.1653572997468888</c:v>
                </c:pt>
                <c:pt idx="5">
                  <c:v>6.1653572997468888</c:v>
                </c:pt>
                <c:pt idx="6">
                  <c:v>6.1653572997468888</c:v>
                </c:pt>
                <c:pt idx="7">
                  <c:v>6.1653572997468888</c:v>
                </c:pt>
                <c:pt idx="8">
                  <c:v>6.1653572997468888</c:v>
                </c:pt>
                <c:pt idx="9">
                  <c:v>6.1653572997468888</c:v>
                </c:pt>
                <c:pt idx="10">
                  <c:v>6.1653572997468888</c:v>
                </c:pt>
                <c:pt idx="11">
                  <c:v>6.1653572997468888</c:v>
                </c:pt>
                <c:pt idx="12">
                  <c:v>6.1653572997468888</c:v>
                </c:pt>
                <c:pt idx="13">
                  <c:v>6.1653572997468888</c:v>
                </c:pt>
                <c:pt idx="14">
                  <c:v>6.1653572997468888</c:v>
                </c:pt>
                <c:pt idx="15">
                  <c:v>6.1653572997468888</c:v>
                </c:pt>
                <c:pt idx="16">
                  <c:v>6.1653572997468888</c:v>
                </c:pt>
                <c:pt idx="17">
                  <c:v>6.1653572997468888</c:v>
                </c:pt>
              </c:numCache>
            </c:numRef>
          </c:val>
          <c:smooth val="0"/>
          <c:extLst>
            <c:ext xmlns:c16="http://schemas.microsoft.com/office/drawing/2014/chart" uri="{C3380CC4-5D6E-409C-BE32-E72D297353CC}">
              <c16:uniqueId val="{00000001-21FA-4C2A-89F2-361E89B99E29}"/>
            </c:ext>
          </c:extLst>
        </c:ser>
        <c:ser>
          <c:idx val="2"/>
          <c:order val="2"/>
          <c:tx>
            <c:strRef>
              <c:f>'T-Chart (Validation 1)'!$O$2</c:f>
              <c:strCache>
                <c:ptCount val="1"/>
                <c:pt idx="0">
                  <c:v>UCL (3σ)</c:v>
                </c:pt>
              </c:strCache>
            </c:strRef>
          </c:tx>
          <c:spPr>
            <a:ln w="15875" cap="sq" cmpd="sng">
              <a:solidFill>
                <a:srgbClr val="007E39"/>
              </a:solidFill>
              <a:prstDash val="lgDash"/>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1)'!$O$3:$O$18</c:f>
              <c:numCache>
                <c:formatCode>0.0</c:formatCode>
                <c:ptCount val="16"/>
                <c:pt idx="0">
                  <c:v>32.189726527002463</c:v>
                </c:pt>
                <c:pt idx="1">
                  <c:v>32.189726527002463</c:v>
                </c:pt>
                <c:pt idx="2">
                  <c:v>32.189726527002463</c:v>
                </c:pt>
                <c:pt idx="3">
                  <c:v>32.189726527002463</c:v>
                </c:pt>
                <c:pt idx="4">
                  <c:v>32.189726527002463</c:v>
                </c:pt>
                <c:pt idx="5">
                  <c:v>32.189726527002463</c:v>
                </c:pt>
                <c:pt idx="6">
                  <c:v>32.189726527002463</c:v>
                </c:pt>
                <c:pt idx="7">
                  <c:v>32.189726527002463</c:v>
                </c:pt>
                <c:pt idx="8">
                  <c:v>32.189726527002463</c:v>
                </c:pt>
                <c:pt idx="9">
                  <c:v>32.189726527002463</c:v>
                </c:pt>
                <c:pt idx="10">
                  <c:v>32.189726527002463</c:v>
                </c:pt>
                <c:pt idx="11">
                  <c:v>32.189726527002463</c:v>
                </c:pt>
                <c:pt idx="12">
                  <c:v>32.189726527002463</c:v>
                </c:pt>
                <c:pt idx="13">
                  <c:v>32.189726527002463</c:v>
                </c:pt>
                <c:pt idx="14">
                  <c:v>32.189726527002463</c:v>
                </c:pt>
                <c:pt idx="15">
                  <c:v>32.189726527002463</c:v>
                </c:pt>
              </c:numCache>
            </c:numRef>
          </c:val>
          <c:smooth val="0"/>
          <c:extLst>
            <c:ext xmlns:c16="http://schemas.microsoft.com/office/drawing/2014/chart" uri="{C3380CC4-5D6E-409C-BE32-E72D297353CC}">
              <c16:uniqueId val="{00000002-21FA-4C2A-89F2-361E89B99E29}"/>
            </c:ext>
          </c:extLst>
        </c:ser>
        <c:ser>
          <c:idx val="3"/>
          <c:order val="3"/>
          <c:tx>
            <c:strRef>
              <c:f>'T-Chart (Validation 1)'!$P$2</c:f>
              <c:strCache>
                <c:ptCount val="1"/>
                <c:pt idx="0">
                  <c:v>LCL (3σ)</c:v>
                </c:pt>
              </c:strCache>
            </c:strRef>
          </c:tx>
          <c:spPr>
            <a:ln w="15875" cap="sq">
              <a:solidFill>
                <a:srgbClr val="FF0000"/>
              </a:solidFill>
              <a:prstDash val="lgDash"/>
              <a:round/>
            </a:ln>
            <a:effectLst/>
          </c:spPr>
          <c:marker>
            <c:symbol val="none"/>
          </c:marker>
          <c:cat>
            <c:numRef>
              <c:f>'T-Chart (Validation 1)'!$B$3:$B$20</c:f>
              <c:numCache>
                <c:formatCode>m/d/yyyy</c:formatCode>
                <c:ptCount val="18"/>
                <c:pt idx="0">
                  <c:v>41700</c:v>
                </c:pt>
                <c:pt idx="1">
                  <c:v>41704</c:v>
                </c:pt>
                <c:pt idx="2">
                  <c:v>41705</c:v>
                </c:pt>
                <c:pt idx="3">
                  <c:v>41713</c:v>
                </c:pt>
                <c:pt idx="4">
                  <c:v>41720</c:v>
                </c:pt>
                <c:pt idx="5">
                  <c:v>41730</c:v>
                </c:pt>
                <c:pt idx="6">
                  <c:v>41740</c:v>
                </c:pt>
                <c:pt idx="7">
                  <c:v>41743</c:v>
                </c:pt>
                <c:pt idx="8">
                  <c:v>41755</c:v>
                </c:pt>
                <c:pt idx="9">
                  <c:v>41762</c:v>
                </c:pt>
                <c:pt idx="10">
                  <c:v>41763</c:v>
                </c:pt>
                <c:pt idx="11">
                  <c:v>41772</c:v>
                </c:pt>
                <c:pt idx="12">
                  <c:v>41787</c:v>
                </c:pt>
                <c:pt idx="13">
                  <c:v>41794</c:v>
                </c:pt>
                <c:pt idx="14">
                  <c:v>41800</c:v>
                </c:pt>
                <c:pt idx="15">
                  <c:v>41804</c:v>
                </c:pt>
                <c:pt idx="16">
                  <c:v>41811</c:v>
                </c:pt>
                <c:pt idx="17">
                  <c:v>41820</c:v>
                </c:pt>
              </c:numCache>
            </c:numRef>
          </c:cat>
          <c:val>
            <c:numRef>
              <c:f>'T-Chart (Validation 1)'!$P$3:$P$20</c:f>
              <c:numCache>
                <c:formatCode>0.0</c:formatCode>
                <c:ptCount val="18"/>
                <c:pt idx="0">
                  <c:v>0.26537523321143092</c:v>
                </c:pt>
                <c:pt idx="1">
                  <c:v>0.26537523321143092</c:v>
                </c:pt>
                <c:pt idx="2">
                  <c:v>0.26537523321143092</c:v>
                </c:pt>
                <c:pt idx="3">
                  <c:v>0.26537523321143092</c:v>
                </c:pt>
                <c:pt idx="4">
                  <c:v>0.26537523321143092</c:v>
                </c:pt>
                <c:pt idx="5">
                  <c:v>0.26537523321143092</c:v>
                </c:pt>
                <c:pt idx="6">
                  <c:v>0.26537523321143092</c:v>
                </c:pt>
                <c:pt idx="7">
                  <c:v>0.26537523321143092</c:v>
                </c:pt>
                <c:pt idx="8">
                  <c:v>0.26537523321143092</c:v>
                </c:pt>
                <c:pt idx="9">
                  <c:v>0.26537523321143092</c:v>
                </c:pt>
                <c:pt idx="10">
                  <c:v>0.26537523321143092</c:v>
                </c:pt>
                <c:pt idx="11">
                  <c:v>0.26537523321143092</c:v>
                </c:pt>
                <c:pt idx="12">
                  <c:v>0.26537523321143092</c:v>
                </c:pt>
                <c:pt idx="13">
                  <c:v>0.26537523321143092</c:v>
                </c:pt>
                <c:pt idx="14">
                  <c:v>0.26537523321143092</c:v>
                </c:pt>
                <c:pt idx="15">
                  <c:v>0.26537523321143092</c:v>
                </c:pt>
                <c:pt idx="16">
                  <c:v>0.26537523321143092</c:v>
                </c:pt>
                <c:pt idx="17">
                  <c:v>0.26537523321143092</c:v>
                </c:pt>
              </c:numCache>
            </c:numRef>
          </c:val>
          <c:smooth val="0"/>
          <c:extLst>
            <c:ext xmlns:c16="http://schemas.microsoft.com/office/drawing/2014/chart" uri="{C3380CC4-5D6E-409C-BE32-E72D297353CC}">
              <c16:uniqueId val="{00000003-21FA-4C2A-89F2-361E89B99E29}"/>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a:solidFill>
                      <a:sysClr val="windowText" lastClr="000000"/>
                    </a:solidFill>
                    <a:latin typeface="Arial" panose="020B0604020202020204" pitchFamily="34" charset="0"/>
                    <a:cs typeface="Arial" panose="020B0604020202020204" pitchFamily="34" charset="0"/>
                  </a:rPr>
                  <a:t>Date</a:t>
                </a:r>
                <a:r>
                  <a:rPr lang="en-GB" sz="1000" baseline="0">
                    <a:solidFill>
                      <a:sysClr val="windowText" lastClr="000000"/>
                    </a:solidFill>
                    <a:latin typeface="Arial" panose="020B0604020202020204" pitchFamily="34" charset="0"/>
                    <a:cs typeface="Arial" panose="020B0604020202020204" pitchFamily="34" charset="0"/>
                  </a:rPr>
                  <a:t> of Fall</a:t>
                </a:r>
                <a:endParaRPr lang="en-GB" sz="10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alpha val="94000"/>
              </a:schemeClr>
            </a:solidFill>
            <a:round/>
          </a:ln>
          <a:effectLst/>
        </c:spPr>
        <c:txPr>
          <a:bodyPr rot="-5400000" spcFirstLastPara="1" vertOverflow="ellipsis" wrap="square" anchor="ctr" anchorCtr="0"/>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ysClr val="windowText" lastClr="000000"/>
                    </a:solidFill>
                    <a:latin typeface="Arial" panose="020B0604020202020204" pitchFamily="34" charset="0"/>
                    <a:cs typeface="Arial" panose="020B0604020202020204" pitchFamily="34" charset="0"/>
                  </a:rPr>
                  <a:t>Time</a:t>
                </a:r>
                <a:r>
                  <a:rPr lang="en-GB" baseline="0">
                    <a:solidFill>
                      <a:sysClr val="windowText" lastClr="000000"/>
                    </a:solidFill>
                    <a:latin typeface="Arial" panose="020B0604020202020204" pitchFamily="34" charset="0"/>
                    <a:cs typeface="Arial" panose="020B0604020202020204" pitchFamily="34" charset="0"/>
                  </a:rPr>
                  <a:t> Between Falls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71122447"/>
        <c:crosses val="autoZero"/>
        <c:crossBetween val="midCat"/>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T-Chart of HAPU Days Between HAPU Cases (2007)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82000"/>
                </a:schemeClr>
              </a:solidFill>
              <a:latin typeface="+mn-lt"/>
              <a:ea typeface="+mn-ea"/>
              <a:cs typeface="+mn-cs"/>
            </a:defRPr>
          </a:pPr>
          <a:endParaRPr lang="en-US"/>
        </a:p>
      </c:txPr>
    </c:title>
    <c:autoTitleDeleted val="0"/>
    <c:plotArea>
      <c:layout>
        <c:manualLayout>
          <c:layoutTarget val="inner"/>
          <c:xMode val="edge"/>
          <c:yMode val="edge"/>
          <c:x val="8.336075181391879E-2"/>
          <c:y val="0.11336325463524745"/>
          <c:w val="0.87684947521069223"/>
          <c:h val="0.67066742219828768"/>
        </c:manualLayout>
      </c:layout>
      <c:lineChart>
        <c:grouping val="standard"/>
        <c:varyColors val="0"/>
        <c:ser>
          <c:idx val="0"/>
          <c:order val="0"/>
          <c:tx>
            <c:strRef>
              <c:f>'T-Chart (Validation 2)'!$C$2</c:f>
              <c:strCache>
                <c:ptCount val="1"/>
                <c:pt idx="0">
                  <c:v>T. Between</c:v>
                </c:pt>
              </c:strCache>
            </c:strRef>
          </c:tx>
          <c:spPr>
            <a:ln w="15875" cap="sq">
              <a:solidFill>
                <a:schemeClr val="bg1">
                  <a:lumMod val="50000"/>
                </a:schemeClr>
              </a:solidFill>
              <a:prstDash val="dash"/>
              <a:round/>
            </a:ln>
            <a:effectLst/>
          </c:spPr>
          <c:marker>
            <c:symbol val="diamond"/>
            <c:size val="6"/>
            <c:spPr>
              <a:solidFill>
                <a:schemeClr val="bg1">
                  <a:lumMod val="50000"/>
                </a:schemeClr>
              </a:solidFill>
              <a:ln w="9525">
                <a:solidFill>
                  <a:schemeClr val="bg1">
                    <a:lumMod val="50000"/>
                    <a:alpha val="96000"/>
                  </a:schemeClr>
                </a:solidFill>
              </a:ln>
              <a:effectLst/>
            </c:spPr>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2)'!$C$3:$C$27</c:f>
              <c:numCache>
                <c:formatCode>General</c:formatCode>
                <c:ptCount val="25"/>
                <c:pt idx="1">
                  <c:v>2</c:v>
                </c:pt>
                <c:pt idx="2">
                  <c:v>13</c:v>
                </c:pt>
                <c:pt idx="3">
                  <c:v>1</c:v>
                </c:pt>
                <c:pt idx="4">
                  <c:v>10</c:v>
                </c:pt>
                <c:pt idx="5">
                  <c:v>17</c:v>
                </c:pt>
                <c:pt idx="6">
                  <c:v>14</c:v>
                </c:pt>
                <c:pt idx="7">
                  <c:v>0</c:v>
                </c:pt>
                <c:pt idx="8">
                  <c:v>34</c:v>
                </c:pt>
                <c:pt idx="9">
                  <c:v>2</c:v>
                </c:pt>
                <c:pt idx="10">
                  <c:v>2</c:v>
                </c:pt>
                <c:pt idx="11">
                  <c:v>12</c:v>
                </c:pt>
                <c:pt idx="12">
                  <c:v>13</c:v>
                </c:pt>
                <c:pt idx="13">
                  <c:v>4</c:v>
                </c:pt>
                <c:pt idx="14">
                  <c:v>4</c:v>
                </c:pt>
                <c:pt idx="15">
                  <c:v>24</c:v>
                </c:pt>
                <c:pt idx="16">
                  <c:v>0</c:v>
                </c:pt>
                <c:pt idx="17">
                  <c:v>57</c:v>
                </c:pt>
                <c:pt idx="18">
                  <c:v>22</c:v>
                </c:pt>
                <c:pt idx="19">
                  <c:v>18</c:v>
                </c:pt>
                <c:pt idx="20">
                  <c:v>36</c:v>
                </c:pt>
                <c:pt idx="21">
                  <c:v>4</c:v>
                </c:pt>
                <c:pt idx="22">
                  <c:v>17</c:v>
                </c:pt>
                <c:pt idx="23">
                  <c:v>11</c:v>
                </c:pt>
                <c:pt idx="24">
                  <c:v>1</c:v>
                </c:pt>
              </c:numCache>
            </c:numRef>
          </c:val>
          <c:smooth val="0"/>
          <c:extLst>
            <c:ext xmlns:c16="http://schemas.microsoft.com/office/drawing/2014/chart" uri="{C3380CC4-5D6E-409C-BE32-E72D297353CC}">
              <c16:uniqueId val="{00000000-696B-4678-B2B4-BA28C5CC3ED5}"/>
            </c:ext>
          </c:extLst>
        </c:ser>
        <c:ser>
          <c:idx val="1"/>
          <c:order val="1"/>
          <c:tx>
            <c:strRef>
              <c:f>'T-Chart (Validation 2)'!$L$2</c:f>
              <c:strCache>
                <c:ptCount val="1"/>
                <c:pt idx="0">
                  <c:v>Centreline</c:v>
                </c:pt>
              </c:strCache>
            </c:strRef>
          </c:tx>
          <c:spPr>
            <a:ln w="15875" cap="rnd">
              <a:solidFill>
                <a:schemeClr val="tx1"/>
              </a:solidFill>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2)'!$L$3:$L$27</c:f>
              <c:numCache>
                <c:formatCode>0.0</c:formatCode>
                <c:ptCount val="25"/>
                <c:pt idx="0">
                  <c:v>7.4214811758214099</c:v>
                </c:pt>
                <c:pt idx="1">
                  <c:v>7.4214811758214099</c:v>
                </c:pt>
                <c:pt idx="2">
                  <c:v>7.4214811758214099</c:v>
                </c:pt>
                <c:pt idx="3">
                  <c:v>7.4214811758214099</c:v>
                </c:pt>
                <c:pt idx="4">
                  <c:v>7.4214811758214099</c:v>
                </c:pt>
                <c:pt idx="5">
                  <c:v>7.4214811758214099</c:v>
                </c:pt>
                <c:pt idx="6">
                  <c:v>7.4214811758214099</c:v>
                </c:pt>
                <c:pt idx="7">
                  <c:v>7.4214811758214099</c:v>
                </c:pt>
                <c:pt idx="8">
                  <c:v>7.4214811758214099</c:v>
                </c:pt>
                <c:pt idx="9">
                  <c:v>7.4214811758214099</c:v>
                </c:pt>
                <c:pt idx="10">
                  <c:v>7.4214811758214099</c:v>
                </c:pt>
                <c:pt idx="11">
                  <c:v>7.4214811758214099</c:v>
                </c:pt>
                <c:pt idx="12">
                  <c:v>7.4214811758214099</c:v>
                </c:pt>
                <c:pt idx="13">
                  <c:v>7.4214811758214099</c:v>
                </c:pt>
                <c:pt idx="14">
                  <c:v>7.4214811758214099</c:v>
                </c:pt>
                <c:pt idx="15">
                  <c:v>7.4214811758214099</c:v>
                </c:pt>
                <c:pt idx="16">
                  <c:v>7.4214811758214099</c:v>
                </c:pt>
                <c:pt idx="17">
                  <c:v>7.4214811758214099</c:v>
                </c:pt>
                <c:pt idx="18">
                  <c:v>7.4214811758214099</c:v>
                </c:pt>
                <c:pt idx="19">
                  <c:v>7.4214811758214099</c:v>
                </c:pt>
                <c:pt idx="20">
                  <c:v>7.4214811758214099</c:v>
                </c:pt>
                <c:pt idx="21">
                  <c:v>7.4214811758214099</c:v>
                </c:pt>
                <c:pt idx="22">
                  <c:v>7.4214811758214099</c:v>
                </c:pt>
                <c:pt idx="23">
                  <c:v>7.4214811758214099</c:v>
                </c:pt>
                <c:pt idx="24">
                  <c:v>7.4214811758214099</c:v>
                </c:pt>
              </c:numCache>
            </c:numRef>
          </c:val>
          <c:smooth val="0"/>
          <c:extLst>
            <c:ext xmlns:c16="http://schemas.microsoft.com/office/drawing/2014/chart" uri="{C3380CC4-5D6E-409C-BE32-E72D297353CC}">
              <c16:uniqueId val="{00000001-696B-4678-B2B4-BA28C5CC3ED5}"/>
            </c:ext>
          </c:extLst>
        </c:ser>
        <c:ser>
          <c:idx val="2"/>
          <c:order val="2"/>
          <c:tx>
            <c:strRef>
              <c:f>'T-Chart (Validation 2)'!$O$2</c:f>
              <c:strCache>
                <c:ptCount val="1"/>
                <c:pt idx="0">
                  <c:v>UCL (3σ)</c:v>
                </c:pt>
              </c:strCache>
            </c:strRef>
          </c:tx>
          <c:spPr>
            <a:ln w="15875" cap="sq" cmpd="sng">
              <a:solidFill>
                <a:srgbClr val="007E39"/>
              </a:solidFill>
              <a:prstDash val="lgDash"/>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2)'!$O$3:$O$25</c:f>
              <c:numCache>
                <c:formatCode>0.0</c:formatCode>
                <c:ptCount val="23"/>
                <c:pt idx="0">
                  <c:v>183.2225365804708</c:v>
                </c:pt>
                <c:pt idx="1">
                  <c:v>183.2225365804708</c:v>
                </c:pt>
                <c:pt idx="2">
                  <c:v>183.2225365804708</c:v>
                </c:pt>
                <c:pt idx="3">
                  <c:v>183.2225365804708</c:v>
                </c:pt>
                <c:pt idx="4">
                  <c:v>183.2225365804708</c:v>
                </c:pt>
                <c:pt idx="5">
                  <c:v>183.2225365804708</c:v>
                </c:pt>
                <c:pt idx="6">
                  <c:v>183.2225365804708</c:v>
                </c:pt>
                <c:pt idx="7">
                  <c:v>183.2225365804708</c:v>
                </c:pt>
                <c:pt idx="8">
                  <c:v>183.2225365804708</c:v>
                </c:pt>
                <c:pt idx="9">
                  <c:v>183.2225365804708</c:v>
                </c:pt>
                <c:pt idx="10">
                  <c:v>183.2225365804708</c:v>
                </c:pt>
                <c:pt idx="11">
                  <c:v>183.2225365804708</c:v>
                </c:pt>
                <c:pt idx="12">
                  <c:v>183.2225365804708</c:v>
                </c:pt>
                <c:pt idx="13">
                  <c:v>183.2225365804708</c:v>
                </c:pt>
                <c:pt idx="14">
                  <c:v>183.2225365804708</c:v>
                </c:pt>
                <c:pt idx="15">
                  <c:v>183.2225365804708</c:v>
                </c:pt>
                <c:pt idx="16">
                  <c:v>183.2225365804708</c:v>
                </c:pt>
                <c:pt idx="17">
                  <c:v>183.2225365804708</c:v>
                </c:pt>
                <c:pt idx="18">
                  <c:v>183.2225365804708</c:v>
                </c:pt>
                <c:pt idx="19">
                  <c:v>183.2225365804708</c:v>
                </c:pt>
                <c:pt idx="20">
                  <c:v>183.2225365804708</c:v>
                </c:pt>
                <c:pt idx="21">
                  <c:v>183.2225365804708</c:v>
                </c:pt>
                <c:pt idx="22">
                  <c:v>183.2225365804708</c:v>
                </c:pt>
              </c:numCache>
            </c:numRef>
          </c:val>
          <c:smooth val="0"/>
          <c:extLst>
            <c:ext xmlns:c16="http://schemas.microsoft.com/office/drawing/2014/chart" uri="{C3380CC4-5D6E-409C-BE32-E72D297353CC}">
              <c16:uniqueId val="{00000002-696B-4678-B2B4-BA28C5CC3ED5}"/>
            </c:ext>
          </c:extLst>
        </c:ser>
        <c:ser>
          <c:idx val="3"/>
          <c:order val="3"/>
          <c:tx>
            <c:strRef>
              <c:f>'T-Chart (Validation 2)'!$P$2</c:f>
              <c:strCache>
                <c:ptCount val="1"/>
                <c:pt idx="0">
                  <c:v>LCL (3σ)</c:v>
                </c:pt>
              </c:strCache>
            </c:strRef>
          </c:tx>
          <c:spPr>
            <a:ln w="15875" cap="sq">
              <a:solidFill>
                <a:srgbClr val="FF0000"/>
              </a:solidFill>
              <a:prstDash val="lgDash"/>
              <a:round/>
            </a:ln>
            <a:effectLst/>
          </c:spPr>
          <c:marker>
            <c:symbol val="none"/>
          </c:marker>
          <c:cat>
            <c:numRef>
              <c:f>'T-Chart (Validation 2)'!$B$3:$B$27</c:f>
              <c:numCache>
                <c:formatCode>m/d/yyyy</c:formatCode>
                <c:ptCount val="25"/>
                <c:pt idx="0">
                  <c:v>39119</c:v>
                </c:pt>
                <c:pt idx="1">
                  <c:v>39121</c:v>
                </c:pt>
                <c:pt idx="2">
                  <c:v>39134</c:v>
                </c:pt>
                <c:pt idx="3">
                  <c:v>39135</c:v>
                </c:pt>
                <c:pt idx="4">
                  <c:v>39145</c:v>
                </c:pt>
                <c:pt idx="5">
                  <c:v>39162</c:v>
                </c:pt>
                <c:pt idx="6">
                  <c:v>39176</c:v>
                </c:pt>
                <c:pt idx="7">
                  <c:v>39176</c:v>
                </c:pt>
                <c:pt idx="8">
                  <c:v>39210</c:v>
                </c:pt>
                <c:pt idx="9">
                  <c:v>39212</c:v>
                </c:pt>
                <c:pt idx="10">
                  <c:v>39214</c:v>
                </c:pt>
                <c:pt idx="11">
                  <c:v>39226</c:v>
                </c:pt>
                <c:pt idx="12">
                  <c:v>39239</c:v>
                </c:pt>
                <c:pt idx="13">
                  <c:v>39243</c:v>
                </c:pt>
                <c:pt idx="14">
                  <c:v>39247</c:v>
                </c:pt>
                <c:pt idx="15">
                  <c:v>39271</c:v>
                </c:pt>
                <c:pt idx="16">
                  <c:v>39271</c:v>
                </c:pt>
                <c:pt idx="17">
                  <c:v>39328</c:v>
                </c:pt>
                <c:pt idx="18">
                  <c:v>39350</c:v>
                </c:pt>
                <c:pt idx="19">
                  <c:v>39368</c:v>
                </c:pt>
                <c:pt idx="20">
                  <c:v>39404</c:v>
                </c:pt>
                <c:pt idx="21">
                  <c:v>39408</c:v>
                </c:pt>
                <c:pt idx="22">
                  <c:v>39425</c:v>
                </c:pt>
                <c:pt idx="23">
                  <c:v>39436</c:v>
                </c:pt>
                <c:pt idx="24">
                  <c:v>39437</c:v>
                </c:pt>
              </c:numCache>
            </c:numRef>
          </c:cat>
          <c:val>
            <c:numRef>
              <c:f>'T-Chart (Validation 2)'!$P$3:$P$27</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3-696B-4678-B2B4-BA28C5CC3ED5}"/>
            </c:ext>
          </c:extLst>
        </c:ser>
        <c:dLbls>
          <c:showLegendKey val="0"/>
          <c:showVal val="0"/>
          <c:showCatName val="0"/>
          <c:showSerName val="0"/>
          <c:showPercent val="0"/>
          <c:showBubbleSize val="0"/>
        </c:dLbls>
        <c:marker val="1"/>
        <c:smooth val="0"/>
        <c:axId val="1271122447"/>
        <c:axId val="1271123407"/>
      </c:lineChart>
      <c:catAx>
        <c:axId val="127112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Date of HAPU Occurrence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endParaRPr lang="en-US"/>
            </a:p>
          </c:txPr>
        </c:title>
        <c:numFmt formatCode="[$-809]d\ mmmm\ yyyy;@" sourceLinked="0"/>
        <c:majorTickMark val="out"/>
        <c:minorTickMark val="none"/>
        <c:tickLblPos val="nextTo"/>
        <c:spPr>
          <a:noFill/>
          <a:ln w="9525" cap="flat" cmpd="sng" algn="ctr">
            <a:solidFill>
              <a:schemeClr val="bg1">
                <a:lumMod val="50000"/>
                <a:alpha val="94000"/>
              </a:schemeClr>
            </a:solidFill>
            <a:round/>
          </a:ln>
          <a:effectLst/>
        </c:spPr>
        <c:txPr>
          <a:bodyPr rot="-5400000" spcFirstLastPara="1" vertOverflow="ellipsis" wrap="square" anchor="ctr" anchorCtr="1"/>
          <a:lstStyle/>
          <a:p>
            <a:pPr>
              <a:defRPr sz="900" b="0" i="0" u="none" strike="noStrike" kern="1200" baseline="0">
                <a:solidFill>
                  <a:schemeClr val="tx1">
                    <a:alpha val="82000"/>
                  </a:schemeClr>
                </a:solidFill>
                <a:latin typeface="+mn-lt"/>
                <a:ea typeface="+mn-ea"/>
                <a:cs typeface="+mn-cs"/>
              </a:defRPr>
            </a:pPr>
            <a:endParaRPr lang="en-US"/>
          </a:p>
        </c:txPr>
        <c:crossAx val="1271123407"/>
        <c:crosses val="autoZero"/>
        <c:auto val="0"/>
        <c:lblAlgn val="ctr"/>
        <c:lblOffset val="100"/>
        <c:noMultiLvlLbl val="0"/>
      </c:catAx>
      <c:valAx>
        <c:axId val="12711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r>
                  <a:rPr lang="en-GB">
                    <a:latin typeface="Arial" panose="020B0604020202020204" pitchFamily="34" charset="0"/>
                    <a:cs typeface="Arial" panose="020B0604020202020204" pitchFamily="34" charset="0"/>
                  </a:rPr>
                  <a:t>Days Between HAPUs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alpha val="82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alpha val="82000"/>
                  </a:schemeClr>
                </a:solidFill>
                <a:latin typeface="+mn-lt"/>
                <a:ea typeface="+mn-ea"/>
                <a:cs typeface="+mn-cs"/>
              </a:defRPr>
            </a:pPr>
            <a:endParaRPr lang="en-US"/>
          </a:p>
        </c:txPr>
        <c:crossAx val="1271122447"/>
        <c:crosses val="autoZero"/>
        <c:crossBetween val="midCat"/>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alpha val="82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solidFill>
            <a:schemeClr val="tx1">
              <a:alpha val="82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21771</xdr:colOff>
      <xdr:row>1</xdr:row>
      <xdr:rowOff>10887</xdr:rowOff>
    </xdr:from>
    <xdr:to>
      <xdr:col>13</xdr:col>
      <xdr:colOff>653142</xdr:colOff>
      <xdr:row>8</xdr:row>
      <xdr:rowOff>141514</xdr:rowOff>
    </xdr:to>
    <xdr:sp macro="" textlink="">
      <xdr:nvSpPr>
        <xdr:cNvPr id="2" name="TextBox 1">
          <a:extLst>
            <a:ext uri="{FF2B5EF4-FFF2-40B4-BE49-F238E27FC236}">
              <a16:creationId xmlns:a16="http://schemas.microsoft.com/office/drawing/2014/main" id="{61D01869-B3B4-4B1E-9B61-EF8EBB4E0471}"/>
            </a:ext>
          </a:extLst>
        </xdr:cNvPr>
        <xdr:cNvSpPr txBox="1"/>
      </xdr:nvSpPr>
      <xdr:spPr>
        <a:xfrm>
          <a:off x="674914" y="195944"/>
          <a:ext cx="8469085" cy="1426027"/>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latin typeface="Arial" panose="020B0604020202020204" pitchFamily="34" charset="0"/>
              <a:cs typeface="Arial" panose="020B0604020202020204" pitchFamily="34" charset="0"/>
            </a:rPr>
            <a:t>T-Chart Tool for Surveillance of Time-Between</a:t>
          </a:r>
          <a:r>
            <a:rPr lang="en-GB" sz="1400" b="1" u="sng" baseline="0">
              <a:latin typeface="Arial" panose="020B0604020202020204" pitchFamily="34" charset="0"/>
              <a:cs typeface="Arial" panose="020B0604020202020204" pitchFamily="34" charset="0"/>
            </a:rPr>
            <a:t> Rare Events (Data with Exponential Distribution)</a:t>
          </a:r>
          <a:endParaRPr lang="en-GB" sz="1400" b="1" u="sng">
            <a:latin typeface="Arial" panose="020B0604020202020204" pitchFamily="34" charset="0"/>
            <a:cs typeface="Arial" panose="020B0604020202020204" pitchFamily="34" charset="0"/>
          </a:endParaRPr>
        </a:p>
        <a:p>
          <a:endParaRPr lang="en-GB" sz="1000" b="1" u="sng">
            <a:latin typeface="Arial" panose="020B0604020202020204" pitchFamily="34" charset="0"/>
            <a:cs typeface="Arial" panose="020B0604020202020204" pitchFamily="34" charset="0"/>
          </a:endParaRPr>
        </a:p>
        <a:p>
          <a:r>
            <a:rPr lang="en-GB" sz="1200" b="1" u="sng">
              <a:latin typeface="Arial" panose="020B0604020202020204" pitchFamily="34" charset="0"/>
              <a:cs typeface="Arial" panose="020B0604020202020204" pitchFamily="34" charset="0"/>
            </a:rPr>
            <a:t>Version 1.0</a:t>
          </a:r>
          <a:r>
            <a:rPr lang="en-GB" sz="1200" b="1" u="none">
              <a:latin typeface="Arial" panose="020B0604020202020204" pitchFamily="34" charset="0"/>
              <a:cs typeface="Arial" panose="020B0604020202020204" pitchFamily="34" charset="0"/>
            </a:rPr>
            <a:t> </a:t>
          </a:r>
          <a:r>
            <a:rPr lang="en-GB" sz="900" b="0" u="none">
              <a:latin typeface="Arial" panose="020B0604020202020204" pitchFamily="34" charset="0"/>
              <a:cs typeface="Arial" panose="020B0604020202020204" pitchFamily="34" charset="0"/>
            </a:rPr>
            <a:t>(Published</a:t>
          </a:r>
          <a:r>
            <a:rPr lang="en-GB" sz="900" b="0" u="none" baseline="0">
              <a:latin typeface="Arial" panose="020B0604020202020204" pitchFamily="34" charset="0"/>
              <a:cs typeface="Arial" panose="020B0604020202020204" pitchFamily="34" charset="0"/>
            </a:rPr>
            <a:t> 9th May 2023)</a:t>
          </a:r>
          <a:endParaRPr lang="en-GB" sz="900" b="1" u="none">
            <a:latin typeface="Arial" panose="020B0604020202020204" pitchFamily="34" charset="0"/>
            <a:cs typeface="Arial" panose="020B0604020202020204" pitchFamily="34" charset="0"/>
          </a:endParaRPr>
        </a:p>
        <a:p>
          <a:pPr algn="just"/>
          <a:endParaRPr lang="en-GB" sz="900" b="0" u="none">
            <a:latin typeface="Arial" panose="020B0604020202020204" pitchFamily="34" charset="0"/>
            <a:cs typeface="Arial" panose="020B0604020202020204" pitchFamily="34" charset="0"/>
          </a:endParaRPr>
        </a:p>
        <a:p>
          <a:pPr algn="just"/>
          <a:r>
            <a:rPr lang="en-GB" sz="900" b="0" u="none">
              <a:latin typeface="Arial" panose="020B0604020202020204" pitchFamily="34" charset="0"/>
              <a:cs typeface="Arial" panose="020B0604020202020204" pitchFamily="34" charset="0"/>
            </a:rPr>
            <a:t>This tool</a:t>
          </a:r>
          <a:r>
            <a:rPr lang="en-GB" sz="900" b="0" u="none" baseline="0">
              <a:latin typeface="Arial" panose="020B0604020202020204" pitchFamily="34" charset="0"/>
              <a:cs typeface="Arial" panose="020B0604020202020204" pitchFamily="34" charset="0"/>
            </a:rPr>
            <a:t> was developed because no open-access T-Chart tool, which can be used in Microsoft Excel, has been identified as of May 2023. It is for adverse rare events where data points follow an Exponential distribution. All intermediate calculations used to determine the Centreline, Upper Control Limit, and Lower Control Limit are displayed. The tool has been validated against two samples of data from healthcare settings. This tool was developed to be used for public health surveillance, however, like all control charts it can be used for any type of process. </a:t>
          </a:r>
          <a:endParaRPr lang="en-GB" sz="900" b="0" u="none">
            <a:latin typeface="Arial" panose="020B0604020202020204" pitchFamily="34" charset="0"/>
            <a:cs typeface="Arial" panose="020B0604020202020204" pitchFamily="34" charset="0"/>
          </a:endParaRPr>
        </a:p>
        <a:p>
          <a:endParaRPr lang="en-GB" sz="900" b="0" u="none">
            <a:latin typeface="Arial" panose="020B0604020202020204" pitchFamily="34" charset="0"/>
            <a:cs typeface="Arial" panose="020B0604020202020204" pitchFamily="34" charset="0"/>
          </a:endParaRPr>
        </a:p>
        <a:p>
          <a:endParaRPr lang="en-GB" sz="1200" b="1" u="none">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10886</xdr:rowOff>
    </xdr:from>
    <xdr:to>
      <xdr:col>13</xdr:col>
      <xdr:colOff>0</xdr:colOff>
      <xdr:row>55</xdr:row>
      <xdr:rowOff>141514</xdr:rowOff>
    </xdr:to>
    <xdr:sp macro="" textlink="">
      <xdr:nvSpPr>
        <xdr:cNvPr id="2" name="TextBox 1">
          <a:extLst>
            <a:ext uri="{FF2B5EF4-FFF2-40B4-BE49-F238E27FC236}">
              <a16:creationId xmlns:a16="http://schemas.microsoft.com/office/drawing/2014/main" id="{D1B77063-4536-BA11-D3CE-CEE0C880B034}"/>
            </a:ext>
          </a:extLst>
        </xdr:cNvPr>
        <xdr:cNvSpPr txBox="1"/>
      </xdr:nvSpPr>
      <xdr:spPr>
        <a:xfrm>
          <a:off x="1306286" y="195943"/>
          <a:ext cx="7184571" cy="10123714"/>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latin typeface="Arial" panose="020B0604020202020204" pitchFamily="34" charset="0"/>
              <a:cs typeface="Arial" panose="020B0604020202020204" pitchFamily="34" charset="0"/>
            </a:rPr>
            <a:t>Instructions</a:t>
          </a:r>
          <a:r>
            <a:rPr lang="en-GB" sz="1200" b="1" u="sng" baseline="0">
              <a:latin typeface="Arial" panose="020B0604020202020204" pitchFamily="34" charset="0"/>
              <a:cs typeface="Arial" panose="020B0604020202020204" pitchFamily="34" charset="0"/>
            </a:rPr>
            <a:t> for Creating the T-Chart</a:t>
          </a:r>
          <a:endParaRPr lang="en-GB" sz="1200" b="1" u="sng">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900" b="0" u="none">
              <a:latin typeface="Arial" panose="020B0604020202020204" pitchFamily="34" charset="0"/>
              <a:cs typeface="Arial" panose="020B0604020202020204" pitchFamily="34" charset="0"/>
            </a:rPr>
            <a:t>1. </a:t>
          </a:r>
          <a:r>
            <a:rPr lang="en-GB" sz="900" b="0" u="none" baseline="0">
              <a:latin typeface="Arial" panose="020B0604020202020204" pitchFamily="34" charset="0"/>
              <a:cs typeface="Arial" panose="020B0604020202020204" pitchFamily="34" charset="0"/>
            </a:rPr>
            <a:t>Go to the sheet called "T-Chart", delete the dates in Column B, and start to add the dates of your rare events.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2. Once you have entered the third date into Column B, the sheet carries out all necessary calculations, and Columns C to P will fill.</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3. Column I tells you which Moving Range values are outliers and marks these as "Warning", however, no action is required by you.</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4. The T-Chart updates automatically as more dates are entered. A data point may be missing or one of the lines may be too long / short:</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a. If a data point is missing, click the </a:t>
          </a:r>
          <a:r>
            <a:rPr lang="en-GB" sz="900" b="1" u="none" baseline="0">
              <a:latin typeface="Arial" panose="020B0604020202020204" pitchFamily="34" charset="0"/>
              <a:cs typeface="Arial" panose="020B0604020202020204" pitchFamily="34" charset="0"/>
            </a:rPr>
            <a:t>trendline</a:t>
          </a:r>
          <a:r>
            <a:rPr lang="en-GB" sz="900" b="0" u="none" baseline="0">
              <a:latin typeface="Arial" panose="020B0604020202020204" pitchFamily="34" charset="0"/>
              <a:cs typeface="Arial" panose="020B0604020202020204" pitchFamily="34" charset="0"/>
            </a:rPr>
            <a:t> to highlight cells in </a:t>
          </a:r>
          <a:r>
            <a:rPr lang="en-GB" sz="900" b="1" u="none" baseline="0">
              <a:latin typeface="Arial" panose="020B0604020202020204" pitchFamily="34" charset="0"/>
              <a:cs typeface="Arial" panose="020B0604020202020204" pitchFamily="34" charset="0"/>
            </a:rPr>
            <a:t>Columns B and C</a:t>
          </a:r>
          <a:r>
            <a:rPr lang="en-GB" sz="900" b="0" u="none" baseline="0">
              <a:latin typeface="Arial" panose="020B0604020202020204" pitchFamily="34" charset="0"/>
              <a:cs typeface="Arial" panose="020B0604020202020204" pitchFamily="34" charset="0"/>
            </a:rPr>
            <a:t>, then drag the border to cover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               b. If the </a:t>
          </a:r>
          <a:r>
            <a:rPr lang="en-GB" sz="900" b="1" u="none" baseline="0">
              <a:latin typeface="Arial" panose="020B0604020202020204" pitchFamily="34" charset="0"/>
              <a:cs typeface="Arial" panose="020B0604020202020204" pitchFamily="34" charset="0"/>
            </a:rPr>
            <a:t>Centreline</a:t>
          </a:r>
          <a:r>
            <a:rPr lang="en-GB" sz="900" b="0" u="none" baseline="0">
              <a:latin typeface="Arial" panose="020B0604020202020204" pitchFamily="34" charset="0"/>
              <a:cs typeface="Arial" panose="020B0604020202020204" pitchFamily="34" charset="0"/>
            </a:rPr>
            <a:t> is too long / short click on it, this will highlight cells in </a:t>
          </a:r>
          <a:r>
            <a:rPr lang="en-GB" sz="900" b="1" u="none" baseline="0">
              <a:latin typeface="Arial" panose="020B0604020202020204" pitchFamily="34" charset="0"/>
              <a:cs typeface="Arial" panose="020B0604020202020204" pitchFamily="34" charset="0"/>
            </a:rPr>
            <a:t>Column L</a:t>
          </a:r>
          <a:r>
            <a:rPr lang="en-GB" sz="900" b="0" u="none" baseline="0">
              <a:latin typeface="Arial" panose="020B0604020202020204" pitchFamily="34" charset="0"/>
              <a:cs typeface="Arial" panose="020B0604020202020204" pitchFamily="34" charset="0"/>
            </a:rPr>
            <a:t>, then drag the border to cover all cells.</a:t>
          </a:r>
        </a:p>
        <a:p>
          <a:r>
            <a:rPr lang="en-GB" sz="900" b="0" u="none" baseline="0">
              <a:latin typeface="Arial" panose="020B0604020202020204" pitchFamily="34" charset="0"/>
              <a:cs typeface="Arial" panose="020B0604020202020204" pitchFamily="34" charset="0"/>
            </a:rPr>
            <a:t>  </a:t>
          </a:r>
        </a:p>
        <a:p>
          <a:r>
            <a:rPr lang="en-GB" sz="900" b="0" u="none" baseline="0">
              <a:latin typeface="Arial" panose="020B0604020202020204" pitchFamily="34" charset="0"/>
              <a:cs typeface="Arial" panose="020B0604020202020204" pitchFamily="34" charset="0"/>
            </a:rPr>
            <a:t>              c. If the </a:t>
          </a:r>
          <a:r>
            <a:rPr lang="en-GB" sz="900" b="1" u="none" baseline="0">
              <a:latin typeface="Arial" panose="020B0604020202020204" pitchFamily="34" charset="0"/>
              <a:cs typeface="Arial" panose="020B0604020202020204" pitchFamily="34" charset="0"/>
            </a:rPr>
            <a:t>Upper Control Limit </a:t>
          </a:r>
          <a:r>
            <a:rPr lang="en-GB" sz="900" b="0" u="none" baseline="0">
              <a:latin typeface="Arial" panose="020B0604020202020204" pitchFamily="34" charset="0"/>
              <a:cs typeface="Arial" panose="020B0604020202020204" pitchFamily="34" charset="0"/>
            </a:rPr>
            <a:t>is too long / short click on it, this will highlight cells in </a:t>
          </a:r>
          <a:r>
            <a:rPr lang="en-GB" sz="900" b="1" u="none" baseline="0">
              <a:latin typeface="Arial" panose="020B0604020202020204" pitchFamily="34" charset="0"/>
              <a:cs typeface="Arial" panose="020B0604020202020204" pitchFamily="34" charset="0"/>
            </a:rPr>
            <a:t>Column O</a:t>
          </a:r>
          <a:r>
            <a:rPr lang="en-GB" sz="900" b="0" u="none" baseline="0">
              <a:latin typeface="Arial" panose="020B0604020202020204" pitchFamily="34" charset="0"/>
              <a:cs typeface="Arial" panose="020B0604020202020204" pitchFamily="34" charset="0"/>
            </a:rPr>
            <a:t>, then drag the border to fit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              d. If the </a:t>
          </a:r>
          <a:r>
            <a:rPr lang="en-GB" sz="900" b="1" u="none" baseline="0">
              <a:latin typeface="Arial" panose="020B0604020202020204" pitchFamily="34" charset="0"/>
              <a:cs typeface="Arial" panose="020B0604020202020204" pitchFamily="34" charset="0"/>
            </a:rPr>
            <a:t>Lower Control Limit </a:t>
          </a:r>
          <a:r>
            <a:rPr lang="en-GB" sz="900" b="0" u="none" baseline="0">
              <a:latin typeface="Arial" panose="020B0604020202020204" pitchFamily="34" charset="0"/>
              <a:cs typeface="Arial" panose="020B0604020202020204" pitchFamily="34" charset="0"/>
            </a:rPr>
            <a:t>is too long / short click on it, this will highlight cells in </a:t>
          </a:r>
          <a:r>
            <a:rPr lang="en-GB" sz="900" b="1" u="none" baseline="0">
              <a:latin typeface="Arial" panose="020B0604020202020204" pitchFamily="34" charset="0"/>
              <a:cs typeface="Arial" panose="020B0604020202020204" pitchFamily="34" charset="0"/>
            </a:rPr>
            <a:t>Column P</a:t>
          </a:r>
          <a:r>
            <a:rPr lang="en-GB" sz="900" b="0" u="none" baseline="0">
              <a:latin typeface="Arial" panose="020B0604020202020204" pitchFamily="34" charset="0"/>
              <a:cs typeface="Arial" panose="020B0604020202020204" pitchFamily="34" charset="0"/>
            </a:rPr>
            <a:t>, then drag the border to fit all cells.</a:t>
          </a:r>
        </a:p>
        <a:p>
          <a:endParaRPr lang="en-GB" sz="900" b="0" u="none" baseline="0">
            <a:latin typeface="Arial" panose="020B0604020202020204" pitchFamily="34" charset="0"/>
            <a:cs typeface="Arial" panose="020B0604020202020204" pitchFamily="34" charset="0"/>
          </a:endParaRPr>
        </a:p>
        <a:p>
          <a:r>
            <a:rPr lang="en-GB" sz="900" b="0" u="none" baseline="0">
              <a:latin typeface="Arial" panose="020B0604020202020204" pitchFamily="34" charset="0"/>
              <a:cs typeface="Arial" panose="020B0604020202020204" pitchFamily="34" charset="0"/>
            </a:rPr>
            <a:t>You can also choose to delete the existing chart if you want to change the style. To create a new one, press and hold the Ctrl button, then use your mouse to left click and highlight Columns B, C, L, O, and P. Include the heading for each column except Column B. Then click "Insert" and select from the graphs the "Line" chart option. </a:t>
          </a:r>
          <a:endParaRPr lang="en-GB" sz="900" b="0" u="none">
            <a:latin typeface="Arial" panose="020B0604020202020204" pitchFamily="34" charset="0"/>
            <a:cs typeface="Arial" panose="020B0604020202020204" pitchFamily="34" charset="0"/>
          </a:endParaRPr>
        </a:p>
        <a:p>
          <a:endParaRPr lang="en-GB" sz="900" b="1" u="sng">
            <a:latin typeface="Arial" panose="020B0604020202020204" pitchFamily="34" charset="0"/>
            <a:cs typeface="Arial" panose="020B0604020202020204" pitchFamily="34" charset="0"/>
          </a:endParaRPr>
        </a:p>
        <a:p>
          <a:r>
            <a:rPr lang="en-GB" sz="1200" b="1" u="sng">
              <a:latin typeface="Arial" panose="020B0604020202020204" pitchFamily="34" charset="0"/>
              <a:cs typeface="Arial" panose="020B0604020202020204" pitchFamily="34" charset="0"/>
            </a:rPr>
            <a:t>When</a:t>
          </a:r>
          <a:r>
            <a:rPr lang="en-GB" sz="1200" b="1" u="sng" baseline="0">
              <a:latin typeface="Arial" panose="020B0604020202020204" pitchFamily="34" charset="0"/>
              <a:cs typeface="Arial" panose="020B0604020202020204" pitchFamily="34" charset="0"/>
            </a:rPr>
            <a:t> to Use the T-Chart</a:t>
          </a:r>
        </a:p>
        <a:p>
          <a:endParaRPr lang="en-GB" sz="900">
            <a:latin typeface="Arial" panose="020B0604020202020204" pitchFamily="34" charset="0"/>
            <a:cs typeface="Arial" panose="020B0604020202020204" pitchFamily="34" charset="0"/>
          </a:endParaRPr>
        </a:p>
        <a:p>
          <a:pPr algn="just"/>
          <a:r>
            <a:rPr lang="en-GB" sz="900">
              <a:latin typeface="Arial" panose="020B0604020202020204" pitchFamily="34" charset="0"/>
              <a:cs typeface="Arial" panose="020B0604020202020204" pitchFamily="34" charset="0"/>
            </a:rPr>
            <a:t>Control charts</a:t>
          </a:r>
          <a:r>
            <a:rPr lang="en-GB" sz="900" baseline="0">
              <a:latin typeface="Arial" panose="020B0604020202020204" pitchFamily="34" charset="0"/>
              <a:cs typeface="Arial" panose="020B0604020202020204" pitchFamily="34" charset="0"/>
            </a:rPr>
            <a:t> were first developed in 1924 by Dr Walter Shewhart, to track whether a process is stable over time, and have been widely used in the</a:t>
          </a:r>
          <a:r>
            <a:rPr lang="en-GB" sz="900">
              <a:latin typeface="Arial" panose="020B0604020202020204" pitchFamily="34" charset="0"/>
              <a:cs typeface="Arial" panose="020B0604020202020204" pitchFamily="34" charset="0"/>
            </a:rPr>
            <a:t> manufacturing industry</a:t>
          </a:r>
          <a:r>
            <a:rPr lang="en-GB" sz="900" baseline="0">
              <a:latin typeface="Arial" panose="020B0604020202020204" pitchFamily="34" charset="0"/>
              <a:cs typeface="Arial" panose="020B0604020202020204" pitchFamily="34" charset="0"/>
            </a:rPr>
            <a:t> and for public health surveillance [1]</a:t>
          </a:r>
          <a:r>
            <a:rPr lang="en-GB" sz="900">
              <a:latin typeface="Arial" panose="020B0604020202020204" pitchFamily="34" charset="0"/>
              <a:cs typeface="Arial" panose="020B0604020202020204" pitchFamily="34" charset="0"/>
            </a:rPr>
            <a:t>. Count data, such as the number of an event per</a:t>
          </a:r>
          <a:r>
            <a:rPr lang="en-GB" sz="900" baseline="0">
              <a:latin typeface="Arial" panose="020B0604020202020204" pitchFamily="34" charset="0"/>
              <a:cs typeface="Arial" panose="020B0604020202020204" pitchFamily="34" charset="0"/>
            </a:rPr>
            <a:t> the area of opportunity, </a:t>
          </a:r>
          <a:r>
            <a:rPr lang="en-GB" sz="900">
              <a:latin typeface="Arial" panose="020B0604020202020204" pitchFamily="34" charset="0"/>
              <a:cs typeface="Arial" panose="020B0604020202020204" pitchFamily="34" charset="0"/>
            </a:rPr>
            <a:t>are plotted on C-Charts or U-Charts. The choice depends on whether the</a:t>
          </a:r>
          <a:r>
            <a:rPr lang="en-GB" sz="900" baseline="0">
              <a:latin typeface="Arial" panose="020B0604020202020204" pitchFamily="34" charset="0"/>
              <a:cs typeface="Arial" panose="020B0604020202020204" pitchFamily="34" charset="0"/>
            </a:rPr>
            <a:t> 'area of opportunity', better known as the denominator, is constant (use C-Chart) or unequal (use U-Chart) for each data point</a:t>
          </a:r>
          <a:r>
            <a:rPr lang="en-GB" sz="900">
              <a:latin typeface="Arial" panose="020B0604020202020204" pitchFamily="34" charset="0"/>
              <a:cs typeface="Arial" panose="020B0604020202020204" pitchFamily="34" charset="0"/>
            </a:rPr>
            <a:t>. However, certain</a:t>
          </a:r>
          <a:r>
            <a:rPr lang="en-GB" sz="900" baseline="0">
              <a:latin typeface="Arial" panose="020B0604020202020204" pitchFamily="34" charset="0"/>
              <a:cs typeface="Arial" panose="020B0604020202020204" pitchFamily="34" charset="0"/>
            </a:rPr>
            <a:t> adverse events are </a:t>
          </a:r>
          <a:r>
            <a:rPr lang="en-GB" sz="900">
              <a:latin typeface="Arial" panose="020B0604020202020204" pitchFamily="34" charset="0"/>
              <a:cs typeface="Arial" panose="020B0604020202020204" pitchFamily="34" charset="0"/>
            </a:rPr>
            <a:t>relatively rare in statistical terms, therefore many zeros</a:t>
          </a:r>
          <a:r>
            <a:rPr lang="en-GB" sz="900" baseline="0">
              <a:latin typeface="Arial" panose="020B0604020202020204" pitchFamily="34" charset="0"/>
              <a:cs typeface="Arial" panose="020B0604020202020204" pitchFamily="34" charset="0"/>
            </a:rPr>
            <a:t> may be</a:t>
          </a:r>
          <a:r>
            <a:rPr lang="en-GB" sz="900">
              <a:latin typeface="Arial" panose="020B0604020202020204" pitchFamily="34" charset="0"/>
              <a:cs typeface="Arial" panose="020B0604020202020204" pitchFamily="34" charset="0"/>
            </a:rPr>
            <a:t> plotted along the horizontal axis. Provost &amp; Murray [2] propose that, for</a:t>
          </a:r>
          <a:r>
            <a:rPr lang="en-GB" sz="900" baseline="0">
              <a:latin typeface="Arial" panose="020B0604020202020204" pitchFamily="34" charset="0"/>
              <a:cs typeface="Arial" panose="020B0604020202020204" pitchFamily="34" charset="0"/>
            </a:rPr>
            <a:t> count data</a:t>
          </a:r>
          <a:r>
            <a:rPr lang="en-GB" sz="900">
              <a:latin typeface="Arial" panose="020B0604020202020204" pitchFamily="34" charset="0"/>
              <a:cs typeface="Arial" panose="020B0604020202020204" pitchFamily="34" charset="0"/>
            </a:rPr>
            <a:t> where “greater than 25% of the data values are 0”, it is more appropriate to use a T-Chart so that suitable control limits can be calculated.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formulae for the T-Chart appear to have been first developed by Nelson in 1994 [3] though they are more clearly described elsewhere [2]. There is less literature on T-Charts compared to other types of control chart, therefore, only one paper by Santiago and Smith has been identified which has tested how well tests for special cause perform when used with this type of control chart [4].</a:t>
          </a:r>
          <a:endParaRPr lang="en-GB" sz="900">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The T-chart is unique because it requires only one data source to underpin it, namely, the date of each adverse rare event. The date of the first is plotted on the horizontal axis, for reference, with no data point on the vertical axis. The date of each consecutive adverse rare event is also plotted. Using the dates, it is possible to calculate the ‘time between’ for each in days, and plot these on the vertical axis. These ‘times between’ show whether the process is working well and more days between is desirable. When the T-Chart reaches 20 data points, the control limits will be reliable, and has sufficient sample size.</a:t>
          </a:r>
          <a:endParaRPr lang="en-GB" sz="900">
            <a:latin typeface="Arial" panose="020B0604020202020204" pitchFamily="34" charset="0"/>
            <a:cs typeface="Arial" panose="020B0604020202020204" pitchFamily="34" charset="0"/>
          </a:endParaRPr>
        </a:p>
        <a:p>
          <a:pPr algn="just"/>
          <a:endParaRPr lang="en-GB" sz="900" baseline="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T-chart assumes an Exponential distribution for the underlying data, which differs from the C-Chart or U-Chart, which each assume a Poisson distribution. These distributions are closely linked, however, and Nelson [2] notes that the “time between occurrences of Poisson distributed events are independent and Exponentially distributed”. The exponential distribution assumes that events occur at a constant rate and are independent of each other.</a:t>
          </a:r>
          <a:r>
            <a:rPr lang="en-GB" sz="900" baseline="0">
              <a:solidFill>
                <a:schemeClr val="dk1"/>
              </a:solidFill>
              <a:effectLst/>
              <a:latin typeface="Arial" panose="020B0604020202020204" pitchFamily="34" charset="0"/>
              <a:ea typeface="+mn-ea"/>
              <a:cs typeface="Arial" panose="020B0604020202020204" pitchFamily="34" charset="0"/>
            </a:rPr>
            <a:t> Therefore</a:t>
          </a:r>
          <a:r>
            <a:rPr lang="en-GB" sz="900">
              <a:solidFill>
                <a:schemeClr val="dk1"/>
              </a:solidFill>
              <a:effectLst/>
              <a:latin typeface="Arial" panose="020B0604020202020204" pitchFamily="34" charset="0"/>
              <a:ea typeface="+mn-ea"/>
              <a:cs typeface="Arial" panose="020B0604020202020204" pitchFamily="34" charset="0"/>
            </a:rPr>
            <a:t>, the Exponential distribution is a continuous distribution (probability </a:t>
          </a:r>
          <a:r>
            <a:rPr lang="en-GB" sz="900" i="1">
              <a:solidFill>
                <a:schemeClr val="dk1"/>
              </a:solidFill>
              <a:effectLst/>
              <a:latin typeface="Arial" panose="020B0604020202020204" pitchFamily="34" charset="0"/>
              <a:ea typeface="+mn-ea"/>
              <a:cs typeface="Arial" panose="020B0604020202020204" pitchFamily="34" charset="0"/>
            </a:rPr>
            <a:t>density</a:t>
          </a:r>
          <a:r>
            <a:rPr lang="en-GB" sz="900">
              <a:solidFill>
                <a:schemeClr val="dk1"/>
              </a:solidFill>
              <a:effectLst/>
              <a:latin typeface="Arial" panose="020B0604020202020204" pitchFamily="34" charset="0"/>
              <a:ea typeface="+mn-ea"/>
              <a:cs typeface="Arial" panose="020B0604020202020204" pitchFamily="34" charset="0"/>
            </a:rPr>
            <a:t> function) because the units are time, and the Poisson distribution is a discrete distribution (probability </a:t>
          </a:r>
          <a:r>
            <a:rPr lang="en-GB" sz="900" i="1">
              <a:solidFill>
                <a:schemeClr val="dk1"/>
              </a:solidFill>
              <a:effectLst/>
              <a:latin typeface="Arial" panose="020B0604020202020204" pitchFamily="34" charset="0"/>
              <a:ea typeface="+mn-ea"/>
              <a:cs typeface="Arial" panose="020B0604020202020204" pitchFamily="34" charset="0"/>
            </a:rPr>
            <a:t>mass</a:t>
          </a:r>
          <a:r>
            <a:rPr lang="en-GB" sz="900">
              <a:solidFill>
                <a:schemeClr val="dk1"/>
              </a:solidFill>
              <a:effectLst/>
              <a:latin typeface="Arial" panose="020B0604020202020204" pitchFamily="34" charset="0"/>
              <a:ea typeface="+mn-ea"/>
              <a:cs typeface="Arial" panose="020B0604020202020204" pitchFamily="34" charset="0"/>
            </a:rPr>
            <a:t> function) because the units are discrete counts. </a:t>
          </a:r>
          <a:endParaRPr lang="en-GB" sz="900">
            <a:effectLst/>
            <a:latin typeface="Arial" panose="020B0604020202020204" pitchFamily="34" charset="0"/>
            <a:cs typeface="Arial" panose="020B0604020202020204" pitchFamily="34" charset="0"/>
          </a:endParaRPr>
        </a:p>
        <a:p>
          <a:pPr algn="just"/>
          <a:endParaRPr lang="en-GB" sz="900">
            <a:latin typeface="Arial" panose="020B0604020202020204" pitchFamily="34" charset="0"/>
            <a:cs typeface="Arial" panose="020B0604020202020204" pitchFamily="34" charset="0"/>
          </a:endParaRPr>
        </a:p>
        <a:p>
          <a:pPr algn="just"/>
          <a:r>
            <a:rPr lang="en-GB" sz="1200" b="1" u="sng">
              <a:solidFill>
                <a:schemeClr val="dk1"/>
              </a:solidFill>
              <a:effectLst/>
              <a:latin typeface="Arial" panose="020B0604020202020204" pitchFamily="34" charset="0"/>
              <a:ea typeface="+mn-ea"/>
              <a:cs typeface="Arial" panose="020B0604020202020204" pitchFamily="34" charset="0"/>
            </a:rPr>
            <a:t>What Does Change in a Process Look Like?</a:t>
          </a:r>
        </a:p>
        <a:p>
          <a:pPr algn="just"/>
          <a:endParaRPr lang="en-GB" sz="900" baseline="0">
            <a:solidFill>
              <a:schemeClr val="dk1"/>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a:solidFill>
                <a:schemeClr val="dk1"/>
              </a:solidFill>
              <a:effectLst/>
              <a:latin typeface="Arial" panose="020B0604020202020204" pitchFamily="34" charset="0"/>
              <a:ea typeface="+mn-ea"/>
              <a:cs typeface="Arial" panose="020B0604020202020204" pitchFamily="34" charset="0"/>
            </a:rPr>
            <a:t>The data points, like for other control charts, will form a pattern which is either random (‘common cause’ variation) or non-random (‘common cause’ variation). </a:t>
          </a: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When interpreting a control chart, there are three common approaches to understanding the process variable that is being tracked, these are: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1.</a:t>
          </a:r>
          <a:r>
            <a:rPr lang="en-GB" sz="900" baseline="0">
              <a:solidFill>
                <a:schemeClr val="dk1"/>
              </a:solidFill>
              <a:effectLst/>
              <a:latin typeface="Arial" panose="020B0604020202020204" pitchFamily="34" charset="0"/>
              <a:ea typeface="+mn-ea"/>
              <a:cs typeface="Arial" panose="020B0604020202020204" pitchFamily="34" charset="0"/>
            </a:rPr>
            <a:t> Look for shifts in the mean (i.e. the Centreline)</a:t>
          </a:r>
        </a:p>
        <a:p>
          <a:pPr algn="just"/>
          <a:r>
            <a:rPr lang="en-GB" sz="900" baseline="0">
              <a:solidFill>
                <a:schemeClr val="dk1"/>
              </a:solidFill>
              <a:effectLst/>
              <a:latin typeface="Arial" panose="020B0604020202020204" pitchFamily="34" charset="0"/>
              <a:ea typeface="+mn-ea"/>
              <a:cs typeface="Arial" panose="020B0604020202020204" pitchFamily="34" charset="0"/>
            </a:rPr>
            <a:t>	2. Look for changes in the magnitude of variation (i.e. the distances between Centreline / UCL / LCL)</a:t>
          </a:r>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	3. Look for non-random</a:t>
          </a:r>
          <a:r>
            <a:rPr lang="en-GB" sz="900" baseline="0">
              <a:solidFill>
                <a:schemeClr val="dk1"/>
              </a:solidFill>
              <a:effectLst/>
              <a:latin typeface="Arial" panose="020B0604020202020204" pitchFamily="34" charset="0"/>
              <a:ea typeface="+mn-ea"/>
              <a:cs typeface="Arial" panose="020B0604020202020204" pitchFamily="34" charset="0"/>
            </a:rPr>
            <a:t> patterns using pre-defined rules (i.e. 'special cause' rules)</a:t>
          </a:r>
        </a:p>
        <a:p>
          <a:pPr algn="just"/>
          <a:endParaRPr lang="en-GB" sz="900">
            <a:solidFill>
              <a:sysClr val="windowText" lastClr="000000"/>
            </a:solidFill>
            <a:effectLst/>
            <a:latin typeface="Arial" panose="020B0604020202020204" pitchFamily="34" charset="0"/>
            <a:ea typeface="+mn-ea"/>
            <a:cs typeface="Arial" panose="020B0604020202020204" pitchFamily="34" charset="0"/>
          </a:endParaRPr>
        </a:p>
        <a:p>
          <a:pPr algn="just"/>
          <a:r>
            <a:rPr kumimoji="0" lang="en-GB" sz="9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value of the mean (Centreline) should be examined to determine if the process average is itself acceptable. Alongisde this, i</a:t>
          </a:r>
          <a:r>
            <a:rPr lang="en-GB" sz="900">
              <a:solidFill>
                <a:sysClr val="windowText" lastClr="000000"/>
              </a:solidFill>
              <a:effectLst/>
              <a:latin typeface="Arial" panose="020B0604020202020204" pitchFamily="34" charset="0"/>
              <a:ea typeface="+mn-ea"/>
              <a:cs typeface="Arial" panose="020B0604020202020204" pitchFamily="34" charset="0"/>
            </a:rPr>
            <a:t>f the variation is random, it is necessary to decide whether the amount of spread is acceptable, which is shown by the distance of the control limits from the Centreline. Where a process shows only random variation, but is functioning at an unacceptable level, strategy should focus on reducing the amount of variation and moving </a:t>
          </a:r>
          <a:r>
            <a:rPr lang="en-GB" sz="900">
              <a:solidFill>
                <a:schemeClr val="dk1"/>
              </a:solidFill>
              <a:effectLst/>
              <a:latin typeface="Arial" panose="020B0604020202020204" pitchFamily="34" charset="0"/>
              <a:ea typeface="+mn-ea"/>
              <a:cs typeface="Arial" panose="020B0604020202020204" pitchFamily="34" charset="0"/>
            </a:rPr>
            <a:t>the process average in the desired direction (i.e.</a:t>
          </a:r>
          <a:r>
            <a:rPr lang="en-GB" sz="900" baseline="0">
              <a:solidFill>
                <a:schemeClr val="dk1"/>
              </a:solidFill>
              <a:effectLst/>
              <a:latin typeface="Arial" panose="020B0604020202020204" pitchFamily="34" charset="0"/>
              <a:ea typeface="+mn-ea"/>
              <a:cs typeface="Arial" panose="020B0604020202020204" pitchFamily="34" charset="0"/>
            </a:rPr>
            <a:t> moving the Centreline upward</a:t>
          </a:r>
          <a:r>
            <a:rPr lang="en-GB" sz="900">
              <a:solidFill>
                <a:schemeClr val="dk1"/>
              </a:solidFill>
              <a:effectLst/>
              <a:latin typeface="Arial" panose="020B0604020202020204" pitchFamily="34" charset="0"/>
              <a:ea typeface="+mn-ea"/>
              <a:cs typeface="Arial" panose="020B0604020202020204" pitchFamily="34" charset="0"/>
            </a:rPr>
            <a:t>). </a:t>
          </a:r>
        </a:p>
        <a:p>
          <a:pPr algn="just"/>
          <a:endParaRPr lang="en-GB" sz="900">
            <a:solidFill>
              <a:schemeClr val="dk1"/>
            </a:solidFill>
            <a:effectLst/>
            <a:latin typeface="Arial" panose="020B0604020202020204" pitchFamily="34" charset="0"/>
            <a:ea typeface="+mn-ea"/>
            <a:cs typeface="Arial" panose="020B0604020202020204" pitchFamily="34" charset="0"/>
          </a:endParaRPr>
        </a:p>
        <a:p>
          <a:pPr algn="just"/>
          <a:r>
            <a:rPr lang="en-GB" sz="900">
              <a:solidFill>
                <a:schemeClr val="dk1"/>
              </a:solidFill>
              <a:effectLst/>
              <a:latin typeface="Arial" panose="020B0604020202020204" pitchFamily="34" charset="0"/>
              <a:ea typeface="+mn-ea"/>
              <a:cs typeface="Arial" panose="020B0604020202020204" pitchFamily="34" charset="0"/>
            </a:rPr>
            <a:t>If the variation is non-random, this can be detected using pre-defined ‘rules’ which act as triggers for action, with the API Rules currently being</a:t>
          </a:r>
          <a:r>
            <a:rPr lang="en-GB" sz="900" baseline="0">
              <a:solidFill>
                <a:schemeClr val="dk1"/>
              </a:solidFill>
              <a:effectLst/>
              <a:latin typeface="Arial" panose="020B0604020202020204" pitchFamily="34" charset="0"/>
              <a:ea typeface="+mn-ea"/>
              <a:cs typeface="Arial" panose="020B0604020202020204" pitchFamily="34" charset="0"/>
            </a:rPr>
            <a:t> easy to understand and implement</a:t>
          </a:r>
          <a:r>
            <a:rPr lang="en-GB" sz="900">
              <a:solidFill>
                <a:schemeClr val="dk1"/>
              </a:solidFill>
              <a:effectLst/>
              <a:latin typeface="Arial" panose="020B0604020202020204" pitchFamily="34" charset="0"/>
              <a:ea typeface="+mn-ea"/>
              <a:cs typeface="Arial" panose="020B0604020202020204" pitchFamily="34" charset="0"/>
            </a:rPr>
            <a:t> [5 - 6]. There are five such rules, based on different patterns of data points. Observing one of these patterns is a signal that the data points are not randomly distributed. The literature notes that no signal does not necessarily mean the process is operating without issue, and standard rules can be adapted or supplemented by those with knowledge of the process.</a:t>
          </a:r>
        </a:p>
        <a:p>
          <a:pPr algn="just"/>
          <a:endParaRPr lang="en-GB" sz="900">
            <a:latin typeface="Arial" panose="020B0604020202020204" pitchFamily="34" charset="0"/>
            <a:cs typeface="Arial" panose="020B0604020202020204" pitchFamily="34" charset="0"/>
          </a:endParaRPr>
        </a:p>
        <a:p>
          <a:pPr algn="just"/>
          <a:r>
            <a:rPr lang="en-GB" sz="1200" b="1" u="sng" baseline="0">
              <a:solidFill>
                <a:schemeClr val="dk1"/>
              </a:solidFill>
              <a:effectLst/>
              <a:latin typeface="Arial" panose="020B0604020202020204" pitchFamily="34" charset="0"/>
              <a:ea typeface="+mn-ea"/>
              <a:cs typeface="Arial" panose="020B0604020202020204" pitchFamily="34" charset="0"/>
            </a:rPr>
            <a:t>Validation</a:t>
          </a:r>
        </a:p>
        <a:p>
          <a:pPr algn="just"/>
          <a:endParaRPr lang="en-GB" sz="900" b="1" u="sng" baseline="0">
            <a:solidFill>
              <a:schemeClr val="dk1"/>
            </a:solidFill>
            <a:effectLst/>
            <a:latin typeface="Arial" panose="020B0604020202020204" pitchFamily="34" charset="0"/>
            <a:ea typeface="+mn-ea"/>
            <a:cs typeface="Arial" panose="020B0604020202020204" pitchFamily="34" charset="0"/>
          </a:endParaRPr>
        </a:p>
        <a:p>
          <a:pPr algn="just"/>
          <a:r>
            <a:rPr lang="en-GB" sz="900" b="0" u="none" baseline="0">
              <a:solidFill>
                <a:schemeClr val="dk1"/>
              </a:solidFill>
              <a:effectLst/>
              <a:latin typeface="Arial" panose="020B0604020202020204" pitchFamily="34" charset="0"/>
              <a:ea typeface="+mn-ea"/>
              <a:cs typeface="Arial" panose="020B0604020202020204" pitchFamily="34" charset="0"/>
            </a:rPr>
            <a:t>This tool was validated to ensure that it accurately calculates the Centreline, Upper Control Limit, and Lower Control Limit. This was done in the "T-Chart (Validation 1)" worksheet using data from NHS East  (2023) and again in the "T-Chart (Validation 2)" worksheet using data from Padula et al (2012).  </a:t>
          </a:r>
        </a:p>
        <a:p>
          <a:endParaRPr lang="en-GB" sz="1000" baseline="0">
            <a:latin typeface="Arial" panose="020B0604020202020204" pitchFamily="34" charset="0"/>
            <a:cs typeface="Arial" panose="020B0604020202020204" pitchFamily="34" charset="0"/>
          </a:endParaRPr>
        </a:p>
        <a:p>
          <a:r>
            <a:rPr lang="en-GB" sz="900" baseline="0">
              <a:latin typeface="Arial" panose="020B0604020202020204" pitchFamily="34" charset="0"/>
              <a:cs typeface="Arial" panose="020B0604020202020204" pitchFamily="34" charset="0"/>
            </a:rPr>
            <a:t>Note: where the Lower Control Limit (LCL) calculates to a negative value - i.e. less than 0 - the formula in cell B42 adjusts this to 0 instead.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476750</xdr:colOff>
      <xdr:row>32</xdr:row>
      <xdr:rowOff>155509</xdr:rowOff>
    </xdr:from>
    <xdr:to>
      <xdr:col>17</xdr:col>
      <xdr:colOff>124408</xdr:colOff>
      <xdr:row>63</xdr:row>
      <xdr:rowOff>54428</xdr:rowOff>
    </xdr:to>
    <xdr:graphicFrame macro="">
      <xdr:nvGraphicFramePr>
        <xdr:cNvPr id="2" name="Chart 1">
          <a:extLst>
            <a:ext uri="{FF2B5EF4-FFF2-40B4-BE49-F238E27FC236}">
              <a16:creationId xmlns:a16="http://schemas.microsoft.com/office/drawing/2014/main" id="{8E1C9E4A-078C-4350-8427-BE428D74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733342</xdr:colOff>
      <xdr:row>33</xdr:row>
      <xdr:rowOff>16667</xdr:rowOff>
    </xdr:from>
    <xdr:to>
      <xdr:col>17</xdr:col>
      <xdr:colOff>578303</xdr:colOff>
      <xdr:row>61</xdr:row>
      <xdr:rowOff>6048</xdr:rowOff>
    </xdr:to>
    <xdr:graphicFrame macro="">
      <xdr:nvGraphicFramePr>
        <xdr:cNvPr id="2" name="Chart 1">
          <a:extLst>
            <a:ext uri="{FF2B5EF4-FFF2-40B4-BE49-F238E27FC236}">
              <a16:creationId xmlns:a16="http://schemas.microsoft.com/office/drawing/2014/main" id="{21149E6D-B55B-4BC1-9260-BCF886C5D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406769</xdr:colOff>
      <xdr:row>33</xdr:row>
      <xdr:rowOff>6803</xdr:rowOff>
    </xdr:from>
    <xdr:to>
      <xdr:col>18</xdr:col>
      <xdr:colOff>319766</xdr:colOff>
      <xdr:row>62</xdr:row>
      <xdr:rowOff>68035</xdr:rowOff>
    </xdr:to>
    <xdr:graphicFrame macro="">
      <xdr:nvGraphicFramePr>
        <xdr:cNvPr id="2" name="Chart 1">
          <a:extLst>
            <a:ext uri="{FF2B5EF4-FFF2-40B4-BE49-F238E27FC236}">
              <a16:creationId xmlns:a16="http://schemas.microsoft.com/office/drawing/2014/main" id="{0A2C3A7A-3023-47EE-8771-F08743186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10886</xdr:rowOff>
    </xdr:from>
    <xdr:to>
      <xdr:col>13</xdr:col>
      <xdr:colOff>0</xdr:colOff>
      <xdr:row>24</xdr:row>
      <xdr:rowOff>54429</xdr:rowOff>
    </xdr:to>
    <xdr:sp macro="" textlink="">
      <xdr:nvSpPr>
        <xdr:cNvPr id="2" name="TextBox 1">
          <a:extLst>
            <a:ext uri="{FF2B5EF4-FFF2-40B4-BE49-F238E27FC236}">
              <a16:creationId xmlns:a16="http://schemas.microsoft.com/office/drawing/2014/main" id="{AA89AC06-AB0A-45B6-8380-876DBA754F6F}"/>
            </a:ext>
          </a:extLst>
        </xdr:cNvPr>
        <xdr:cNvSpPr txBox="1"/>
      </xdr:nvSpPr>
      <xdr:spPr>
        <a:xfrm>
          <a:off x="1306286" y="10886"/>
          <a:ext cx="7184571" cy="4484914"/>
        </a:xfrm>
        <a:prstGeom prst="rect">
          <a:avLst/>
        </a:prstGeom>
        <a:solidFill>
          <a:schemeClr val="lt1"/>
        </a:solidFill>
        <a:ln w="38100" cmpd="sng">
          <a:solidFill>
            <a:srgbClr val="007E39"/>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200" b="1" u="sng">
              <a:latin typeface="Arial" panose="020B0604020202020204" pitchFamily="34" charset="0"/>
              <a:cs typeface="Arial" panose="020B0604020202020204" pitchFamily="34" charset="0"/>
            </a:rPr>
            <a:t>References</a:t>
          </a:r>
        </a:p>
        <a:p>
          <a:pPr algn="just"/>
          <a:endParaRPr kumimoji="0" lang="en-GB" sz="10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Best M, Neuhauser D. Walter A Shewhart, 1924, and the Hawthorne Factory. BMJ Quality &amp; Safety. 2006 Apr 1;15(2):142-3.</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Provost LP and Murray SK. The Health Care Data Guide: Learning From Data for Improvement. Jossey-Bass. Second Edition. 8</a:t>
          </a:r>
          <a:r>
            <a:rPr lang="en-GB" sz="900" baseline="30000">
              <a:solidFill>
                <a:schemeClr val="dk1"/>
              </a:solidFill>
              <a:effectLst/>
              <a:latin typeface="Arial" panose="020B0604020202020204" pitchFamily="34" charset="0"/>
              <a:ea typeface="+mn-ea"/>
              <a:cs typeface="Arial" panose="020B0604020202020204" pitchFamily="34" charset="0"/>
            </a:rPr>
            <a:t>th</a:t>
          </a:r>
          <a:r>
            <a:rPr lang="en-GB" sz="900">
              <a:solidFill>
                <a:schemeClr val="dk1"/>
              </a:solidFill>
              <a:effectLst/>
              <a:latin typeface="Arial" panose="020B0604020202020204" pitchFamily="34" charset="0"/>
              <a:ea typeface="+mn-ea"/>
              <a:cs typeface="Arial" panose="020B0604020202020204" pitchFamily="34" charset="0"/>
            </a:rPr>
            <a:t> August 2022. Pp. 143, 202-6.</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u="none" strike="noStrike">
              <a:solidFill>
                <a:schemeClr val="dk1"/>
              </a:solidFill>
              <a:effectLst/>
              <a:latin typeface="Arial" panose="020B0604020202020204" pitchFamily="34" charset="0"/>
              <a:ea typeface="+mn-ea"/>
              <a:cs typeface="Arial" panose="020B0604020202020204" pitchFamily="34" charset="0"/>
            </a:rPr>
            <a:t>Nelson LS. A Control Chart for Parts-Per-Million Nonconforming Items. Journal of Quality Technology. 1994 Jul 1;26(3):239-40.</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a:solidFill>
                <a:schemeClr val="dk1"/>
              </a:solidFill>
              <a:effectLst/>
              <a:latin typeface="Arial" panose="020B0604020202020204" pitchFamily="34" charset="0"/>
              <a:ea typeface="+mn-ea"/>
              <a:cs typeface="Arial" panose="020B0604020202020204" pitchFamily="34" charset="0"/>
            </a:rPr>
            <a:t>Santiago E., Smith J. Control Charts Based on the Exponential Distribution: Adapting Runs Rules for the T Chart. </a:t>
          </a:r>
          <a:r>
            <a:rPr lang="en-GB" sz="900" i="1">
              <a:solidFill>
                <a:schemeClr val="dk1"/>
              </a:solidFill>
              <a:effectLst/>
              <a:latin typeface="Arial" panose="020B0604020202020204" pitchFamily="34" charset="0"/>
              <a:ea typeface="+mn-ea"/>
              <a:cs typeface="Arial" panose="020B0604020202020204" pitchFamily="34" charset="0"/>
            </a:rPr>
            <a:t>Quality Engineering</a:t>
          </a:r>
          <a:r>
            <a:rPr lang="en-GB" sz="900">
              <a:solidFill>
                <a:schemeClr val="dk1"/>
              </a:solidFill>
              <a:effectLst/>
              <a:latin typeface="Arial" panose="020B0604020202020204" pitchFamily="34" charset="0"/>
              <a:ea typeface="+mn-ea"/>
              <a:cs typeface="Arial" panose="020B0604020202020204" pitchFamily="34" charset="0"/>
            </a:rPr>
            <a:t>. 2013; 25(2): 85-96.</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ISD (Undated). Statistical Process Control - Monitoring Quality in Healthcare - Tutorial Guide. Information Services Division Quality Indicators Team. [Date Accessed 9-4-2023]. Available here: https://www.isdscotland.org/Health-Topics/Quality-Indicators/Statistical-Process-Control/_docs/Statistical-Process-Control-Tutorial-Guide-180713.pdf (p. 11).</a:t>
          </a: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kumimoji="0" lang="en-GB" sz="9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NHS-III (Undated). An Introduction to the Use of Control Charts: Turning Data into Information for Improvement. NHS Institute for Innovation and Improvement. [Date Accessed 9-4-2023]. Available here: https://www.england.nhs.uk/improvement-hub/wp-content/uploads/sites/44/2017/11/A-guide-to-creating-and-interpreting-run-and-control-charts.pdf (p. 23-25).</a:t>
          </a:r>
          <a:endParaRPr lang="en-GB" sz="900" u="none" strike="noStrike">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r>
            <a:rPr lang="en-GB" sz="900" b="0">
              <a:solidFill>
                <a:schemeClr val="dk1"/>
              </a:solidFill>
              <a:effectLst/>
              <a:latin typeface="Arial" panose="020B0604020202020204" pitchFamily="34" charset="0"/>
              <a:ea typeface="+mn-ea"/>
              <a:cs typeface="Arial" panose="020B0604020202020204" pitchFamily="34" charset="0"/>
            </a:rPr>
            <a:t>NHS East London -</a:t>
          </a:r>
          <a:r>
            <a:rPr lang="en-GB" sz="900" b="0" baseline="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NHS</a:t>
          </a:r>
          <a:r>
            <a:rPr lang="en-GB" sz="900" b="0" baseline="0">
              <a:solidFill>
                <a:schemeClr val="dk1"/>
              </a:solidFill>
              <a:effectLst/>
              <a:latin typeface="Arial" panose="020B0604020202020204" pitchFamily="34" charset="0"/>
              <a:ea typeface="+mn-ea"/>
              <a:cs typeface="Arial" panose="020B0604020202020204" pitchFamily="34" charset="0"/>
            </a:rPr>
            <a:t> Foundation Trust (2023)</a:t>
          </a:r>
          <a:r>
            <a:rPr lang="en-GB" sz="900" b="0">
              <a:solidFill>
                <a:schemeClr val="dk1"/>
              </a:solidFill>
              <a:effectLst/>
              <a:latin typeface="Arial" panose="020B0604020202020204" pitchFamily="34" charset="0"/>
              <a:ea typeface="+mn-ea"/>
              <a:cs typeface="Arial" panose="020B0604020202020204" pitchFamily="34" charset="0"/>
            </a:rPr>
            <a:t>. </a:t>
          </a:r>
          <a:r>
            <a:rPr lang="en-GB" sz="900">
              <a:solidFill>
                <a:schemeClr val="dk1"/>
              </a:solidFill>
              <a:effectLst/>
              <a:latin typeface="Arial" panose="020B0604020202020204" pitchFamily="34" charset="0"/>
              <a:ea typeface="+mn-ea"/>
              <a:cs typeface="Arial" panose="020B0604020202020204" pitchFamily="34" charset="0"/>
            </a:rPr>
            <a:t>Shewhart Control Charts T Chart: Formula. [Accessed</a:t>
          </a:r>
          <a:r>
            <a:rPr lang="en-GB" sz="900" baseline="0">
              <a:solidFill>
                <a:schemeClr val="dk1"/>
              </a:solidFill>
              <a:effectLst/>
              <a:latin typeface="Arial" panose="020B0604020202020204" pitchFamily="34" charset="0"/>
              <a:ea typeface="+mn-ea"/>
              <a:cs typeface="Arial" panose="020B0604020202020204" pitchFamily="34" charset="0"/>
            </a:rPr>
            <a:t> 7 April 2023].</a:t>
          </a:r>
          <a:r>
            <a:rPr lang="en-GB" sz="900">
              <a:solidFill>
                <a:schemeClr val="dk1"/>
              </a:solidFill>
              <a:effectLst/>
              <a:latin typeface="Arial" panose="020B0604020202020204" pitchFamily="34" charset="0"/>
              <a:ea typeface="+mn-ea"/>
              <a:cs typeface="Arial" panose="020B0604020202020204" pitchFamily="34" charset="0"/>
            </a:rPr>
            <a:t> </a:t>
          </a:r>
          <a:r>
            <a:rPr lang="en-GB" sz="900" b="0">
              <a:solidFill>
                <a:schemeClr val="dk1"/>
              </a:solidFill>
              <a:effectLst/>
              <a:latin typeface="Arial" panose="020B0604020202020204" pitchFamily="34" charset="0"/>
              <a:ea typeface="+mn-ea"/>
              <a:cs typeface="Arial" panose="020B0604020202020204" pitchFamily="34" charset="0"/>
            </a:rPr>
            <a:t>https://qi.elft.nhs.uk/collection/spc-formula-sheets/  </a:t>
          </a:r>
          <a:endParaRPr lang="en-GB" sz="900" b="0" u="none">
            <a:latin typeface="Arial" panose="020B0604020202020204" pitchFamily="34" charset="0"/>
            <a:cs typeface="Arial" panose="020B0604020202020204" pitchFamily="34" charset="0"/>
          </a:endParaRPr>
        </a:p>
        <a:p>
          <a:pPr marL="228600" indent="-228600" algn="just">
            <a:buFont typeface="+mj-lt"/>
            <a:buAutoNum type="arabicParenR"/>
          </a:pPr>
          <a:endParaRPr lang="en-GB" sz="900" b="0" u="none">
            <a:latin typeface="Arial" panose="020B0604020202020204" pitchFamily="34" charset="0"/>
            <a:cs typeface="Arial" panose="020B0604020202020204" pitchFamily="34" charset="0"/>
          </a:endParaRPr>
        </a:p>
        <a:p>
          <a:pPr marL="228600" indent="-228600" algn="just">
            <a:buFont typeface="+mj-lt"/>
            <a:buAutoNum type="arabicParenR"/>
          </a:pPr>
          <a:r>
            <a:rPr lang="en-GB" sz="900" b="0" i="0">
              <a:solidFill>
                <a:schemeClr val="dk1"/>
              </a:solidFill>
              <a:effectLst/>
              <a:latin typeface="Arial" panose="020B0604020202020204" pitchFamily="34" charset="0"/>
              <a:ea typeface="+mn-ea"/>
              <a:cs typeface="Arial" panose="020B0604020202020204" pitchFamily="34" charset="0"/>
            </a:rPr>
            <a:t>Padula WV, Mishra MK, Weaver CD, Yilmaz T, Splaine ME. Building Information for Systematic Improvement of the Prevention of Hospital-Acquired Pressure Ulcers with Statistical Process Control Charts and Regression. BMJ Quality &amp; Safety. 2012 Jun 1;21(6):473-80.</a:t>
          </a:r>
        </a:p>
        <a:p>
          <a:pPr marL="228600" indent="-228600" algn="just">
            <a:buFont typeface="+mj-lt"/>
            <a:buAutoNum type="arabicParenR"/>
          </a:pPr>
          <a:endParaRPr lang="en-GB" sz="900" b="0" i="0">
            <a:solidFill>
              <a:schemeClr val="dk1"/>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GB" sz="12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Recommended Citation:</a:t>
          </a:r>
          <a:endParaRPr kumimoji="0" lang="en-GB" sz="9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GB" sz="900" b="0" i="0">
              <a:solidFill>
                <a:schemeClr val="dk1"/>
              </a:solidFill>
              <a:effectLst/>
              <a:latin typeface="Arial" panose="020B0604020202020204" pitchFamily="34" charset="0"/>
              <a:ea typeface="+mn-ea"/>
              <a:cs typeface="Arial" panose="020B0604020202020204" pitchFamily="34" charset="0"/>
            </a:rPr>
            <a:t>Strang, D (2023). T-Chart Tool for Surveillance of Time-Between Rare Events (Data with Exponential Distribution) [xlsx]. Version 1.0. Published 9th May 2023. </a:t>
          </a:r>
          <a:r>
            <a:rPr lang="en-GB" sz="900" b="0" i="0" baseline="0">
              <a:solidFill>
                <a:schemeClr val="dk1"/>
              </a:solidFill>
              <a:effectLst/>
              <a:latin typeface="Arial" panose="020B0604020202020204" pitchFamily="34" charset="0"/>
              <a:ea typeface="+mn-ea"/>
              <a:cs typeface="Arial" panose="020B0604020202020204" pitchFamily="34" charset="0"/>
            </a:rPr>
            <a:t>Scotland, United Kingdom: </a:t>
          </a:r>
          <a:r>
            <a:rPr lang="en-GB" sz="900" b="0" i="0">
              <a:solidFill>
                <a:schemeClr val="dk1"/>
              </a:solidFill>
              <a:effectLst/>
              <a:latin typeface="Arial" panose="020B0604020202020204" pitchFamily="34" charset="0"/>
              <a:ea typeface="+mn-ea"/>
              <a:cs typeface="Arial" panose="020B0604020202020204" pitchFamily="34" charset="0"/>
            </a:rPr>
            <a:t>GitHub. Available</a:t>
          </a:r>
          <a:r>
            <a:rPr lang="en-GB" sz="900" b="0" i="0" baseline="0">
              <a:solidFill>
                <a:schemeClr val="dk1"/>
              </a:solidFill>
              <a:effectLst/>
              <a:latin typeface="Arial" panose="020B0604020202020204" pitchFamily="34" charset="0"/>
              <a:ea typeface="+mn-ea"/>
              <a:cs typeface="Arial" panose="020B0604020202020204" pitchFamily="34" charset="0"/>
            </a:rPr>
            <a:t> from</a:t>
          </a:r>
          <a:r>
            <a:rPr lang="en-GB" sz="900" b="0" i="0">
              <a:solidFill>
                <a:schemeClr val="dk1"/>
              </a:solidFill>
              <a:effectLst/>
              <a:latin typeface="Arial" panose="020B0604020202020204" pitchFamily="34" charset="0"/>
              <a:ea typeface="+mn-ea"/>
              <a:cs typeface="Arial" panose="020B0604020202020204" pitchFamily="34" charset="0"/>
            </a:rPr>
            <a:t>: https://github.com/Epidemiology22/T-Chart-for-Time-Between-Rare-Events</a:t>
          </a:r>
        </a:p>
        <a:p>
          <a:pPr marL="0" marR="0" lvl="0" indent="0" algn="just" defTabSz="914400" eaLnBrk="1" fontAlgn="auto" latinLnBrk="0" hangingPunct="1">
            <a:lnSpc>
              <a:spcPct val="100000"/>
            </a:lnSpc>
            <a:spcBef>
              <a:spcPts val="0"/>
            </a:spcBef>
            <a:spcAft>
              <a:spcPts val="0"/>
            </a:spcAft>
            <a:buClrTx/>
            <a:buSzTx/>
            <a:buFontTx/>
            <a:buNone/>
            <a:tabLst/>
            <a:defRPr/>
          </a:pPr>
          <a:endParaRPr lang="en-GB" sz="900" b="0" i="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a:p>
          <a:pPr marL="228600" marR="0" lvl="0" indent="-228600" algn="just" defTabSz="914400" eaLnBrk="1" fontAlgn="auto" latinLnBrk="0" hangingPunct="1">
            <a:lnSpc>
              <a:spcPct val="100000"/>
            </a:lnSpc>
            <a:spcBef>
              <a:spcPts val="0"/>
            </a:spcBef>
            <a:spcAft>
              <a:spcPts val="0"/>
            </a:spcAft>
            <a:buClrTx/>
            <a:buSzTx/>
            <a:buFont typeface="+mj-lt"/>
            <a:buAutoNum type="arabicParenR"/>
            <a:tabLst/>
            <a:defRPr/>
          </a:pPr>
          <a:endParaRPr lang="en-GB" sz="9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0BCB-AE22-453C-844A-788D37409089}">
  <dimension ref="C2:M25"/>
  <sheetViews>
    <sheetView showGridLines="0" tabSelected="1" workbookViewId="0"/>
  </sheetViews>
  <sheetFormatPr defaultRowHeight="14.6" x14ac:dyDescent="0.4"/>
  <sheetData>
    <row r="2" spans="3:13" x14ac:dyDescent="0.4">
      <c r="C2" s="19"/>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row r="25" spans="3:13" x14ac:dyDescent="0.4">
      <c r="C25" s="20"/>
      <c r="D25" s="20"/>
      <c r="E25" s="20"/>
      <c r="F25" s="20"/>
      <c r="G25" s="20"/>
      <c r="H25" s="20"/>
      <c r="I25" s="20"/>
      <c r="J25" s="20"/>
      <c r="K25" s="20"/>
      <c r="L25" s="20"/>
      <c r="M25" s="20"/>
    </row>
  </sheetData>
  <sheetProtection algorithmName="SHA-512" hashValue="01Cd67LFqejNX7QJ2KCHDty0ojbaSHRYfx66SSgdAauROy3s6oatYk8N55Y89x+dff2+HroDuCec4B2rBg6AfQ==" saltValue="F7gFh97aeXPF+U2sHwuslw==" spinCount="100000" sheet="1" objects="1" scenarios="1"/>
  <mergeCells count="1">
    <mergeCell ref="C2:M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M25"/>
  <sheetViews>
    <sheetView showGridLines="0" topLeftCell="A49" zoomScaleNormal="100" workbookViewId="0">
      <selection activeCell="O7" sqref="O7"/>
    </sheetView>
  </sheetViews>
  <sheetFormatPr defaultRowHeight="14.6" x14ac:dyDescent="0.4"/>
  <sheetData>
    <row r="2" spans="3:13" x14ac:dyDescent="0.4">
      <c r="C2" s="19"/>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row r="25" spans="3:13" x14ac:dyDescent="0.4">
      <c r="C25" s="20"/>
      <c r="D25" s="20"/>
      <c r="E25" s="20"/>
      <c r="F25" s="20"/>
      <c r="G25" s="20"/>
      <c r="H25" s="20"/>
      <c r="I25" s="20"/>
      <c r="J25" s="20"/>
      <c r="K25" s="20"/>
      <c r="L25" s="20"/>
      <c r="M25" s="20"/>
    </row>
  </sheetData>
  <sheetProtection algorithmName="SHA-512" hashValue="HmHcu5oQ3dZwYl2qZRP5GbmWCUeerYJqAHKYsblrzo+XOlc/qOygjQ+HbjutgWWh8kxDKTgLlW39rFPsw0BNlg==" saltValue="G2Z5deWD/trGZRGfgK+N6Q==" spinCount="100000" sheet="1" objects="1" scenarios="1"/>
  <mergeCells count="1">
    <mergeCell ref="C2:M2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9127-9E4F-46E8-B367-F4FE57829C23}">
  <dimension ref="A1:T43"/>
  <sheetViews>
    <sheetView zoomScale="70" zoomScaleNormal="70" workbookViewId="0">
      <selection activeCell="S47" sqref="S47"/>
    </sheetView>
  </sheetViews>
  <sheetFormatPr defaultRowHeight="12.45" x14ac:dyDescent="0.3"/>
  <cols>
    <col min="1" max="1" width="13.23046875" style="1" bestFit="1" customWidth="1"/>
    <col min="2" max="2" width="12.53515625" style="1" bestFit="1" customWidth="1"/>
    <col min="3" max="3" width="10.69140625" style="1" bestFit="1" customWidth="1"/>
    <col min="4" max="4" width="3.84375" style="1" customWidth="1"/>
    <col min="5" max="5" width="5.69140625" style="1" bestFit="1" customWidth="1"/>
    <col min="6" max="6" width="3.69140625" style="1" bestFit="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07421875" style="1" bestFit="1" customWidth="1"/>
    <col min="13" max="13" width="7.15234375" style="1" bestFit="1" customWidth="1"/>
    <col min="14" max="14" width="6.921875" style="1" bestFit="1" customWidth="1"/>
    <col min="15" max="15" width="8.765625" style="1" customWidth="1"/>
    <col min="16" max="16" width="8.3828125" style="1" bestFit="1" customWidth="1"/>
    <col min="17" max="16384" width="9.23046875" style="16"/>
  </cols>
  <sheetData>
    <row r="1" spans="1:20" ht="12.9" thickBot="1" x14ac:dyDescent="0.35"/>
    <row r="2" spans="1:20"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row>
    <row r="3" spans="1:20" ht="13.3" thickTop="1" thickBot="1" x14ac:dyDescent="0.35">
      <c r="A3" s="6">
        <f>IF(B3="","",1)</f>
        <v>1</v>
      </c>
      <c r="B3" s="7">
        <v>44420</v>
      </c>
      <c r="C3" s="8"/>
      <c r="D3" s="8"/>
      <c r="E3" s="8"/>
      <c r="F3" s="8"/>
      <c r="G3" s="8"/>
      <c r="H3" s="8"/>
      <c r="I3" s="8"/>
      <c r="J3" s="8"/>
      <c r="K3" s="8"/>
      <c r="L3" s="9">
        <f>IF($B$34 &lt;= 2, "", $B$38)</f>
        <v>20.094862671792342</v>
      </c>
      <c r="M3" s="15">
        <f>IF($B$34 &lt;= 2, "", $B$39)</f>
        <v>4.1460490850663865</v>
      </c>
      <c r="N3" s="15">
        <f>IF($B$34 &lt;= 2, "", $B$40)</f>
        <v>0.45649612333225709</v>
      </c>
      <c r="O3" s="18">
        <f>IF($B$34 &lt;= 2, "", $B$41)</f>
        <v>167.29539314020167</v>
      </c>
      <c r="P3" s="18">
        <f>IF($B$34 &lt;= 2, "", $B$42)</f>
        <v>5.942559482621787E-2</v>
      </c>
    </row>
    <row r="4" spans="1:20" ht="13.3" thickTop="1" thickBot="1" x14ac:dyDescent="0.35">
      <c r="A4" s="6">
        <f>IF(B4="","",A3+1)</f>
        <v>2</v>
      </c>
      <c r="B4" s="7">
        <v>44468</v>
      </c>
      <c r="C4" s="6">
        <f>IF(B4="","",B4-B3)</f>
        <v>48</v>
      </c>
      <c r="D4" s="18">
        <f>IF(C4="","",C4^0.2777)</f>
        <v>2.9300881875885412</v>
      </c>
      <c r="E4" s="9">
        <f>IF(B4="","",(SUM($D$4:$D$32))/($B$34-1))</f>
        <v>2.3012726041993217</v>
      </c>
      <c r="F4" s="8"/>
      <c r="G4" s="8"/>
      <c r="H4" s="8"/>
      <c r="I4" s="8"/>
      <c r="J4" s="8"/>
      <c r="K4" s="8"/>
      <c r="L4" s="9">
        <f>IF($B$34 &lt;= 2, "", $B$38)</f>
        <v>20.094862671792342</v>
      </c>
      <c r="M4" s="9">
        <f>IF($B$34 &lt;= 2, "", $B$39)</f>
        <v>4.1460490850663865</v>
      </c>
      <c r="N4" s="9">
        <f>IF($B$34 &lt;= 2, "", $B$40)</f>
        <v>0.45649612333225709</v>
      </c>
      <c r="O4" s="18">
        <f>IF($B$34 &lt;= 2, "", $B$41)</f>
        <v>167.29539314020167</v>
      </c>
      <c r="P4" s="18">
        <f>IF($B$34 &lt;= 2, "", $B$42)</f>
        <v>5.942559482621787E-2</v>
      </c>
    </row>
    <row r="5" spans="1:20" ht="13.3" thickTop="1" thickBot="1" x14ac:dyDescent="0.35">
      <c r="A5" s="6">
        <f t="shared" ref="A5:A32" si="0">IF(B5="","",A4+1)</f>
        <v>3</v>
      </c>
      <c r="B5" s="7">
        <v>44488</v>
      </c>
      <c r="C5" s="6">
        <f>IF(B5="","",B5-B4)</f>
        <v>20</v>
      </c>
      <c r="D5" s="18">
        <f>IF(C5="","",C5^0.2777)</f>
        <v>2.2977143141743013</v>
      </c>
      <c r="E5" s="9">
        <f>IF(B5="","",(SUM($D$4:$D$32))/($B$34-1))</f>
        <v>2.3012726041993217</v>
      </c>
      <c r="F5" s="9">
        <f>IF(B5="","",ABS(D4-D5))</f>
        <v>0.6323738734142399</v>
      </c>
      <c r="G5" s="9">
        <f>IF(B5="","",SUM($F$5:$F$32)/($B$34-2))</f>
        <v>0.69352499280716706</v>
      </c>
      <c r="H5" s="9">
        <f t="shared" ref="H5:H32" si="1">IF(B5="","",3.27*G5)</f>
        <v>2.2678267264794365</v>
      </c>
      <c r="I5" s="9" t="str">
        <f>IF(B5="","",(IF(F5&gt;H5,"WARNING","Safe")))</f>
        <v>Safe</v>
      </c>
      <c r="J5" s="9">
        <f>IF(B5="","",IF(I5="Safe", F5, 0))</f>
        <v>0.6323738734142399</v>
      </c>
      <c r="K5" s="9">
        <f>IF(B5="","", SUM($J$5:$J$32)/($B$36-2))</f>
        <v>0.69352499280716706</v>
      </c>
      <c r="L5" s="9">
        <f>IF(B5="","",$B$38)</f>
        <v>20.094862671792342</v>
      </c>
      <c r="M5" s="9">
        <f>IF(B5="","", $B$39)</f>
        <v>4.1460490850663865</v>
      </c>
      <c r="N5" s="9">
        <f>IF(B5="","", $B$40)</f>
        <v>0.45649612333225709</v>
      </c>
      <c r="O5" s="18">
        <f>IF(B5="","", $B$41)</f>
        <v>167.29539314020167</v>
      </c>
      <c r="P5" s="18">
        <f>IF(B5="","", $B$42)</f>
        <v>5.942559482621787E-2</v>
      </c>
    </row>
    <row r="6" spans="1:20" ht="13.3" thickTop="1" thickBot="1" x14ac:dyDescent="0.35">
      <c r="A6" s="6">
        <f t="shared" si="0"/>
        <v>4</v>
      </c>
      <c r="B6" s="7">
        <v>44509</v>
      </c>
      <c r="C6" s="6">
        <f t="shared" ref="C6:C32" si="2">IF(B6="","",B6-B5)</f>
        <v>21</v>
      </c>
      <c r="D6" s="18">
        <f t="shared" ref="D6:D32" si="3">IF(C6="","",C6^0.2777)</f>
        <v>2.3290579696562435</v>
      </c>
      <c r="E6" s="9">
        <f>IF(B6="","",(SUM($D$4:$D$32))/($B$34-1))</f>
        <v>2.3012726041993217</v>
      </c>
      <c r="F6" s="9">
        <f>IF(B6="","",ABS(D6-D5))</f>
        <v>3.1343655481942179E-2</v>
      </c>
      <c r="G6" s="9">
        <f>IF(B6="","",SUM($F$5:$F$32)/($B$34-2))</f>
        <v>0.69352499280716706</v>
      </c>
      <c r="H6" s="9">
        <f t="shared" si="1"/>
        <v>2.2678267264794365</v>
      </c>
      <c r="I6" s="9" t="str">
        <f t="shared" ref="I6:I32" si="4">IF(B6="","",(IF(F6&gt;H6,"WARNING","Safe")))</f>
        <v>Safe</v>
      </c>
      <c r="J6" s="9">
        <f t="shared" ref="J6:J14" si="5">IF(B6="","",IF(I6="Safe", F6, 0))</f>
        <v>3.1343655481942179E-2</v>
      </c>
      <c r="K6" s="9">
        <f>IF(B6="","", SUM($J$5:$J$32)/($B$36-2))</f>
        <v>0.69352499280716706</v>
      </c>
      <c r="L6" s="9">
        <f t="shared" ref="L6:L32" si="6">IF(B6="","",$B$38)</f>
        <v>20.094862671792342</v>
      </c>
      <c r="M6" s="9">
        <f t="shared" ref="M6:M32" si="7">IF(B6="","", $B$39)</f>
        <v>4.1460490850663865</v>
      </c>
      <c r="N6" s="9">
        <f t="shared" ref="N6:N32" si="8">IF(B6="","", $B$40)</f>
        <v>0.45649612333225709</v>
      </c>
      <c r="O6" s="18">
        <f t="shared" ref="O6:O32" si="9">IF(B6="","", $B$41)</f>
        <v>167.29539314020167</v>
      </c>
      <c r="P6" s="18">
        <f t="shared" ref="P6:P32" si="10">IF(B6="","", $B$42)</f>
        <v>5.942559482621787E-2</v>
      </c>
    </row>
    <row r="7" spans="1:20" ht="13.3" thickTop="1" thickBot="1" x14ac:dyDescent="0.35">
      <c r="A7" s="6">
        <f t="shared" si="0"/>
        <v>5</v>
      </c>
      <c r="B7" s="7">
        <v>44512</v>
      </c>
      <c r="C7" s="6">
        <f t="shared" si="2"/>
        <v>3</v>
      </c>
      <c r="D7" s="18">
        <f t="shared" si="3"/>
        <v>1.3567398225161065</v>
      </c>
      <c r="E7" s="9">
        <f>IF(B7="","",(SUM($D$4:$D$32))/($B$34-1))</f>
        <v>2.3012726041993217</v>
      </c>
      <c r="F7" s="9">
        <f>IF(B7="","",ABS(D7-D6))</f>
        <v>0.97231814714013698</v>
      </c>
      <c r="G7" s="9">
        <f>IF(B7="","",SUM($F$5:$F$32)/($B$34-2))</f>
        <v>0.69352499280716706</v>
      </c>
      <c r="H7" s="9">
        <f t="shared" si="1"/>
        <v>2.2678267264794365</v>
      </c>
      <c r="I7" s="9" t="str">
        <f t="shared" si="4"/>
        <v>Safe</v>
      </c>
      <c r="J7" s="9">
        <f t="shared" si="5"/>
        <v>0.97231814714013698</v>
      </c>
      <c r="K7" s="9">
        <f>IF(B7="","", SUM($J$5:$J$32)/($B$36-2))</f>
        <v>0.69352499280716706</v>
      </c>
      <c r="L7" s="9">
        <f t="shared" si="6"/>
        <v>20.094862671792342</v>
      </c>
      <c r="M7" s="9">
        <f t="shared" si="7"/>
        <v>4.1460490850663865</v>
      </c>
      <c r="N7" s="9">
        <f t="shared" si="8"/>
        <v>0.45649612333225709</v>
      </c>
      <c r="O7" s="18">
        <f t="shared" si="9"/>
        <v>167.29539314020167</v>
      </c>
      <c r="P7" s="18">
        <f t="shared" si="10"/>
        <v>5.942559482621787E-2</v>
      </c>
    </row>
    <row r="8" spans="1:20" ht="13.3" thickTop="1" thickBot="1" x14ac:dyDescent="0.35">
      <c r="A8" s="6">
        <f t="shared" si="0"/>
        <v>6</v>
      </c>
      <c r="B8" s="7">
        <v>44575</v>
      </c>
      <c r="C8" s="6">
        <f t="shared" si="2"/>
        <v>63</v>
      </c>
      <c r="D8" s="18">
        <f t="shared" si="3"/>
        <v>3.1599256963811349</v>
      </c>
      <c r="E8" s="9">
        <f t="shared" ref="E8:E23" si="11">IF(B8="","",(SUM($D$4:$D$32))/($B$34-1))</f>
        <v>2.3012726041993217</v>
      </c>
      <c r="F8" s="9">
        <f>IF(B8="","",ABS(D8-D7))</f>
        <v>1.8031858738650284</v>
      </c>
      <c r="G8" s="9">
        <f t="shared" ref="G8:G14" si="12">IF(B8="","",SUM($F$5:$F$32)/($B$34-2))</f>
        <v>0.69352499280716706</v>
      </c>
      <c r="H8" s="9">
        <f t="shared" si="1"/>
        <v>2.2678267264794365</v>
      </c>
      <c r="I8" s="9" t="str">
        <f t="shared" si="4"/>
        <v>Safe</v>
      </c>
      <c r="J8" s="9">
        <f t="shared" si="5"/>
        <v>1.8031858738650284</v>
      </c>
      <c r="K8" s="9">
        <f t="shared" ref="K8:K32" si="13">IF(B8="","", SUM($J$5:$J$32)/($B$36-2))</f>
        <v>0.69352499280716706</v>
      </c>
      <c r="L8" s="9">
        <f t="shared" si="6"/>
        <v>20.094862671792342</v>
      </c>
      <c r="M8" s="9">
        <f t="shared" si="7"/>
        <v>4.1460490850663865</v>
      </c>
      <c r="N8" s="9">
        <f t="shared" si="8"/>
        <v>0.45649612333225709</v>
      </c>
      <c r="O8" s="18">
        <f t="shared" si="9"/>
        <v>167.29539314020167</v>
      </c>
      <c r="P8" s="18">
        <f t="shared" si="10"/>
        <v>5.942559482621787E-2</v>
      </c>
    </row>
    <row r="9" spans="1:20" ht="13.3" thickTop="1" thickBot="1" x14ac:dyDescent="0.35">
      <c r="A9" s="6">
        <f t="shared" si="0"/>
        <v>7</v>
      </c>
      <c r="B9" s="7">
        <v>44586</v>
      </c>
      <c r="C9" s="6">
        <f t="shared" si="2"/>
        <v>11</v>
      </c>
      <c r="D9" s="18">
        <f t="shared" si="3"/>
        <v>1.9462326260790312</v>
      </c>
      <c r="E9" s="9">
        <f t="shared" si="11"/>
        <v>2.3012726041993217</v>
      </c>
      <c r="F9" s="9">
        <f>IF(B9="","",ABS(D9-D8))</f>
        <v>1.2136930703021036</v>
      </c>
      <c r="G9" s="9">
        <f t="shared" si="12"/>
        <v>0.69352499280716706</v>
      </c>
      <c r="H9" s="9">
        <f t="shared" si="1"/>
        <v>2.2678267264794365</v>
      </c>
      <c r="I9" s="9" t="str">
        <f t="shared" si="4"/>
        <v>Safe</v>
      </c>
      <c r="J9" s="9">
        <f>IF(B9="","",IF(I9="Safe", F9, 0))</f>
        <v>1.2136930703021036</v>
      </c>
      <c r="K9" s="9">
        <f t="shared" si="13"/>
        <v>0.69352499280716706</v>
      </c>
      <c r="L9" s="9">
        <f t="shared" si="6"/>
        <v>20.094862671792342</v>
      </c>
      <c r="M9" s="9">
        <f t="shared" si="7"/>
        <v>4.1460490850663865</v>
      </c>
      <c r="N9" s="9">
        <f t="shared" si="8"/>
        <v>0.45649612333225709</v>
      </c>
      <c r="O9" s="18">
        <f t="shared" si="9"/>
        <v>167.29539314020167</v>
      </c>
      <c r="P9" s="18">
        <f t="shared" si="10"/>
        <v>5.942559482621787E-2</v>
      </c>
    </row>
    <row r="10" spans="1:20" ht="13.3" thickTop="1" thickBot="1" x14ac:dyDescent="0.35">
      <c r="A10" s="6">
        <f t="shared" si="0"/>
        <v>8</v>
      </c>
      <c r="B10" s="7">
        <v>44649</v>
      </c>
      <c r="C10" s="6">
        <f t="shared" si="2"/>
        <v>63</v>
      </c>
      <c r="D10" s="18">
        <f t="shared" si="3"/>
        <v>3.1599256963811349</v>
      </c>
      <c r="E10" s="9">
        <f t="shared" si="11"/>
        <v>2.3012726041993217</v>
      </c>
      <c r="F10" s="9">
        <f>IF(B10="","",ABS(D10-D9))</f>
        <v>1.2136930703021036</v>
      </c>
      <c r="G10" s="9">
        <f t="shared" si="12"/>
        <v>0.69352499280716706</v>
      </c>
      <c r="H10" s="9">
        <f t="shared" si="1"/>
        <v>2.2678267264794365</v>
      </c>
      <c r="I10" s="9" t="str">
        <f t="shared" si="4"/>
        <v>Safe</v>
      </c>
      <c r="J10" s="9">
        <f t="shared" si="5"/>
        <v>1.2136930703021036</v>
      </c>
      <c r="K10" s="9">
        <f t="shared" si="13"/>
        <v>0.69352499280716706</v>
      </c>
      <c r="L10" s="9">
        <f t="shared" si="6"/>
        <v>20.094862671792342</v>
      </c>
      <c r="M10" s="9">
        <f t="shared" si="7"/>
        <v>4.1460490850663865</v>
      </c>
      <c r="N10" s="9">
        <f t="shared" si="8"/>
        <v>0.45649612333225709</v>
      </c>
      <c r="O10" s="18">
        <f t="shared" si="9"/>
        <v>167.29539314020167</v>
      </c>
      <c r="P10" s="18">
        <f t="shared" si="10"/>
        <v>5.942559482621787E-2</v>
      </c>
    </row>
    <row r="11" spans="1:20" ht="13.3" thickTop="1" thickBot="1" x14ac:dyDescent="0.35">
      <c r="A11" s="6">
        <f t="shared" si="0"/>
        <v>9</v>
      </c>
      <c r="B11" s="7">
        <v>44652</v>
      </c>
      <c r="C11" s="6">
        <f t="shared" si="2"/>
        <v>3</v>
      </c>
      <c r="D11" s="18">
        <f t="shared" si="3"/>
        <v>1.3567398225161065</v>
      </c>
      <c r="E11" s="9">
        <f t="shared" si="11"/>
        <v>2.3012726041993217</v>
      </c>
      <c r="F11" s="9">
        <f t="shared" ref="F11:F32" si="14">IF(B11="","",ABS(D11-D10))</f>
        <v>1.8031858738650284</v>
      </c>
      <c r="G11" s="9">
        <f t="shared" si="12"/>
        <v>0.69352499280716706</v>
      </c>
      <c r="H11" s="9">
        <f t="shared" si="1"/>
        <v>2.2678267264794365</v>
      </c>
      <c r="I11" s="9" t="str">
        <f t="shared" si="4"/>
        <v>Safe</v>
      </c>
      <c r="J11" s="9">
        <f>IF(B11="","",IF(I11="Safe", F11, 0))</f>
        <v>1.8031858738650284</v>
      </c>
      <c r="K11" s="9">
        <f t="shared" si="13"/>
        <v>0.69352499280716706</v>
      </c>
      <c r="L11" s="9">
        <f t="shared" si="6"/>
        <v>20.094862671792342</v>
      </c>
      <c r="M11" s="9">
        <f t="shared" si="7"/>
        <v>4.1460490850663865</v>
      </c>
      <c r="N11" s="9">
        <f t="shared" si="8"/>
        <v>0.45649612333225709</v>
      </c>
      <c r="O11" s="18">
        <f t="shared" si="9"/>
        <v>167.29539314020167</v>
      </c>
      <c r="P11" s="18">
        <f t="shared" si="10"/>
        <v>5.942559482621787E-2</v>
      </c>
    </row>
    <row r="12" spans="1:20" ht="13.3" thickTop="1" thickBot="1" x14ac:dyDescent="0.35">
      <c r="A12" s="6">
        <f t="shared" si="0"/>
        <v>10</v>
      </c>
      <c r="B12" s="7">
        <v>44677</v>
      </c>
      <c r="C12" s="6">
        <f t="shared" si="2"/>
        <v>25</v>
      </c>
      <c r="D12" s="18">
        <f t="shared" si="3"/>
        <v>2.4446007485485493</v>
      </c>
      <c r="E12" s="9">
        <f t="shared" si="11"/>
        <v>2.3012726041993217</v>
      </c>
      <c r="F12" s="9">
        <f t="shared" si="14"/>
        <v>1.0878609260324428</v>
      </c>
      <c r="G12" s="9">
        <f t="shared" si="12"/>
        <v>0.69352499280716706</v>
      </c>
      <c r="H12" s="9">
        <f t="shared" si="1"/>
        <v>2.2678267264794365</v>
      </c>
      <c r="I12" s="9" t="str">
        <f t="shared" si="4"/>
        <v>Safe</v>
      </c>
      <c r="J12" s="9">
        <f t="shared" si="5"/>
        <v>1.0878609260324428</v>
      </c>
      <c r="K12" s="9">
        <f t="shared" si="13"/>
        <v>0.69352499280716706</v>
      </c>
      <c r="L12" s="9">
        <f t="shared" si="6"/>
        <v>20.094862671792342</v>
      </c>
      <c r="M12" s="9">
        <f t="shared" si="7"/>
        <v>4.1460490850663865</v>
      </c>
      <c r="N12" s="9">
        <f t="shared" si="8"/>
        <v>0.45649612333225709</v>
      </c>
      <c r="O12" s="18">
        <f t="shared" si="9"/>
        <v>167.29539314020167</v>
      </c>
      <c r="P12" s="18">
        <f t="shared" si="10"/>
        <v>5.942559482621787E-2</v>
      </c>
    </row>
    <row r="13" spans="1:20" ht="13.3" thickTop="1" thickBot="1" x14ac:dyDescent="0.35">
      <c r="A13" s="6">
        <f t="shared" si="0"/>
        <v>11</v>
      </c>
      <c r="B13" s="7">
        <v>44698</v>
      </c>
      <c r="C13" s="6">
        <f t="shared" si="2"/>
        <v>21</v>
      </c>
      <c r="D13" s="18">
        <f t="shared" si="3"/>
        <v>2.3290579696562435</v>
      </c>
      <c r="E13" s="9">
        <f t="shared" si="11"/>
        <v>2.3012726041993217</v>
      </c>
      <c r="F13" s="9">
        <f t="shared" si="14"/>
        <v>0.1155427788923058</v>
      </c>
      <c r="G13" s="9">
        <f t="shared" si="12"/>
        <v>0.69352499280716706</v>
      </c>
      <c r="H13" s="9">
        <f t="shared" si="1"/>
        <v>2.2678267264794365</v>
      </c>
      <c r="I13" s="9" t="str">
        <f t="shared" si="4"/>
        <v>Safe</v>
      </c>
      <c r="J13" s="9">
        <f t="shared" si="5"/>
        <v>0.1155427788923058</v>
      </c>
      <c r="K13" s="9">
        <f t="shared" si="13"/>
        <v>0.69352499280716706</v>
      </c>
      <c r="L13" s="9">
        <f t="shared" si="6"/>
        <v>20.094862671792342</v>
      </c>
      <c r="M13" s="9">
        <f t="shared" si="7"/>
        <v>4.1460490850663865</v>
      </c>
      <c r="N13" s="9">
        <f t="shared" si="8"/>
        <v>0.45649612333225709</v>
      </c>
      <c r="O13" s="18">
        <f t="shared" si="9"/>
        <v>167.29539314020167</v>
      </c>
      <c r="P13" s="18">
        <f t="shared" si="10"/>
        <v>5.942559482621787E-2</v>
      </c>
    </row>
    <row r="14" spans="1:20" ht="13.3" thickTop="1" thickBot="1" x14ac:dyDescent="0.35">
      <c r="A14" s="6">
        <f t="shared" si="0"/>
        <v>12</v>
      </c>
      <c r="B14" s="7">
        <v>44706</v>
      </c>
      <c r="C14" s="6">
        <f t="shared" si="2"/>
        <v>8</v>
      </c>
      <c r="D14" s="18">
        <f t="shared" si="3"/>
        <v>1.7815092817473817</v>
      </c>
      <c r="E14" s="9">
        <f t="shared" si="11"/>
        <v>2.3012726041993217</v>
      </c>
      <c r="F14" s="9">
        <f t="shared" si="14"/>
        <v>0.5475486879088618</v>
      </c>
      <c r="G14" s="9">
        <f t="shared" si="12"/>
        <v>0.69352499280716706</v>
      </c>
      <c r="H14" s="9">
        <f t="shared" si="1"/>
        <v>2.2678267264794365</v>
      </c>
      <c r="I14" s="9" t="str">
        <f t="shared" si="4"/>
        <v>Safe</v>
      </c>
      <c r="J14" s="9">
        <f t="shared" si="5"/>
        <v>0.5475486879088618</v>
      </c>
      <c r="K14" s="9">
        <f t="shared" si="13"/>
        <v>0.69352499280716706</v>
      </c>
      <c r="L14" s="9">
        <f t="shared" si="6"/>
        <v>20.094862671792342</v>
      </c>
      <c r="M14" s="9">
        <f t="shared" si="7"/>
        <v>4.1460490850663865</v>
      </c>
      <c r="N14" s="9">
        <f t="shared" si="8"/>
        <v>0.45649612333225709</v>
      </c>
      <c r="O14" s="18">
        <f t="shared" si="9"/>
        <v>167.29539314020167</v>
      </c>
      <c r="P14" s="18">
        <f t="shared" si="10"/>
        <v>5.942559482621787E-2</v>
      </c>
    </row>
    <row r="15" spans="1:20" ht="13.3" thickTop="1" thickBot="1" x14ac:dyDescent="0.35">
      <c r="A15" s="6">
        <f t="shared" si="0"/>
        <v>13</v>
      </c>
      <c r="B15" s="7">
        <v>44718</v>
      </c>
      <c r="C15" s="6">
        <f t="shared" si="2"/>
        <v>12</v>
      </c>
      <c r="D15" s="18">
        <f t="shared" si="3"/>
        <v>1.9938323218328609</v>
      </c>
      <c r="E15" s="9">
        <f t="shared" si="11"/>
        <v>2.3012726041993217</v>
      </c>
      <c r="F15" s="9">
        <f t="shared" si="14"/>
        <v>0.2123230400854792</v>
      </c>
      <c r="G15" s="9">
        <f>IF(B15="","",SUM($F$5:$F$32)/($B$34-2))</f>
        <v>0.69352499280716706</v>
      </c>
      <c r="H15" s="9">
        <f t="shared" si="1"/>
        <v>2.2678267264794365</v>
      </c>
      <c r="I15" s="9" t="str">
        <f t="shared" si="4"/>
        <v>Safe</v>
      </c>
      <c r="J15" s="9">
        <f>IF(B15="","",IF(I15="Safe", F15, 0))</f>
        <v>0.2123230400854792</v>
      </c>
      <c r="K15" s="9">
        <f t="shared" si="13"/>
        <v>0.69352499280716706</v>
      </c>
      <c r="L15" s="9">
        <f t="shared" si="6"/>
        <v>20.094862671792342</v>
      </c>
      <c r="M15" s="9">
        <f t="shared" si="7"/>
        <v>4.1460490850663865</v>
      </c>
      <c r="N15" s="9">
        <f t="shared" si="8"/>
        <v>0.45649612333225709</v>
      </c>
      <c r="O15" s="18">
        <f t="shared" si="9"/>
        <v>167.29539314020167</v>
      </c>
      <c r="P15" s="18">
        <f t="shared" si="10"/>
        <v>5.942559482621787E-2</v>
      </c>
    </row>
    <row r="16" spans="1:20" ht="13.3" thickTop="1" thickBot="1" x14ac:dyDescent="0.35">
      <c r="A16" s="6">
        <f t="shared" si="0"/>
        <v>14</v>
      </c>
      <c r="B16" s="7">
        <v>44769</v>
      </c>
      <c r="C16" s="6">
        <f t="shared" si="2"/>
        <v>51</v>
      </c>
      <c r="D16" s="18">
        <f t="shared" si="3"/>
        <v>2.9798351440770392</v>
      </c>
      <c r="E16" s="9">
        <f t="shared" si="11"/>
        <v>2.3012726041993217</v>
      </c>
      <c r="F16" s="9">
        <f t="shared" si="14"/>
        <v>0.98600282224417835</v>
      </c>
      <c r="G16" s="9">
        <f>IF(B16="","",SUM($F$5:$F$32)/($B$34-2))</f>
        <v>0.69352499280716706</v>
      </c>
      <c r="H16" s="9">
        <f t="shared" si="1"/>
        <v>2.2678267264794365</v>
      </c>
      <c r="I16" s="9" t="str">
        <f t="shared" si="4"/>
        <v>Safe</v>
      </c>
      <c r="J16" s="9">
        <f>IF(B16="","",IF(I16="Safe", F16, 0))</f>
        <v>0.98600282224417835</v>
      </c>
      <c r="K16" s="9">
        <f t="shared" si="13"/>
        <v>0.69352499280716706</v>
      </c>
      <c r="L16" s="9">
        <f t="shared" si="6"/>
        <v>20.094862671792342</v>
      </c>
      <c r="M16" s="9">
        <f t="shared" si="7"/>
        <v>4.1460490850663865</v>
      </c>
      <c r="N16" s="9">
        <f t="shared" si="8"/>
        <v>0.45649612333225709</v>
      </c>
      <c r="O16" s="18">
        <f t="shared" si="9"/>
        <v>167.29539314020167</v>
      </c>
      <c r="P16" s="18">
        <f t="shared" si="10"/>
        <v>5.942559482621787E-2</v>
      </c>
    </row>
    <row r="17" spans="1:16" ht="13.3" thickTop="1" thickBot="1" x14ac:dyDescent="0.35">
      <c r="A17" s="6">
        <f t="shared" si="0"/>
        <v>15</v>
      </c>
      <c r="B17" s="7">
        <v>44812</v>
      </c>
      <c r="C17" s="6">
        <f t="shared" si="2"/>
        <v>43</v>
      </c>
      <c r="D17" s="18">
        <f t="shared" si="3"/>
        <v>2.8419353237879146</v>
      </c>
      <c r="E17" s="9">
        <f t="shared" si="11"/>
        <v>2.3012726041993217</v>
      </c>
      <c r="F17" s="9">
        <f t="shared" si="14"/>
        <v>0.13789982028912462</v>
      </c>
      <c r="G17" s="9">
        <f>IF(B17="","",SUM($F$5:$F$32)/($B$34-2))</f>
        <v>0.69352499280716706</v>
      </c>
      <c r="H17" s="9">
        <f t="shared" si="1"/>
        <v>2.2678267264794365</v>
      </c>
      <c r="I17" s="9" t="str">
        <f t="shared" si="4"/>
        <v>Safe</v>
      </c>
      <c r="J17" s="9">
        <f t="shared" ref="J17:J19" si="15">IF(B17="","",IF(I17="Safe", F17, 0))</f>
        <v>0.13789982028912462</v>
      </c>
      <c r="K17" s="9">
        <f t="shared" si="13"/>
        <v>0.69352499280716706</v>
      </c>
      <c r="L17" s="9">
        <f t="shared" si="6"/>
        <v>20.094862671792342</v>
      </c>
      <c r="M17" s="9">
        <f t="shared" si="7"/>
        <v>4.1460490850663865</v>
      </c>
      <c r="N17" s="9">
        <f t="shared" si="8"/>
        <v>0.45649612333225709</v>
      </c>
      <c r="O17" s="18">
        <f t="shared" si="9"/>
        <v>167.29539314020167</v>
      </c>
      <c r="P17" s="18">
        <f t="shared" si="10"/>
        <v>5.942559482621787E-2</v>
      </c>
    </row>
    <row r="18" spans="1:16" ht="13.3" thickTop="1" thickBot="1" x14ac:dyDescent="0.35">
      <c r="A18" s="6">
        <f t="shared" si="0"/>
        <v>16</v>
      </c>
      <c r="B18" s="7">
        <v>44817</v>
      </c>
      <c r="C18" s="6">
        <f t="shared" si="2"/>
        <v>5</v>
      </c>
      <c r="D18" s="18">
        <f t="shared" si="3"/>
        <v>1.5635219053625533</v>
      </c>
      <c r="E18" s="9">
        <f t="shared" si="11"/>
        <v>2.3012726041993217</v>
      </c>
      <c r="F18" s="9">
        <f t="shared" si="14"/>
        <v>1.2784134184253613</v>
      </c>
      <c r="G18" s="9">
        <f t="shared" ref="G18:G23" si="16">IF(B18="","",SUM($F$5:$F$32)/($B$34-2))</f>
        <v>0.69352499280716706</v>
      </c>
      <c r="H18" s="9">
        <f t="shared" si="1"/>
        <v>2.2678267264794365</v>
      </c>
      <c r="I18" s="9" t="str">
        <f t="shared" si="4"/>
        <v>Safe</v>
      </c>
      <c r="J18" s="9">
        <f t="shared" si="15"/>
        <v>1.2784134184253613</v>
      </c>
      <c r="K18" s="9">
        <f t="shared" si="13"/>
        <v>0.69352499280716706</v>
      </c>
      <c r="L18" s="9">
        <f t="shared" si="6"/>
        <v>20.094862671792342</v>
      </c>
      <c r="M18" s="9">
        <f t="shared" si="7"/>
        <v>4.1460490850663865</v>
      </c>
      <c r="N18" s="9">
        <f t="shared" si="8"/>
        <v>0.45649612333225709</v>
      </c>
      <c r="O18" s="18">
        <f t="shared" si="9"/>
        <v>167.29539314020167</v>
      </c>
      <c r="P18" s="18">
        <f t="shared" si="10"/>
        <v>5.942559482621787E-2</v>
      </c>
    </row>
    <row r="19" spans="1:16" ht="13.3" thickTop="1" thickBot="1" x14ac:dyDescent="0.35">
      <c r="A19" s="6">
        <f t="shared" si="0"/>
        <v>17</v>
      </c>
      <c r="B19" s="7">
        <v>44824</v>
      </c>
      <c r="C19" s="6">
        <f t="shared" si="2"/>
        <v>7</v>
      </c>
      <c r="D19" s="18">
        <f t="shared" si="3"/>
        <v>1.7166577784508086</v>
      </c>
      <c r="E19" s="9">
        <f t="shared" si="11"/>
        <v>2.3012726041993217</v>
      </c>
      <c r="F19" s="9">
        <f t="shared" si="14"/>
        <v>0.15313587308825527</v>
      </c>
      <c r="G19" s="9">
        <f t="shared" si="16"/>
        <v>0.69352499280716706</v>
      </c>
      <c r="H19" s="9">
        <f t="shared" si="1"/>
        <v>2.2678267264794365</v>
      </c>
      <c r="I19" s="9" t="str">
        <f t="shared" si="4"/>
        <v>Safe</v>
      </c>
      <c r="J19" s="9">
        <f t="shared" si="15"/>
        <v>0.15313587308825527</v>
      </c>
      <c r="K19" s="9">
        <f t="shared" si="13"/>
        <v>0.69352499280716706</v>
      </c>
      <c r="L19" s="9">
        <f t="shared" si="6"/>
        <v>20.094862671792342</v>
      </c>
      <c r="M19" s="9">
        <f t="shared" si="7"/>
        <v>4.1460490850663865</v>
      </c>
      <c r="N19" s="9">
        <f t="shared" si="8"/>
        <v>0.45649612333225709</v>
      </c>
      <c r="O19" s="18">
        <f t="shared" si="9"/>
        <v>167.29539314020167</v>
      </c>
      <c r="P19" s="18">
        <f t="shared" si="10"/>
        <v>5.942559482621787E-2</v>
      </c>
    </row>
    <row r="20" spans="1:16" ht="13.3" thickTop="1" thickBot="1" x14ac:dyDescent="0.35">
      <c r="A20" s="6">
        <f t="shared" si="0"/>
        <v>18</v>
      </c>
      <c r="B20" s="7">
        <v>44837</v>
      </c>
      <c r="C20" s="6">
        <f t="shared" si="2"/>
        <v>13</v>
      </c>
      <c r="D20" s="18">
        <f t="shared" si="3"/>
        <v>2.0386471713337841</v>
      </c>
      <c r="E20" s="9">
        <f t="shared" si="11"/>
        <v>2.3012726041993217</v>
      </c>
      <c r="F20" s="9">
        <f t="shared" si="14"/>
        <v>0.32198939288297557</v>
      </c>
      <c r="G20" s="9">
        <f t="shared" si="16"/>
        <v>0.69352499280716706</v>
      </c>
      <c r="H20" s="9">
        <f t="shared" si="1"/>
        <v>2.2678267264794365</v>
      </c>
      <c r="I20" s="9" t="str">
        <f t="shared" si="4"/>
        <v>Safe</v>
      </c>
      <c r="J20" s="9">
        <f>IF(B20="","",IF(I20="Safe", F20, 0))</f>
        <v>0.32198939288297557</v>
      </c>
      <c r="K20" s="9">
        <f t="shared" si="13"/>
        <v>0.69352499280716706</v>
      </c>
      <c r="L20" s="9">
        <f t="shared" si="6"/>
        <v>20.094862671792342</v>
      </c>
      <c r="M20" s="9">
        <f t="shared" si="7"/>
        <v>4.1460490850663865</v>
      </c>
      <c r="N20" s="9">
        <f t="shared" si="8"/>
        <v>0.45649612333225709</v>
      </c>
      <c r="O20" s="18">
        <f t="shared" si="9"/>
        <v>167.29539314020167</v>
      </c>
      <c r="P20" s="18">
        <f t="shared" si="10"/>
        <v>5.942559482621787E-2</v>
      </c>
    </row>
    <row r="21" spans="1:16" ht="13.3" thickTop="1" thickBot="1" x14ac:dyDescent="0.35">
      <c r="A21" s="6">
        <f t="shared" si="0"/>
        <v>19</v>
      </c>
      <c r="B21" s="7">
        <v>44865</v>
      </c>
      <c r="C21" s="6">
        <f t="shared" si="2"/>
        <v>28</v>
      </c>
      <c r="D21" s="18">
        <f t="shared" si="3"/>
        <v>2.5227591225659509</v>
      </c>
      <c r="E21" s="9">
        <f t="shared" si="11"/>
        <v>2.3012726041993217</v>
      </c>
      <c r="F21" s="9">
        <f t="shared" si="14"/>
        <v>0.48411195123216677</v>
      </c>
      <c r="G21" s="9">
        <f t="shared" si="16"/>
        <v>0.69352499280716706</v>
      </c>
      <c r="H21" s="9">
        <f t="shared" si="1"/>
        <v>2.2678267264794365</v>
      </c>
      <c r="I21" s="9" t="str">
        <f t="shared" si="4"/>
        <v>Safe</v>
      </c>
      <c r="J21" s="9">
        <f t="shared" ref="J21:J29" si="17">IF(B21="","",IF(I21="Safe", F21, 0))</f>
        <v>0.48411195123216677</v>
      </c>
      <c r="K21" s="9">
        <f t="shared" si="13"/>
        <v>0.69352499280716706</v>
      </c>
      <c r="L21" s="9">
        <f t="shared" si="6"/>
        <v>20.094862671792342</v>
      </c>
      <c r="M21" s="9">
        <f t="shared" si="7"/>
        <v>4.1460490850663865</v>
      </c>
      <c r="N21" s="9">
        <f t="shared" si="8"/>
        <v>0.45649612333225709</v>
      </c>
      <c r="O21" s="18">
        <f t="shared" si="9"/>
        <v>167.29539314020167</v>
      </c>
      <c r="P21" s="18">
        <f t="shared" si="10"/>
        <v>5.942559482621787E-2</v>
      </c>
    </row>
    <row r="22" spans="1:16" ht="13.3" thickTop="1" thickBot="1" x14ac:dyDescent="0.35">
      <c r="A22" s="6">
        <f t="shared" si="0"/>
        <v>20</v>
      </c>
      <c r="B22" s="7">
        <v>44895</v>
      </c>
      <c r="C22" s="6">
        <f t="shared" si="2"/>
        <v>30</v>
      </c>
      <c r="D22" s="18">
        <f t="shared" si="3"/>
        <v>2.5715594708803597</v>
      </c>
      <c r="E22" s="9">
        <f t="shared" si="11"/>
        <v>2.3012726041993217</v>
      </c>
      <c r="F22" s="9">
        <f t="shared" si="14"/>
        <v>4.8800348314408826E-2</v>
      </c>
      <c r="G22" s="9">
        <f t="shared" si="16"/>
        <v>0.69352499280716706</v>
      </c>
      <c r="H22" s="9">
        <f t="shared" si="1"/>
        <v>2.2678267264794365</v>
      </c>
      <c r="I22" s="9" t="str">
        <f t="shared" si="4"/>
        <v>Safe</v>
      </c>
      <c r="J22" s="9">
        <f t="shared" si="17"/>
        <v>4.8800348314408826E-2</v>
      </c>
      <c r="K22" s="9">
        <f t="shared" si="13"/>
        <v>0.69352499280716706</v>
      </c>
      <c r="L22" s="9">
        <f t="shared" si="6"/>
        <v>20.094862671792342</v>
      </c>
      <c r="M22" s="9">
        <f t="shared" si="7"/>
        <v>4.1460490850663865</v>
      </c>
      <c r="N22" s="9">
        <f t="shared" si="8"/>
        <v>0.45649612333225709</v>
      </c>
      <c r="O22" s="18">
        <f t="shared" si="9"/>
        <v>167.29539314020167</v>
      </c>
      <c r="P22" s="18">
        <f t="shared" si="10"/>
        <v>5.942559482621787E-2</v>
      </c>
    </row>
    <row r="23" spans="1:16" ht="13.3" thickTop="1" thickBot="1" x14ac:dyDescent="0.35">
      <c r="A23" s="6">
        <f t="shared" si="0"/>
        <v>21</v>
      </c>
      <c r="B23" s="7">
        <v>44931</v>
      </c>
      <c r="C23" s="6">
        <f t="shared" si="2"/>
        <v>36</v>
      </c>
      <c r="D23" s="18">
        <f t="shared" si="3"/>
        <v>2.7051117104503919</v>
      </c>
      <c r="E23" s="9">
        <f t="shared" si="11"/>
        <v>2.3012726041993217</v>
      </c>
      <c r="F23" s="9">
        <f t="shared" si="14"/>
        <v>0.13355223957003215</v>
      </c>
      <c r="G23" s="9">
        <f t="shared" si="16"/>
        <v>0.69352499280716706</v>
      </c>
      <c r="H23" s="9">
        <f t="shared" si="1"/>
        <v>2.2678267264794365</v>
      </c>
      <c r="I23" s="9" t="str">
        <f t="shared" si="4"/>
        <v>Safe</v>
      </c>
      <c r="J23" s="9">
        <f t="shared" si="17"/>
        <v>0.13355223957003215</v>
      </c>
      <c r="K23" s="9">
        <f t="shared" si="13"/>
        <v>0.69352499280716706</v>
      </c>
      <c r="L23" s="9">
        <f t="shared" si="6"/>
        <v>20.094862671792342</v>
      </c>
      <c r="M23" s="9">
        <f t="shared" si="7"/>
        <v>4.1460490850663865</v>
      </c>
      <c r="N23" s="9">
        <f t="shared" si="8"/>
        <v>0.45649612333225709</v>
      </c>
      <c r="O23" s="18">
        <f t="shared" si="9"/>
        <v>167.29539314020167</v>
      </c>
      <c r="P23" s="18">
        <f t="shared" si="10"/>
        <v>5.942559482621787E-2</v>
      </c>
    </row>
    <row r="24" spans="1:16" ht="13.3" thickTop="1" thickBot="1" x14ac:dyDescent="0.35">
      <c r="A24" s="6" t="str">
        <f t="shared" si="0"/>
        <v/>
      </c>
      <c r="B24" s="10"/>
      <c r="C24" s="6" t="str">
        <f t="shared" si="2"/>
        <v/>
      </c>
      <c r="D24" s="18" t="str">
        <f t="shared" si="3"/>
        <v/>
      </c>
      <c r="E24" s="9" t="str">
        <f>IF(B24="","",(SUM($D$4:$D$32))/($B$34-1))</f>
        <v/>
      </c>
      <c r="F24" s="9" t="str">
        <f t="shared" si="14"/>
        <v/>
      </c>
      <c r="G24" s="9" t="str">
        <f>IF(B24="","",SUM($F$5:$F$32)/($B$34-2))</f>
        <v/>
      </c>
      <c r="H24" s="9" t="str">
        <f t="shared" si="1"/>
        <v/>
      </c>
      <c r="I24" s="9" t="str">
        <f t="shared" si="4"/>
        <v/>
      </c>
      <c r="J24" s="9" t="str">
        <f>IF(B24="","",IF(I24="Safe", F24, 0))</f>
        <v/>
      </c>
      <c r="K24" s="9" t="str">
        <f t="shared" si="13"/>
        <v/>
      </c>
      <c r="L24" s="9" t="str">
        <f t="shared" si="6"/>
        <v/>
      </c>
      <c r="M24" s="9" t="str">
        <f t="shared" si="7"/>
        <v/>
      </c>
      <c r="N24" s="9" t="str">
        <f t="shared" si="8"/>
        <v/>
      </c>
      <c r="O24" s="18" t="str">
        <f t="shared" si="9"/>
        <v/>
      </c>
      <c r="P24" s="18" t="str">
        <f t="shared" si="10"/>
        <v/>
      </c>
    </row>
    <row r="25" spans="1:16" ht="13.3" thickTop="1" thickBot="1" x14ac:dyDescent="0.35">
      <c r="A25" s="6" t="str">
        <f t="shared" si="0"/>
        <v/>
      </c>
      <c r="B25" s="10"/>
      <c r="C25" s="6" t="str">
        <f t="shared" si="2"/>
        <v/>
      </c>
      <c r="D25" s="18" t="str">
        <f t="shared" si="3"/>
        <v/>
      </c>
      <c r="E25" s="9" t="str">
        <f>IF(B25="","",(SUM($D$4:$D$32))/($B$34-1))</f>
        <v/>
      </c>
      <c r="F25" s="9" t="str">
        <f t="shared" si="14"/>
        <v/>
      </c>
      <c r="G25" s="9" t="str">
        <f>IF(B25="","",SUM($F$5:$F$32)/($B$34-2))</f>
        <v/>
      </c>
      <c r="H25" s="9" t="str">
        <f t="shared" si="1"/>
        <v/>
      </c>
      <c r="I25" s="9" t="str">
        <f t="shared" si="4"/>
        <v/>
      </c>
      <c r="J25" s="9" t="str">
        <f t="shared" si="17"/>
        <v/>
      </c>
      <c r="K25" s="9" t="str">
        <f t="shared" si="13"/>
        <v/>
      </c>
      <c r="L25" s="9" t="str">
        <f t="shared" si="6"/>
        <v/>
      </c>
      <c r="M25" s="9" t="str">
        <f t="shared" si="7"/>
        <v/>
      </c>
      <c r="N25" s="9" t="str">
        <f t="shared" si="8"/>
        <v/>
      </c>
      <c r="O25" s="18" t="str">
        <f t="shared" si="9"/>
        <v/>
      </c>
      <c r="P25" s="18" t="str">
        <f t="shared" si="10"/>
        <v/>
      </c>
    </row>
    <row r="26" spans="1:16" ht="13.3" thickTop="1" thickBot="1" x14ac:dyDescent="0.35">
      <c r="A26" s="6" t="str">
        <f t="shared" si="0"/>
        <v/>
      </c>
      <c r="B26" s="10"/>
      <c r="C26" s="6" t="str">
        <f t="shared" si="2"/>
        <v/>
      </c>
      <c r="D26" s="18" t="str">
        <f t="shared" si="3"/>
        <v/>
      </c>
      <c r="E26" s="9" t="str">
        <f>IF(B26="","",(SUM($D$4:$D$32))/($B$34-1))</f>
        <v/>
      </c>
      <c r="F26" s="9" t="str">
        <f t="shared" si="14"/>
        <v/>
      </c>
      <c r="G26" s="9" t="str">
        <f>IF(B26="","",SUM($F$5:$F$32)/($B$34-2))</f>
        <v/>
      </c>
      <c r="H26" s="9" t="str">
        <f t="shared" si="1"/>
        <v/>
      </c>
      <c r="I26" s="9" t="str">
        <f t="shared" si="4"/>
        <v/>
      </c>
      <c r="J26" s="9" t="str">
        <f>IF(B26="","",IF(I26="Safe", F26, 0))</f>
        <v/>
      </c>
      <c r="K26" s="9" t="str">
        <f t="shared" si="13"/>
        <v/>
      </c>
      <c r="L26" s="9" t="str">
        <f t="shared" si="6"/>
        <v/>
      </c>
      <c r="M26" s="9" t="str">
        <f t="shared" si="7"/>
        <v/>
      </c>
      <c r="N26" s="9" t="str">
        <f t="shared" si="8"/>
        <v/>
      </c>
      <c r="O26" s="18" t="str">
        <f t="shared" si="9"/>
        <v/>
      </c>
      <c r="P26" s="18" t="str">
        <f t="shared" si="10"/>
        <v/>
      </c>
    </row>
    <row r="27" spans="1:16" ht="13.3" thickTop="1" thickBot="1" x14ac:dyDescent="0.35">
      <c r="A27" s="6" t="str">
        <f t="shared" si="0"/>
        <v/>
      </c>
      <c r="B27" s="10"/>
      <c r="C27" s="6" t="str">
        <f t="shared" si="2"/>
        <v/>
      </c>
      <c r="D27" s="18" t="str">
        <f t="shared" si="3"/>
        <v/>
      </c>
      <c r="E27" s="9" t="str">
        <f>IF(B27="","",(SUM($D$4:$D$32))/($B$34-1))</f>
        <v/>
      </c>
      <c r="F27" s="9" t="str">
        <f t="shared" si="14"/>
        <v/>
      </c>
      <c r="G27" s="9" t="str">
        <f t="shared" ref="G27" si="18">IF(B27="","",SUM($F$5:$F$32)/($B$34-2))</f>
        <v/>
      </c>
      <c r="H27" s="9" t="str">
        <f t="shared" si="1"/>
        <v/>
      </c>
      <c r="I27" s="9" t="str">
        <f t="shared" si="4"/>
        <v/>
      </c>
      <c r="J27" s="9" t="str">
        <f t="shared" si="17"/>
        <v/>
      </c>
      <c r="K27" s="9" t="str">
        <f t="shared" si="13"/>
        <v/>
      </c>
      <c r="L27" s="9" t="str">
        <f t="shared" si="6"/>
        <v/>
      </c>
      <c r="M27" s="9" t="str">
        <f t="shared" si="7"/>
        <v/>
      </c>
      <c r="N27" s="9" t="str">
        <f t="shared" si="8"/>
        <v/>
      </c>
      <c r="O27" s="18" t="str">
        <f t="shared" si="9"/>
        <v/>
      </c>
      <c r="P27" s="18" t="str">
        <f t="shared" si="10"/>
        <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21</v>
      </c>
    </row>
    <row r="35" spans="1:3" ht="13.3" thickTop="1" thickBot="1" x14ac:dyDescent="0.35">
      <c r="A35" s="11" t="s">
        <v>12</v>
      </c>
      <c r="B35" s="12">
        <f>COUNTIF(I5:I32,"WARNING")</f>
        <v>0</v>
      </c>
    </row>
    <row r="36" spans="1:3" ht="13.3" thickTop="1" thickBot="1" x14ac:dyDescent="0.35">
      <c r="A36" s="13" t="s">
        <v>13</v>
      </c>
      <c r="B36" s="12">
        <f>B34-B35</f>
        <v>21</v>
      </c>
    </row>
    <row r="37" spans="1:3" ht="13.3" thickTop="1" thickBot="1" x14ac:dyDescent="0.35">
      <c r="A37" s="3"/>
      <c r="B37" s="3"/>
    </row>
    <row r="38" spans="1:3" ht="13.3" thickTop="1" thickBot="1" x14ac:dyDescent="0.35">
      <c r="A38" s="13" t="s">
        <v>15</v>
      </c>
      <c r="B38" s="14">
        <f>IF(E4="","",E4^3.6)</f>
        <v>20.094862671792342</v>
      </c>
      <c r="C38" s="4"/>
    </row>
    <row r="39" spans="1:3" ht="13.3" thickTop="1" thickBot="1" x14ac:dyDescent="0.35">
      <c r="A39" s="13" t="s">
        <v>8</v>
      </c>
      <c r="B39" s="14">
        <f>$E$4+2.66*$K$5 +N("This is Y-Bar + 2.66 * MR-Bar' and should be constant for all data points from 2 onwards.")</f>
        <v>4.1460490850663865</v>
      </c>
    </row>
    <row r="40" spans="1:3" ht="13.3" thickTop="1" thickBot="1" x14ac:dyDescent="0.35">
      <c r="A40" s="13" t="s">
        <v>9</v>
      </c>
      <c r="B40" s="14">
        <f>$E$4-2.66*$K$5 +N("This is Y-Bar - 2.66 * MR-Bar' and should be constant for all data points from 2 onwards.")</f>
        <v>0.45649612333225709</v>
      </c>
    </row>
    <row r="41" spans="1:3" ht="13.3" thickTop="1" thickBot="1" x14ac:dyDescent="0.35">
      <c r="A41" s="13" t="s">
        <v>3</v>
      </c>
      <c r="B41" s="14">
        <f>IF(B39="","",B39^3.6)</f>
        <v>167.29539314020167</v>
      </c>
    </row>
    <row r="42" spans="1:3" ht="13.3" thickTop="1" thickBot="1" x14ac:dyDescent="0.35">
      <c r="A42" s="13" t="s">
        <v>2</v>
      </c>
      <c r="B42" s="14">
        <f>IF(B40="","",(IF(B40 &lt;0, 0, B40^3.6)))</f>
        <v>5.942559482621787E-2</v>
      </c>
    </row>
    <row r="43" spans="1:3" ht="12.9" thickTop="1"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14C0-0AF8-4D5B-A2B9-656972A39BF7}">
  <dimension ref="A1:U43"/>
  <sheetViews>
    <sheetView zoomScale="70" zoomScaleNormal="70" workbookViewId="0">
      <selection activeCell="I10" sqref="I10"/>
    </sheetView>
  </sheetViews>
  <sheetFormatPr defaultRowHeight="12.45" x14ac:dyDescent="0.3"/>
  <cols>
    <col min="1" max="1" width="13.23046875" style="1" bestFit="1" customWidth="1"/>
    <col min="2" max="2" width="12.53515625" style="1" bestFit="1" customWidth="1"/>
    <col min="3" max="3" width="10.69140625" style="1" bestFit="1" customWidth="1"/>
    <col min="4" max="4" width="3.3828125" style="1" bestFit="1" customWidth="1"/>
    <col min="5" max="5" width="5.69140625" style="1" bestFit="1" customWidth="1"/>
    <col min="6" max="6" width="4.3046875" style="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4609375" style="1" customWidth="1"/>
    <col min="13" max="13" width="7.15234375" style="1" bestFit="1" customWidth="1"/>
    <col min="14" max="14" width="6.921875" style="1" bestFit="1" customWidth="1"/>
    <col min="15" max="15" width="8.61328125" style="1" bestFit="1" customWidth="1"/>
    <col min="16" max="16" width="8.3828125" style="1" bestFit="1" customWidth="1"/>
    <col min="17" max="16384" width="9.23046875" style="16"/>
  </cols>
  <sheetData>
    <row r="1" spans="1:21" ht="12.9" thickBot="1" x14ac:dyDescent="0.35"/>
    <row r="2" spans="1:21"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c r="U2" s="17"/>
    </row>
    <row r="3" spans="1:21" ht="13.3" thickTop="1" thickBot="1" x14ac:dyDescent="0.35">
      <c r="A3" s="6">
        <f>IF(B3="","",1)</f>
        <v>1</v>
      </c>
      <c r="B3" s="2">
        <v>41700</v>
      </c>
      <c r="C3" s="8"/>
      <c r="D3" s="8"/>
      <c r="E3" s="8"/>
      <c r="F3" s="8"/>
      <c r="G3" s="8"/>
      <c r="H3" s="8"/>
      <c r="I3" s="8"/>
      <c r="J3" s="8"/>
      <c r="K3" s="8"/>
      <c r="L3" s="9">
        <f>IF($B$34 &lt;= 2, "", $B$38)</f>
        <v>6.1653572997468888</v>
      </c>
      <c r="M3" s="15">
        <f>IF($B$34 &lt;= 2, "", $B$39)</f>
        <v>2.6230728814325119</v>
      </c>
      <c r="N3" s="15">
        <f>IF($B$34 &lt;= 2, "", $B$40)</f>
        <v>0.69176919574753393</v>
      </c>
      <c r="O3" s="18">
        <f>IF($B$34 &lt;= 2, "", $B$41)</f>
        <v>32.189726527002463</v>
      </c>
      <c r="P3" s="18">
        <f>IF($B$34 &lt;= 2, "", $B$42)</f>
        <v>0.26537523321143092</v>
      </c>
    </row>
    <row r="4" spans="1:21" ht="13.3" thickTop="1" thickBot="1" x14ac:dyDescent="0.35">
      <c r="A4" s="6">
        <f>IF(B4="","",A3+1)</f>
        <v>2</v>
      </c>
      <c r="B4" s="2">
        <v>41704</v>
      </c>
      <c r="C4" s="6">
        <f>IF(B4="","",B4-B3)</f>
        <v>4</v>
      </c>
      <c r="D4" s="18">
        <f>IF(C4="","",C4^0.2777)</f>
        <v>1.4695760297912177</v>
      </c>
      <c r="E4" s="9">
        <f>IF(B4="","",(SUM($D$4:$D$32))/($B$34-1))</f>
        <v>1.657421038590023</v>
      </c>
      <c r="F4" s="8"/>
      <c r="G4" s="8"/>
      <c r="H4" s="8"/>
      <c r="I4" s="8"/>
      <c r="J4" s="8"/>
      <c r="K4" s="8"/>
      <c r="L4" s="9">
        <f>IF($B$34 &lt;= 2, "", $B$38)</f>
        <v>6.1653572997468888</v>
      </c>
      <c r="M4" s="9">
        <f>IF($B$34 &lt;= 2, "", $B$39)</f>
        <v>2.6230728814325119</v>
      </c>
      <c r="N4" s="9">
        <f>IF($B$34 &lt;= 2, "", $B$40)</f>
        <v>0.69176919574753393</v>
      </c>
      <c r="O4" s="18">
        <f>IF($B$34 &lt;= 2, "", $B$41)</f>
        <v>32.189726527002463</v>
      </c>
      <c r="P4" s="18">
        <f>IF($B$34 &lt;= 2, "", $B$42)</f>
        <v>0.26537523321143092</v>
      </c>
    </row>
    <row r="5" spans="1:21" ht="13.3" thickTop="1" thickBot="1" x14ac:dyDescent="0.35">
      <c r="A5" s="6">
        <f t="shared" ref="A5:A32" si="0">IF(B5="","",A4+1)</f>
        <v>3</v>
      </c>
      <c r="B5" s="2">
        <v>41705</v>
      </c>
      <c r="C5" s="6">
        <f>IF(B5="","",B5-B4)</f>
        <v>1</v>
      </c>
      <c r="D5" s="18">
        <f>IF(C5="","",C5^0.2777)</f>
        <v>1</v>
      </c>
      <c r="E5" s="9">
        <f>IF(B5="","",(SUM($D$4:$D$32))/($B$34-1))</f>
        <v>1.657421038590023</v>
      </c>
      <c r="F5" s="9">
        <f>IF(B5="","",ABS(D4-D5))</f>
        <v>0.46957602979121771</v>
      </c>
      <c r="G5" s="9">
        <f>IF(B5="","",SUM($F$5:$F$32)/($B$34-2))</f>
        <v>0.36302700858740189</v>
      </c>
      <c r="H5" s="9">
        <f t="shared" ref="H5:H32" si="1">IF(B5="","",3.27*G5)</f>
        <v>1.1870983180808041</v>
      </c>
      <c r="I5" s="9" t="str">
        <f>IF(B5="","",(IF(F5&gt;H5,"WARNING","Safe")))</f>
        <v>Safe</v>
      </c>
      <c r="J5" s="9">
        <f>IF(B5="","",IF(I5="Safe", F5, 0))</f>
        <v>0.46957602979121771</v>
      </c>
      <c r="K5" s="9">
        <f>IF(B5="","", SUM($J$5:$J$32)/($B$36-2))</f>
        <v>0.36302700858740189</v>
      </c>
      <c r="L5" s="9">
        <f>IF(B5="","",$B$38)</f>
        <v>6.1653572997468888</v>
      </c>
      <c r="M5" s="9">
        <f>IF(B5="","", $B$39)</f>
        <v>2.6230728814325119</v>
      </c>
      <c r="N5" s="9">
        <f>IF(B5="","", $B$40)</f>
        <v>0.69176919574753393</v>
      </c>
      <c r="O5" s="18">
        <f>IF(B5="","", $B$41)</f>
        <v>32.189726527002463</v>
      </c>
      <c r="P5" s="18">
        <f>IF(B5="","", $B$42)</f>
        <v>0.26537523321143092</v>
      </c>
    </row>
    <row r="6" spans="1:21" ht="13.3" thickTop="1" thickBot="1" x14ac:dyDescent="0.35">
      <c r="A6" s="6">
        <f t="shared" si="0"/>
        <v>4</v>
      </c>
      <c r="B6" s="2">
        <v>41713</v>
      </c>
      <c r="C6" s="6">
        <f t="shared" ref="C6:C32" si="2">IF(B6="","",B6-B5)</f>
        <v>8</v>
      </c>
      <c r="D6" s="18">
        <f t="shared" ref="D6:D32" si="3">IF(C6="","",C6^0.2777)</f>
        <v>1.7815092817473817</v>
      </c>
      <c r="E6" s="9">
        <f>IF(B6="","",(SUM($D$4:$D$32))/($B$34-1))</f>
        <v>1.657421038590023</v>
      </c>
      <c r="F6" s="9">
        <f>IF(B6="","",ABS(D6-D5))</f>
        <v>0.78150928174738166</v>
      </c>
      <c r="G6" s="9">
        <f>IF(B6="","",SUM($F$5:$F$32)/($B$34-2))</f>
        <v>0.36302700858740189</v>
      </c>
      <c r="H6" s="9">
        <f t="shared" si="1"/>
        <v>1.1870983180808041</v>
      </c>
      <c r="I6" s="9" t="str">
        <f t="shared" ref="I6:I32" si="4">IF(B6="","",(IF(F6&gt;H6,"WARNING","Safe")))</f>
        <v>Safe</v>
      </c>
      <c r="J6" s="9">
        <f t="shared" ref="J6:J14" si="5">IF(B6="","",IF(I6="Safe", F6, 0))</f>
        <v>0.78150928174738166</v>
      </c>
      <c r="K6" s="9">
        <f>IF(B6="","", SUM($J$5:$J$32)/($B$36-2))</f>
        <v>0.36302700858740189</v>
      </c>
      <c r="L6" s="9">
        <f t="shared" ref="L6:L32" si="6">IF(B6="","",$B$38)</f>
        <v>6.1653572997468888</v>
      </c>
      <c r="M6" s="9">
        <f t="shared" ref="M6:M32" si="7">IF(B6="","", $B$39)</f>
        <v>2.6230728814325119</v>
      </c>
      <c r="N6" s="9">
        <f t="shared" ref="N6:N32" si="8">IF(B6="","", $B$40)</f>
        <v>0.69176919574753393</v>
      </c>
      <c r="O6" s="18">
        <f t="shared" ref="O6:O32" si="9">IF(B6="","", $B$41)</f>
        <v>32.189726527002463</v>
      </c>
      <c r="P6" s="18">
        <f t="shared" ref="P6:P32" si="10">IF(B6="","", $B$42)</f>
        <v>0.26537523321143092</v>
      </c>
    </row>
    <row r="7" spans="1:21" ht="13.3" thickTop="1" thickBot="1" x14ac:dyDescent="0.35">
      <c r="A7" s="6">
        <f t="shared" si="0"/>
        <v>5</v>
      </c>
      <c r="B7" s="2">
        <v>41720</v>
      </c>
      <c r="C7" s="6">
        <f t="shared" si="2"/>
        <v>7</v>
      </c>
      <c r="D7" s="18">
        <f t="shared" si="3"/>
        <v>1.7166577784508086</v>
      </c>
      <c r="E7" s="9">
        <f>IF(B7="","",(SUM($D$4:$D$32))/($B$34-1))</f>
        <v>1.657421038590023</v>
      </c>
      <c r="F7" s="9">
        <f>IF(B7="","",ABS(D7-D6))</f>
        <v>6.4851503296573076E-2</v>
      </c>
      <c r="G7" s="9">
        <f>IF(B7="","",SUM($F$5:$F$32)/($B$34-2))</f>
        <v>0.36302700858740189</v>
      </c>
      <c r="H7" s="9">
        <f t="shared" si="1"/>
        <v>1.1870983180808041</v>
      </c>
      <c r="I7" s="9" t="str">
        <f t="shared" si="4"/>
        <v>Safe</v>
      </c>
      <c r="J7" s="9">
        <f t="shared" si="5"/>
        <v>6.4851503296573076E-2</v>
      </c>
      <c r="K7" s="9">
        <f>IF(B7="","", SUM($J$5:$J$32)/($B$36-2))</f>
        <v>0.36302700858740189</v>
      </c>
      <c r="L7" s="9">
        <f t="shared" si="6"/>
        <v>6.1653572997468888</v>
      </c>
      <c r="M7" s="9">
        <f t="shared" si="7"/>
        <v>2.6230728814325119</v>
      </c>
      <c r="N7" s="9">
        <f t="shared" si="8"/>
        <v>0.69176919574753393</v>
      </c>
      <c r="O7" s="18">
        <f t="shared" si="9"/>
        <v>32.189726527002463</v>
      </c>
      <c r="P7" s="18">
        <f t="shared" si="10"/>
        <v>0.26537523321143092</v>
      </c>
    </row>
    <row r="8" spans="1:21" ht="13.3" thickTop="1" thickBot="1" x14ac:dyDescent="0.35">
      <c r="A8" s="6">
        <f t="shared" si="0"/>
        <v>6</v>
      </c>
      <c r="B8" s="2">
        <v>41730</v>
      </c>
      <c r="C8" s="6">
        <f t="shared" si="2"/>
        <v>10</v>
      </c>
      <c r="D8" s="18">
        <f t="shared" si="3"/>
        <v>1.8953961755993434</v>
      </c>
      <c r="E8" s="9">
        <f t="shared" ref="E8:E23" si="11">IF(B8="","",(SUM($D$4:$D$32))/($B$34-1))</f>
        <v>1.657421038590023</v>
      </c>
      <c r="F8" s="9">
        <f>IF(B8="","",ABS(D8-D7))</f>
        <v>0.17873839714853479</v>
      </c>
      <c r="G8" s="9">
        <f t="shared" ref="G8:G14" si="12">IF(B8="","",SUM($F$5:$F$32)/($B$34-2))</f>
        <v>0.36302700858740189</v>
      </c>
      <c r="H8" s="9">
        <f t="shared" si="1"/>
        <v>1.1870983180808041</v>
      </c>
      <c r="I8" s="9" t="str">
        <f t="shared" si="4"/>
        <v>Safe</v>
      </c>
      <c r="J8" s="9">
        <f t="shared" si="5"/>
        <v>0.17873839714853479</v>
      </c>
      <c r="K8" s="9">
        <f t="shared" ref="K8:K32" si="13">IF(B8="","", SUM($J$5:$J$32)/($B$36-2))</f>
        <v>0.36302700858740189</v>
      </c>
      <c r="L8" s="9">
        <f t="shared" si="6"/>
        <v>6.1653572997468888</v>
      </c>
      <c r="M8" s="9">
        <f t="shared" si="7"/>
        <v>2.6230728814325119</v>
      </c>
      <c r="N8" s="9">
        <f t="shared" si="8"/>
        <v>0.69176919574753393</v>
      </c>
      <c r="O8" s="18">
        <f t="shared" si="9"/>
        <v>32.189726527002463</v>
      </c>
      <c r="P8" s="18">
        <f t="shared" si="10"/>
        <v>0.26537523321143092</v>
      </c>
    </row>
    <row r="9" spans="1:21" ht="13.3" thickTop="1" thickBot="1" x14ac:dyDescent="0.35">
      <c r="A9" s="6">
        <f t="shared" si="0"/>
        <v>7</v>
      </c>
      <c r="B9" s="2">
        <v>41740</v>
      </c>
      <c r="C9" s="6">
        <f t="shared" si="2"/>
        <v>10</v>
      </c>
      <c r="D9" s="18">
        <f t="shared" si="3"/>
        <v>1.8953961755993434</v>
      </c>
      <c r="E9" s="9">
        <f t="shared" si="11"/>
        <v>1.657421038590023</v>
      </c>
      <c r="F9" s="9">
        <f>IF(B9="","",ABS(D9-D8))</f>
        <v>0</v>
      </c>
      <c r="G9" s="9">
        <f t="shared" si="12"/>
        <v>0.36302700858740189</v>
      </c>
      <c r="H9" s="9">
        <f t="shared" si="1"/>
        <v>1.1870983180808041</v>
      </c>
      <c r="I9" s="9" t="str">
        <f t="shared" si="4"/>
        <v>Safe</v>
      </c>
      <c r="J9" s="9">
        <f>IF(B9="","",IF(I9="Safe", F9, 0))</f>
        <v>0</v>
      </c>
      <c r="K9" s="9">
        <f t="shared" si="13"/>
        <v>0.36302700858740189</v>
      </c>
      <c r="L9" s="9">
        <f t="shared" si="6"/>
        <v>6.1653572997468888</v>
      </c>
      <c r="M9" s="9">
        <f t="shared" si="7"/>
        <v>2.6230728814325119</v>
      </c>
      <c r="N9" s="9">
        <f t="shared" si="8"/>
        <v>0.69176919574753393</v>
      </c>
      <c r="O9" s="18">
        <f t="shared" si="9"/>
        <v>32.189726527002463</v>
      </c>
      <c r="P9" s="18">
        <f t="shared" si="10"/>
        <v>0.26537523321143092</v>
      </c>
    </row>
    <row r="10" spans="1:21" ht="13.3" thickTop="1" thickBot="1" x14ac:dyDescent="0.35">
      <c r="A10" s="6">
        <f t="shared" si="0"/>
        <v>8</v>
      </c>
      <c r="B10" s="2">
        <v>41743</v>
      </c>
      <c r="C10" s="6">
        <f t="shared" si="2"/>
        <v>3</v>
      </c>
      <c r="D10" s="18">
        <f t="shared" si="3"/>
        <v>1.3567398225161065</v>
      </c>
      <c r="E10" s="9">
        <f t="shared" si="11"/>
        <v>1.657421038590023</v>
      </c>
      <c r="F10" s="9">
        <f>IF(B10="","",ABS(D10-D9))</f>
        <v>0.53865635308323689</v>
      </c>
      <c r="G10" s="9">
        <f t="shared" si="12"/>
        <v>0.36302700858740189</v>
      </c>
      <c r="H10" s="9">
        <f t="shared" si="1"/>
        <v>1.1870983180808041</v>
      </c>
      <c r="I10" s="9" t="str">
        <f t="shared" si="4"/>
        <v>Safe</v>
      </c>
      <c r="J10" s="9">
        <f t="shared" si="5"/>
        <v>0.53865635308323689</v>
      </c>
      <c r="K10" s="9">
        <f t="shared" si="13"/>
        <v>0.36302700858740189</v>
      </c>
      <c r="L10" s="9">
        <f t="shared" si="6"/>
        <v>6.1653572997468888</v>
      </c>
      <c r="M10" s="9">
        <f t="shared" si="7"/>
        <v>2.6230728814325119</v>
      </c>
      <c r="N10" s="9">
        <f t="shared" si="8"/>
        <v>0.69176919574753393</v>
      </c>
      <c r="O10" s="18">
        <f t="shared" si="9"/>
        <v>32.189726527002463</v>
      </c>
      <c r="P10" s="18">
        <f t="shared" si="10"/>
        <v>0.26537523321143092</v>
      </c>
    </row>
    <row r="11" spans="1:21" ht="13.3" thickTop="1" thickBot="1" x14ac:dyDescent="0.35">
      <c r="A11" s="6">
        <f t="shared" si="0"/>
        <v>9</v>
      </c>
      <c r="B11" s="2">
        <v>41755</v>
      </c>
      <c r="C11" s="6">
        <f t="shared" si="2"/>
        <v>12</v>
      </c>
      <c r="D11" s="18">
        <f t="shared" si="3"/>
        <v>1.9938323218328609</v>
      </c>
      <c r="E11" s="9">
        <f t="shared" si="11"/>
        <v>1.657421038590023</v>
      </c>
      <c r="F11" s="9">
        <f t="shared" ref="F11:F32" si="14">IF(B11="","",ABS(D11-D10))</f>
        <v>0.63709249931675438</v>
      </c>
      <c r="G11" s="9">
        <f t="shared" si="12"/>
        <v>0.36302700858740189</v>
      </c>
      <c r="H11" s="9">
        <f t="shared" si="1"/>
        <v>1.1870983180808041</v>
      </c>
      <c r="I11" s="9" t="str">
        <f t="shared" si="4"/>
        <v>Safe</v>
      </c>
      <c r="J11" s="9">
        <f>IF(B11="","",IF(I11="Safe", F11, 0))</f>
        <v>0.63709249931675438</v>
      </c>
      <c r="K11" s="9">
        <f t="shared" si="13"/>
        <v>0.36302700858740189</v>
      </c>
      <c r="L11" s="9">
        <f t="shared" si="6"/>
        <v>6.1653572997468888</v>
      </c>
      <c r="M11" s="9">
        <f t="shared" si="7"/>
        <v>2.6230728814325119</v>
      </c>
      <c r="N11" s="9">
        <f t="shared" si="8"/>
        <v>0.69176919574753393</v>
      </c>
      <c r="O11" s="18">
        <f t="shared" si="9"/>
        <v>32.189726527002463</v>
      </c>
      <c r="P11" s="18">
        <f t="shared" si="10"/>
        <v>0.26537523321143092</v>
      </c>
    </row>
    <row r="12" spans="1:21" ht="13.3" thickTop="1" thickBot="1" x14ac:dyDescent="0.35">
      <c r="A12" s="6">
        <f t="shared" si="0"/>
        <v>10</v>
      </c>
      <c r="B12" s="2">
        <v>41762</v>
      </c>
      <c r="C12" s="6">
        <f t="shared" si="2"/>
        <v>7</v>
      </c>
      <c r="D12" s="18">
        <f t="shared" si="3"/>
        <v>1.7166577784508086</v>
      </c>
      <c r="E12" s="9">
        <f t="shared" si="11"/>
        <v>1.657421038590023</v>
      </c>
      <c r="F12" s="9">
        <f t="shared" si="14"/>
        <v>0.27717454338205227</v>
      </c>
      <c r="G12" s="9">
        <f t="shared" si="12"/>
        <v>0.36302700858740189</v>
      </c>
      <c r="H12" s="9">
        <f t="shared" si="1"/>
        <v>1.1870983180808041</v>
      </c>
      <c r="I12" s="9" t="str">
        <f t="shared" si="4"/>
        <v>Safe</v>
      </c>
      <c r="J12" s="9">
        <f t="shared" si="5"/>
        <v>0.27717454338205227</v>
      </c>
      <c r="K12" s="9">
        <f t="shared" si="13"/>
        <v>0.36302700858740189</v>
      </c>
      <c r="L12" s="9">
        <f t="shared" si="6"/>
        <v>6.1653572997468888</v>
      </c>
      <c r="M12" s="9">
        <f t="shared" si="7"/>
        <v>2.6230728814325119</v>
      </c>
      <c r="N12" s="9">
        <f t="shared" si="8"/>
        <v>0.69176919574753393</v>
      </c>
      <c r="O12" s="18">
        <f t="shared" si="9"/>
        <v>32.189726527002463</v>
      </c>
      <c r="P12" s="18">
        <f t="shared" si="10"/>
        <v>0.26537523321143092</v>
      </c>
    </row>
    <row r="13" spans="1:21" ht="13.3" thickTop="1" thickBot="1" x14ac:dyDescent="0.35">
      <c r="A13" s="6">
        <f t="shared" si="0"/>
        <v>11</v>
      </c>
      <c r="B13" s="2">
        <v>41763</v>
      </c>
      <c r="C13" s="6">
        <f t="shared" si="2"/>
        <v>1</v>
      </c>
      <c r="D13" s="18">
        <f t="shared" si="3"/>
        <v>1</v>
      </c>
      <c r="E13" s="9">
        <f t="shared" si="11"/>
        <v>1.657421038590023</v>
      </c>
      <c r="F13" s="9">
        <f t="shared" si="14"/>
        <v>0.71665777845080858</v>
      </c>
      <c r="G13" s="9">
        <f t="shared" si="12"/>
        <v>0.36302700858740189</v>
      </c>
      <c r="H13" s="9">
        <f t="shared" si="1"/>
        <v>1.1870983180808041</v>
      </c>
      <c r="I13" s="9" t="str">
        <f t="shared" si="4"/>
        <v>Safe</v>
      </c>
      <c r="J13" s="9">
        <f t="shared" si="5"/>
        <v>0.71665777845080858</v>
      </c>
      <c r="K13" s="9">
        <f t="shared" si="13"/>
        <v>0.36302700858740189</v>
      </c>
      <c r="L13" s="9">
        <f t="shared" si="6"/>
        <v>6.1653572997468888</v>
      </c>
      <c r="M13" s="9">
        <f t="shared" si="7"/>
        <v>2.6230728814325119</v>
      </c>
      <c r="N13" s="9">
        <f t="shared" si="8"/>
        <v>0.69176919574753393</v>
      </c>
      <c r="O13" s="18">
        <f t="shared" si="9"/>
        <v>32.189726527002463</v>
      </c>
      <c r="P13" s="18">
        <f t="shared" si="10"/>
        <v>0.26537523321143092</v>
      </c>
    </row>
    <row r="14" spans="1:21" ht="13.3" thickTop="1" thickBot="1" x14ac:dyDescent="0.35">
      <c r="A14" s="6">
        <f t="shared" si="0"/>
        <v>12</v>
      </c>
      <c r="B14" s="2">
        <v>41772</v>
      </c>
      <c r="C14" s="6">
        <f t="shared" si="2"/>
        <v>9</v>
      </c>
      <c r="D14" s="18">
        <f t="shared" si="3"/>
        <v>1.8407429460010358</v>
      </c>
      <c r="E14" s="9">
        <f t="shared" si="11"/>
        <v>1.657421038590023</v>
      </c>
      <c r="F14" s="9">
        <f t="shared" si="14"/>
        <v>0.84074294600103583</v>
      </c>
      <c r="G14" s="9">
        <f t="shared" si="12"/>
        <v>0.36302700858740189</v>
      </c>
      <c r="H14" s="9">
        <f t="shared" si="1"/>
        <v>1.1870983180808041</v>
      </c>
      <c r="I14" s="9" t="str">
        <f t="shared" si="4"/>
        <v>Safe</v>
      </c>
      <c r="J14" s="9">
        <f t="shared" si="5"/>
        <v>0.84074294600103583</v>
      </c>
      <c r="K14" s="9">
        <f t="shared" si="13"/>
        <v>0.36302700858740189</v>
      </c>
      <c r="L14" s="9">
        <f t="shared" si="6"/>
        <v>6.1653572997468888</v>
      </c>
      <c r="M14" s="9">
        <f t="shared" si="7"/>
        <v>2.6230728814325119</v>
      </c>
      <c r="N14" s="9">
        <f t="shared" si="8"/>
        <v>0.69176919574753393</v>
      </c>
      <c r="O14" s="18">
        <f t="shared" si="9"/>
        <v>32.189726527002463</v>
      </c>
      <c r="P14" s="18">
        <f t="shared" si="10"/>
        <v>0.26537523321143092</v>
      </c>
    </row>
    <row r="15" spans="1:21" ht="13.3" thickTop="1" thickBot="1" x14ac:dyDescent="0.35">
      <c r="A15" s="6">
        <f t="shared" si="0"/>
        <v>13</v>
      </c>
      <c r="B15" s="2">
        <v>41787</v>
      </c>
      <c r="C15" s="6">
        <f t="shared" si="2"/>
        <v>15</v>
      </c>
      <c r="D15" s="18">
        <f t="shared" si="3"/>
        <v>2.1212924323816353</v>
      </c>
      <c r="E15" s="9">
        <f t="shared" si="11"/>
        <v>1.657421038590023</v>
      </c>
      <c r="F15" s="9">
        <f t="shared" si="14"/>
        <v>0.28054948638059951</v>
      </c>
      <c r="G15" s="9">
        <f>IF(B15="","",SUM($F$5:$F$32)/($B$34-2))</f>
        <v>0.36302700858740189</v>
      </c>
      <c r="H15" s="9">
        <f t="shared" si="1"/>
        <v>1.1870983180808041</v>
      </c>
      <c r="I15" s="9" t="str">
        <f t="shared" si="4"/>
        <v>Safe</v>
      </c>
      <c r="J15" s="9">
        <f>IF(B15="","",IF(I15="Safe", F15, 0))</f>
        <v>0.28054948638059951</v>
      </c>
      <c r="K15" s="9">
        <f t="shared" si="13"/>
        <v>0.36302700858740189</v>
      </c>
      <c r="L15" s="9">
        <f t="shared" si="6"/>
        <v>6.1653572997468888</v>
      </c>
      <c r="M15" s="9">
        <f t="shared" si="7"/>
        <v>2.6230728814325119</v>
      </c>
      <c r="N15" s="9">
        <f t="shared" si="8"/>
        <v>0.69176919574753393</v>
      </c>
      <c r="O15" s="18">
        <f t="shared" si="9"/>
        <v>32.189726527002463</v>
      </c>
      <c r="P15" s="18">
        <f t="shared" si="10"/>
        <v>0.26537523321143092</v>
      </c>
    </row>
    <row r="16" spans="1:21" ht="13.3" thickTop="1" thickBot="1" x14ac:dyDescent="0.35">
      <c r="A16" s="6">
        <f t="shared" si="0"/>
        <v>14</v>
      </c>
      <c r="B16" s="2">
        <v>41794</v>
      </c>
      <c r="C16" s="6">
        <f t="shared" si="2"/>
        <v>7</v>
      </c>
      <c r="D16" s="18">
        <f t="shared" si="3"/>
        <v>1.7166577784508086</v>
      </c>
      <c r="E16" s="9">
        <f t="shared" si="11"/>
        <v>1.657421038590023</v>
      </c>
      <c r="F16" s="9">
        <f t="shared" si="14"/>
        <v>0.40463465393082676</v>
      </c>
      <c r="G16" s="9">
        <f>IF(B16="","",SUM($F$5:$F$32)/($B$34-2))</f>
        <v>0.36302700858740189</v>
      </c>
      <c r="H16" s="9">
        <f t="shared" si="1"/>
        <v>1.1870983180808041</v>
      </c>
      <c r="I16" s="9" t="str">
        <f t="shared" si="4"/>
        <v>Safe</v>
      </c>
      <c r="J16" s="9">
        <f>IF(B16="","",IF(I16="Safe", F16, 0))</f>
        <v>0.40463465393082676</v>
      </c>
      <c r="K16" s="9">
        <f t="shared" si="13"/>
        <v>0.36302700858740189</v>
      </c>
      <c r="L16" s="9">
        <f t="shared" si="6"/>
        <v>6.1653572997468888</v>
      </c>
      <c r="M16" s="9">
        <f t="shared" si="7"/>
        <v>2.6230728814325119</v>
      </c>
      <c r="N16" s="9">
        <f t="shared" si="8"/>
        <v>0.69176919574753393</v>
      </c>
      <c r="O16" s="18">
        <f t="shared" si="9"/>
        <v>32.189726527002463</v>
      </c>
      <c r="P16" s="18">
        <f t="shared" si="10"/>
        <v>0.26537523321143092</v>
      </c>
    </row>
    <row r="17" spans="1:16" ht="13.3" thickTop="1" thickBot="1" x14ac:dyDescent="0.35">
      <c r="A17" s="6">
        <f t="shared" si="0"/>
        <v>15</v>
      </c>
      <c r="B17" s="2">
        <v>41800</v>
      </c>
      <c r="C17" s="6">
        <f t="shared" si="2"/>
        <v>6</v>
      </c>
      <c r="D17" s="18">
        <f t="shared" si="3"/>
        <v>1.6447223809659768</v>
      </c>
      <c r="E17" s="9">
        <f t="shared" si="11"/>
        <v>1.657421038590023</v>
      </c>
      <c r="F17" s="9">
        <f t="shared" si="14"/>
        <v>7.1935397484831798E-2</v>
      </c>
      <c r="G17" s="9">
        <f>IF(B17="","",SUM($F$5:$F$32)/($B$34-2))</f>
        <v>0.36302700858740189</v>
      </c>
      <c r="H17" s="9">
        <f t="shared" si="1"/>
        <v>1.1870983180808041</v>
      </c>
      <c r="I17" s="9" t="str">
        <f t="shared" si="4"/>
        <v>Safe</v>
      </c>
      <c r="J17" s="9">
        <f t="shared" ref="J17:J19" si="15">IF(B17="","",IF(I17="Safe", F17, 0))</f>
        <v>7.1935397484831798E-2</v>
      </c>
      <c r="K17" s="9">
        <f t="shared" si="13"/>
        <v>0.36302700858740189</v>
      </c>
      <c r="L17" s="9">
        <f t="shared" si="6"/>
        <v>6.1653572997468888</v>
      </c>
      <c r="M17" s="9">
        <f t="shared" si="7"/>
        <v>2.6230728814325119</v>
      </c>
      <c r="N17" s="9">
        <f t="shared" si="8"/>
        <v>0.69176919574753393</v>
      </c>
      <c r="O17" s="18">
        <f t="shared" si="9"/>
        <v>32.189726527002463</v>
      </c>
      <c r="P17" s="18">
        <f t="shared" si="10"/>
        <v>0.26537523321143092</v>
      </c>
    </row>
    <row r="18" spans="1:16" ht="13.3" thickTop="1" thickBot="1" x14ac:dyDescent="0.35">
      <c r="A18" s="6">
        <f t="shared" si="0"/>
        <v>16</v>
      </c>
      <c r="B18" s="2">
        <v>41804</v>
      </c>
      <c r="C18" s="6">
        <f t="shared" si="2"/>
        <v>4</v>
      </c>
      <c r="D18" s="18">
        <f t="shared" si="3"/>
        <v>1.4695760297912177</v>
      </c>
      <c r="E18" s="9">
        <f t="shared" si="11"/>
        <v>1.657421038590023</v>
      </c>
      <c r="F18" s="9">
        <f t="shared" si="14"/>
        <v>0.17514635117475907</v>
      </c>
      <c r="G18" s="9">
        <f t="shared" ref="G18:G23" si="16">IF(B18="","",SUM($F$5:$F$32)/($B$34-2))</f>
        <v>0.36302700858740189</v>
      </c>
      <c r="H18" s="9">
        <f t="shared" si="1"/>
        <v>1.1870983180808041</v>
      </c>
      <c r="I18" s="9" t="str">
        <f t="shared" si="4"/>
        <v>Safe</v>
      </c>
      <c r="J18" s="9">
        <f t="shared" si="15"/>
        <v>0.17514635117475907</v>
      </c>
      <c r="K18" s="9">
        <f t="shared" si="13"/>
        <v>0.36302700858740189</v>
      </c>
      <c r="L18" s="9">
        <f t="shared" si="6"/>
        <v>6.1653572997468888</v>
      </c>
      <c r="M18" s="9">
        <f t="shared" si="7"/>
        <v>2.6230728814325119</v>
      </c>
      <c r="N18" s="9">
        <f t="shared" si="8"/>
        <v>0.69176919574753393</v>
      </c>
      <c r="O18" s="18">
        <f t="shared" si="9"/>
        <v>32.189726527002463</v>
      </c>
      <c r="P18" s="18">
        <f t="shared" si="10"/>
        <v>0.26537523321143092</v>
      </c>
    </row>
    <row r="19" spans="1:16" ht="13.3" thickTop="1" thickBot="1" x14ac:dyDescent="0.35">
      <c r="A19" s="6">
        <f t="shared" si="0"/>
        <v>17</v>
      </c>
      <c r="B19" s="2">
        <v>41811</v>
      </c>
      <c r="C19" s="6">
        <f t="shared" si="2"/>
        <v>7</v>
      </c>
      <c r="D19" s="18">
        <f t="shared" si="3"/>
        <v>1.7166577784508086</v>
      </c>
      <c r="E19" s="9">
        <f t="shared" si="11"/>
        <v>1.657421038590023</v>
      </c>
      <c r="F19" s="9">
        <f t="shared" si="14"/>
        <v>0.24708174865959087</v>
      </c>
      <c r="G19" s="9">
        <f t="shared" si="16"/>
        <v>0.36302700858740189</v>
      </c>
      <c r="H19" s="9">
        <f t="shared" si="1"/>
        <v>1.1870983180808041</v>
      </c>
      <c r="I19" s="9" t="str">
        <f t="shared" si="4"/>
        <v>Safe</v>
      </c>
      <c r="J19" s="9">
        <f t="shared" si="15"/>
        <v>0.24708174865959087</v>
      </c>
      <c r="K19" s="9">
        <f t="shared" si="13"/>
        <v>0.36302700858740189</v>
      </c>
      <c r="L19" s="9">
        <f t="shared" si="6"/>
        <v>6.1653572997468888</v>
      </c>
      <c r="M19" s="9">
        <f t="shared" si="7"/>
        <v>2.6230728814325119</v>
      </c>
      <c r="N19" s="9">
        <f t="shared" si="8"/>
        <v>0.69176919574753393</v>
      </c>
      <c r="O19" s="18">
        <f t="shared" si="9"/>
        <v>32.189726527002463</v>
      </c>
      <c r="P19" s="18">
        <f t="shared" si="10"/>
        <v>0.26537523321143092</v>
      </c>
    </row>
    <row r="20" spans="1:16" ht="13.3" thickTop="1" thickBot="1" x14ac:dyDescent="0.35">
      <c r="A20" s="6">
        <f t="shared" si="0"/>
        <v>18</v>
      </c>
      <c r="B20" s="2">
        <v>41820</v>
      </c>
      <c r="C20" s="6">
        <f t="shared" si="2"/>
        <v>9</v>
      </c>
      <c r="D20" s="18">
        <f t="shared" si="3"/>
        <v>1.8407429460010358</v>
      </c>
      <c r="E20" s="9">
        <f t="shared" si="11"/>
        <v>1.657421038590023</v>
      </c>
      <c r="F20" s="9">
        <f t="shared" si="14"/>
        <v>0.12408516755022725</v>
      </c>
      <c r="G20" s="9">
        <f t="shared" si="16"/>
        <v>0.36302700858740189</v>
      </c>
      <c r="H20" s="9">
        <f t="shared" si="1"/>
        <v>1.1870983180808041</v>
      </c>
      <c r="I20" s="9" t="str">
        <f t="shared" si="4"/>
        <v>Safe</v>
      </c>
      <c r="J20" s="9">
        <f>IF(B20="","",IF(I20="Safe", F20, 0))</f>
        <v>0.12408516755022725</v>
      </c>
      <c r="K20" s="9">
        <f t="shared" si="13"/>
        <v>0.36302700858740189</v>
      </c>
      <c r="L20" s="9">
        <f t="shared" si="6"/>
        <v>6.1653572997468888</v>
      </c>
      <c r="M20" s="9">
        <f t="shared" si="7"/>
        <v>2.6230728814325119</v>
      </c>
      <c r="N20" s="9">
        <f t="shared" si="8"/>
        <v>0.69176919574753393</v>
      </c>
      <c r="O20" s="18">
        <f t="shared" si="9"/>
        <v>32.189726527002463</v>
      </c>
      <c r="P20" s="18">
        <f t="shared" si="10"/>
        <v>0.26537523321143092</v>
      </c>
    </row>
    <row r="21" spans="1:16" ht="13.3" thickTop="1" thickBot="1" x14ac:dyDescent="0.35">
      <c r="A21" s="6" t="str">
        <f t="shared" si="0"/>
        <v/>
      </c>
      <c r="B21" s="10"/>
      <c r="C21" s="6" t="str">
        <f t="shared" si="2"/>
        <v/>
      </c>
      <c r="D21" s="18" t="str">
        <f t="shared" si="3"/>
        <v/>
      </c>
      <c r="E21" s="9" t="str">
        <f t="shared" si="11"/>
        <v/>
      </c>
      <c r="F21" s="9" t="str">
        <f t="shared" si="14"/>
        <v/>
      </c>
      <c r="G21" s="9" t="str">
        <f t="shared" si="16"/>
        <v/>
      </c>
      <c r="H21" s="9" t="str">
        <f t="shared" si="1"/>
        <v/>
      </c>
      <c r="I21" s="9" t="str">
        <f t="shared" si="4"/>
        <v/>
      </c>
      <c r="J21" s="9" t="str">
        <f t="shared" ref="J21:J29" si="17">IF(B21="","",IF(I21="Safe", F21, 0))</f>
        <v/>
      </c>
      <c r="K21" s="9" t="str">
        <f t="shared" si="13"/>
        <v/>
      </c>
      <c r="L21" s="9" t="str">
        <f t="shared" si="6"/>
        <v/>
      </c>
      <c r="M21" s="9" t="str">
        <f t="shared" si="7"/>
        <v/>
      </c>
      <c r="N21" s="9" t="str">
        <f t="shared" si="8"/>
        <v/>
      </c>
      <c r="O21" s="18" t="str">
        <f t="shared" si="9"/>
        <v/>
      </c>
      <c r="P21" s="18" t="str">
        <f t="shared" si="10"/>
        <v/>
      </c>
    </row>
    <row r="22" spans="1:16" ht="13.3" thickTop="1" thickBot="1" x14ac:dyDescent="0.35">
      <c r="A22" s="6" t="str">
        <f t="shared" si="0"/>
        <v/>
      </c>
      <c r="B22" s="10"/>
      <c r="C22" s="6" t="str">
        <f t="shared" si="2"/>
        <v/>
      </c>
      <c r="D22" s="18" t="str">
        <f t="shared" si="3"/>
        <v/>
      </c>
      <c r="E22" s="9" t="str">
        <f t="shared" si="11"/>
        <v/>
      </c>
      <c r="F22" s="9" t="str">
        <f t="shared" si="14"/>
        <v/>
      </c>
      <c r="G22" s="9" t="str">
        <f t="shared" si="16"/>
        <v/>
      </c>
      <c r="H22" s="9" t="str">
        <f t="shared" si="1"/>
        <v/>
      </c>
      <c r="I22" s="9" t="str">
        <f t="shared" si="4"/>
        <v/>
      </c>
      <c r="J22" s="9" t="str">
        <f t="shared" si="17"/>
        <v/>
      </c>
      <c r="K22" s="9" t="str">
        <f t="shared" si="13"/>
        <v/>
      </c>
      <c r="L22" s="9" t="str">
        <f t="shared" si="6"/>
        <v/>
      </c>
      <c r="M22" s="9" t="str">
        <f t="shared" si="7"/>
        <v/>
      </c>
      <c r="N22" s="9" t="str">
        <f t="shared" si="8"/>
        <v/>
      </c>
      <c r="O22" s="18" t="str">
        <f t="shared" si="9"/>
        <v/>
      </c>
      <c r="P22" s="18" t="str">
        <f t="shared" si="10"/>
        <v/>
      </c>
    </row>
    <row r="23" spans="1:16" ht="13.3" thickTop="1" thickBot="1" x14ac:dyDescent="0.35">
      <c r="A23" s="6" t="str">
        <f t="shared" si="0"/>
        <v/>
      </c>
      <c r="B23" s="10"/>
      <c r="C23" s="6" t="str">
        <f t="shared" si="2"/>
        <v/>
      </c>
      <c r="D23" s="18" t="str">
        <f t="shared" si="3"/>
        <v/>
      </c>
      <c r="E23" s="9" t="str">
        <f t="shared" si="11"/>
        <v/>
      </c>
      <c r="F23" s="9" t="str">
        <f t="shared" si="14"/>
        <v/>
      </c>
      <c r="G23" s="9" t="str">
        <f t="shared" si="16"/>
        <v/>
      </c>
      <c r="H23" s="9" t="str">
        <f t="shared" si="1"/>
        <v/>
      </c>
      <c r="I23" s="9" t="str">
        <f t="shared" si="4"/>
        <v/>
      </c>
      <c r="J23" s="9" t="str">
        <f t="shared" si="17"/>
        <v/>
      </c>
      <c r="K23" s="9" t="str">
        <f t="shared" si="13"/>
        <v/>
      </c>
      <c r="L23" s="9" t="str">
        <f t="shared" si="6"/>
        <v/>
      </c>
      <c r="M23" s="9" t="str">
        <f t="shared" si="7"/>
        <v/>
      </c>
      <c r="N23" s="9" t="str">
        <f t="shared" si="8"/>
        <v/>
      </c>
      <c r="O23" s="18" t="str">
        <f t="shared" si="9"/>
        <v/>
      </c>
      <c r="P23" s="18" t="str">
        <f t="shared" si="10"/>
        <v/>
      </c>
    </row>
    <row r="24" spans="1:16" ht="13.3" thickTop="1" thickBot="1" x14ac:dyDescent="0.35">
      <c r="A24" s="6" t="str">
        <f t="shared" si="0"/>
        <v/>
      </c>
      <c r="B24" s="10"/>
      <c r="C24" s="6" t="str">
        <f t="shared" si="2"/>
        <v/>
      </c>
      <c r="D24" s="18" t="str">
        <f t="shared" si="3"/>
        <v/>
      </c>
      <c r="E24" s="9" t="str">
        <f>IF(B24="","",(SUM($D$4:$D$32))/($B$34-1))</f>
        <v/>
      </c>
      <c r="F24" s="9" t="str">
        <f t="shared" si="14"/>
        <v/>
      </c>
      <c r="G24" s="9" t="str">
        <f>IF(B24="","",SUM($F$5:$F$32)/($B$34-2))</f>
        <v/>
      </c>
      <c r="H24" s="9" t="str">
        <f t="shared" si="1"/>
        <v/>
      </c>
      <c r="I24" s="9" t="str">
        <f t="shared" si="4"/>
        <v/>
      </c>
      <c r="J24" s="9" t="str">
        <f>IF(B24="","",IF(I24="Safe", F24, 0))</f>
        <v/>
      </c>
      <c r="K24" s="9" t="str">
        <f t="shared" si="13"/>
        <v/>
      </c>
      <c r="L24" s="9" t="str">
        <f t="shared" si="6"/>
        <v/>
      </c>
      <c r="M24" s="9" t="str">
        <f t="shared" si="7"/>
        <v/>
      </c>
      <c r="N24" s="9" t="str">
        <f t="shared" si="8"/>
        <v/>
      </c>
      <c r="O24" s="18" t="str">
        <f t="shared" si="9"/>
        <v/>
      </c>
      <c r="P24" s="18" t="str">
        <f t="shared" si="10"/>
        <v/>
      </c>
    </row>
    <row r="25" spans="1:16" ht="13.3" thickTop="1" thickBot="1" x14ac:dyDescent="0.35">
      <c r="A25" s="6" t="str">
        <f t="shared" si="0"/>
        <v/>
      </c>
      <c r="B25" s="10"/>
      <c r="C25" s="6" t="str">
        <f t="shared" si="2"/>
        <v/>
      </c>
      <c r="D25" s="18" t="str">
        <f t="shared" si="3"/>
        <v/>
      </c>
      <c r="E25" s="9" t="str">
        <f>IF(B25="","",(SUM($D$4:$D$32))/($B$34-1))</f>
        <v/>
      </c>
      <c r="F25" s="9" t="str">
        <f t="shared" si="14"/>
        <v/>
      </c>
      <c r="G25" s="9" t="str">
        <f>IF(B25="","",SUM($F$5:$F$32)/($B$34-2))</f>
        <v/>
      </c>
      <c r="H25" s="9" t="str">
        <f t="shared" si="1"/>
        <v/>
      </c>
      <c r="I25" s="9" t="str">
        <f t="shared" si="4"/>
        <v/>
      </c>
      <c r="J25" s="9" t="str">
        <f t="shared" si="17"/>
        <v/>
      </c>
      <c r="K25" s="9" t="str">
        <f t="shared" si="13"/>
        <v/>
      </c>
      <c r="L25" s="9" t="str">
        <f t="shared" si="6"/>
        <v/>
      </c>
      <c r="M25" s="9" t="str">
        <f t="shared" si="7"/>
        <v/>
      </c>
      <c r="N25" s="9" t="str">
        <f t="shared" si="8"/>
        <v/>
      </c>
      <c r="O25" s="18" t="str">
        <f t="shared" si="9"/>
        <v/>
      </c>
      <c r="P25" s="18" t="str">
        <f t="shared" si="10"/>
        <v/>
      </c>
    </row>
    <row r="26" spans="1:16" ht="13.3" thickTop="1" thickBot="1" x14ac:dyDescent="0.35">
      <c r="A26" s="6" t="str">
        <f t="shared" si="0"/>
        <v/>
      </c>
      <c r="B26" s="10"/>
      <c r="C26" s="6" t="str">
        <f t="shared" si="2"/>
        <v/>
      </c>
      <c r="D26" s="18" t="str">
        <f t="shared" si="3"/>
        <v/>
      </c>
      <c r="E26" s="9" t="str">
        <f>IF(B26="","",(SUM($D$4:$D$32))/($B$34-1))</f>
        <v/>
      </c>
      <c r="F26" s="9" t="str">
        <f t="shared" si="14"/>
        <v/>
      </c>
      <c r="G26" s="9" t="str">
        <f>IF(B26="","",SUM($F$5:$F$32)/($B$34-2))</f>
        <v/>
      </c>
      <c r="H26" s="9" t="str">
        <f t="shared" si="1"/>
        <v/>
      </c>
      <c r="I26" s="9" t="str">
        <f t="shared" si="4"/>
        <v/>
      </c>
      <c r="J26" s="9" t="str">
        <f>IF(B26="","",IF(I26="Safe", F26, 0))</f>
        <v/>
      </c>
      <c r="K26" s="9" t="str">
        <f t="shared" si="13"/>
        <v/>
      </c>
      <c r="L26" s="9" t="str">
        <f t="shared" si="6"/>
        <v/>
      </c>
      <c r="M26" s="9" t="str">
        <f t="shared" si="7"/>
        <v/>
      </c>
      <c r="N26" s="9" t="str">
        <f t="shared" si="8"/>
        <v/>
      </c>
      <c r="O26" s="18" t="str">
        <f t="shared" si="9"/>
        <v/>
      </c>
      <c r="P26" s="18" t="str">
        <f t="shared" si="10"/>
        <v/>
      </c>
    </row>
    <row r="27" spans="1:16" ht="13.3" thickTop="1" thickBot="1" x14ac:dyDescent="0.35">
      <c r="A27" s="6" t="str">
        <f t="shared" si="0"/>
        <v/>
      </c>
      <c r="B27" s="10"/>
      <c r="C27" s="6" t="str">
        <f t="shared" si="2"/>
        <v/>
      </c>
      <c r="D27" s="18" t="str">
        <f t="shared" si="3"/>
        <v/>
      </c>
      <c r="E27" s="9" t="str">
        <f>IF(B27="","",(SUM($D$4:$D$32))/($B$34-1))</f>
        <v/>
      </c>
      <c r="F27" s="9" t="str">
        <f t="shared" si="14"/>
        <v/>
      </c>
      <c r="G27" s="9" t="str">
        <f t="shared" ref="G27" si="18">IF(B27="","",SUM($F$5:$F$32)/($B$34-2))</f>
        <v/>
      </c>
      <c r="H27" s="9" t="str">
        <f t="shared" si="1"/>
        <v/>
      </c>
      <c r="I27" s="9" t="str">
        <f t="shared" si="4"/>
        <v/>
      </c>
      <c r="J27" s="9" t="str">
        <f t="shared" si="17"/>
        <v/>
      </c>
      <c r="K27" s="9" t="str">
        <f t="shared" si="13"/>
        <v/>
      </c>
      <c r="L27" s="9" t="str">
        <f t="shared" si="6"/>
        <v/>
      </c>
      <c r="M27" s="9" t="str">
        <f t="shared" si="7"/>
        <v/>
      </c>
      <c r="N27" s="9" t="str">
        <f t="shared" si="8"/>
        <v/>
      </c>
      <c r="O27" s="18" t="str">
        <f t="shared" si="9"/>
        <v/>
      </c>
      <c r="P27" s="18" t="str">
        <f t="shared" si="10"/>
        <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18</v>
      </c>
    </row>
    <row r="35" spans="1:3" ht="13.3" thickTop="1" thickBot="1" x14ac:dyDescent="0.35">
      <c r="A35" s="11" t="s">
        <v>12</v>
      </c>
      <c r="B35" s="12">
        <f>COUNTIF(I5:I32,"WARNING")</f>
        <v>0</v>
      </c>
    </row>
    <row r="36" spans="1:3" ht="13.3" thickTop="1" thickBot="1" x14ac:dyDescent="0.35">
      <c r="A36" s="13" t="s">
        <v>13</v>
      </c>
      <c r="B36" s="12">
        <f>B34-B35</f>
        <v>18</v>
      </c>
    </row>
    <row r="37" spans="1:3" ht="13.3" thickTop="1" thickBot="1" x14ac:dyDescent="0.35">
      <c r="A37" s="3"/>
      <c r="B37" s="3"/>
    </row>
    <row r="38" spans="1:3" ht="13.3" thickTop="1" thickBot="1" x14ac:dyDescent="0.35">
      <c r="A38" s="13" t="s">
        <v>15</v>
      </c>
      <c r="B38" s="14">
        <f>IF(E4="","",E4^3.6)</f>
        <v>6.1653572997468888</v>
      </c>
      <c r="C38" s="4"/>
    </row>
    <row r="39" spans="1:3" ht="13.3" thickTop="1" thickBot="1" x14ac:dyDescent="0.35">
      <c r="A39" s="13" t="s">
        <v>8</v>
      </c>
      <c r="B39" s="14">
        <f>$E$4+2.66*$K$5 +N("This is Y-Bar + 2.66 * MR-Bar' and should be constant for all data points from 2 onwards.")</f>
        <v>2.6230728814325119</v>
      </c>
    </row>
    <row r="40" spans="1:3" ht="13.3" thickTop="1" thickBot="1" x14ac:dyDescent="0.35">
      <c r="A40" s="13" t="s">
        <v>9</v>
      </c>
      <c r="B40" s="14">
        <f>$E$4-2.66*$K$5 +N("This is Y-Bar - 2.66 * MR-Bar' and should be constant for all data points from 2 onwards.")</f>
        <v>0.69176919574753393</v>
      </c>
    </row>
    <row r="41" spans="1:3" ht="13.3" thickTop="1" thickBot="1" x14ac:dyDescent="0.35">
      <c r="A41" s="13" t="s">
        <v>3</v>
      </c>
      <c r="B41" s="14">
        <f>IF(B39="","",B39^3.6)</f>
        <v>32.189726527002463</v>
      </c>
    </row>
    <row r="42" spans="1:3" ht="13.3" thickTop="1" thickBot="1" x14ac:dyDescent="0.35">
      <c r="A42" s="13" t="s">
        <v>2</v>
      </c>
      <c r="B42" s="14">
        <f>IF(B40="","",(IF(B40 &lt;0, 0, B40^3.6)))</f>
        <v>0.26537523321143092</v>
      </c>
    </row>
    <row r="43" spans="1:3" ht="12.9" thickTop="1" x14ac:dyDescent="0.3"/>
  </sheetData>
  <sheetProtection algorithmName="SHA-512" hashValue="HeyGbisOxoGDbIqXM3bmVnVfAKkDvbBKkiH6lu2G/LswaCzTZ4j2SfijeNAwA9eogajn96oWSdQ+mUpHdLGlSw==" saltValue="lG8bhmRo++tmv/YAfImXsg==" spinCount="100000" sheet="1" objects="1" scenarios="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0E54-AB91-4001-BBDE-65D9FE4A29BD}">
  <dimension ref="A1:U43"/>
  <sheetViews>
    <sheetView zoomScale="70" zoomScaleNormal="70" workbookViewId="0"/>
  </sheetViews>
  <sheetFormatPr defaultRowHeight="12.45" x14ac:dyDescent="0.3"/>
  <cols>
    <col min="1" max="1" width="13.23046875" style="1" bestFit="1" customWidth="1"/>
    <col min="2" max="2" width="12.53515625" style="1" bestFit="1" customWidth="1"/>
    <col min="3" max="3" width="10.69140625" style="1" bestFit="1" customWidth="1"/>
    <col min="4" max="4" width="3.3828125" style="1" bestFit="1" customWidth="1"/>
    <col min="5" max="5" width="5.69140625" style="1" bestFit="1" customWidth="1"/>
    <col min="6" max="6" width="4.3046875" style="1" customWidth="1"/>
    <col min="7" max="7" width="7.3828125" style="1" bestFit="1" customWidth="1"/>
    <col min="8" max="8" width="12.15234375" style="1" bestFit="1" customWidth="1"/>
    <col min="9" max="9" width="16.07421875" style="1" bestFit="1" customWidth="1"/>
    <col min="10" max="10" width="5.3046875" style="1" bestFit="1" customWidth="1"/>
    <col min="11" max="11" width="7.765625" style="1" bestFit="1" customWidth="1"/>
    <col min="12" max="12" width="10.4609375" style="1" customWidth="1"/>
    <col min="13" max="13" width="7.15234375" style="1" bestFit="1" customWidth="1"/>
    <col min="14" max="14" width="6.921875" style="1" bestFit="1" customWidth="1"/>
    <col min="15" max="15" width="8.61328125" style="1" bestFit="1" customWidth="1"/>
    <col min="16" max="16" width="8.3828125" style="1" bestFit="1" customWidth="1"/>
    <col min="17" max="16384" width="9.23046875" style="16"/>
  </cols>
  <sheetData>
    <row r="1" spans="1:21" ht="12.9" thickBot="1" x14ac:dyDescent="0.35"/>
    <row r="2" spans="1:21" ht="13.3" thickTop="1" thickBot="1" x14ac:dyDescent="0.35">
      <c r="A2" s="5" t="s">
        <v>0</v>
      </c>
      <c r="B2" s="5" t="s">
        <v>1</v>
      </c>
      <c r="C2" s="5" t="s">
        <v>16</v>
      </c>
      <c r="D2" s="5" t="s">
        <v>4</v>
      </c>
      <c r="E2" s="5" t="s">
        <v>5</v>
      </c>
      <c r="F2" s="5" t="s">
        <v>6</v>
      </c>
      <c r="G2" s="5" t="s">
        <v>7</v>
      </c>
      <c r="H2" s="5" t="s">
        <v>17</v>
      </c>
      <c r="I2" s="5" t="s">
        <v>22</v>
      </c>
      <c r="J2" s="5" t="s">
        <v>14</v>
      </c>
      <c r="K2" s="5" t="s">
        <v>10</v>
      </c>
      <c r="L2" s="5" t="s">
        <v>15</v>
      </c>
      <c r="M2" s="5" t="s">
        <v>18</v>
      </c>
      <c r="N2" s="5" t="s">
        <v>19</v>
      </c>
      <c r="O2" s="5" t="s">
        <v>21</v>
      </c>
      <c r="P2" s="5" t="s">
        <v>20</v>
      </c>
      <c r="Q2" s="17"/>
      <c r="R2" s="17"/>
      <c r="S2" s="17"/>
      <c r="T2" s="17"/>
      <c r="U2" s="17"/>
    </row>
    <row r="3" spans="1:21" ht="13.3" thickTop="1" thickBot="1" x14ac:dyDescent="0.35">
      <c r="A3" s="6">
        <f>IF(B3="","",1)</f>
        <v>1</v>
      </c>
      <c r="B3" s="2">
        <v>39119</v>
      </c>
      <c r="C3" s="8"/>
      <c r="D3" s="8"/>
      <c r="E3" s="8"/>
      <c r="F3" s="8"/>
      <c r="G3" s="8"/>
      <c r="H3" s="8"/>
      <c r="I3" s="8"/>
      <c r="J3" s="8"/>
      <c r="K3" s="8"/>
      <c r="L3" s="9">
        <f>IF($B$34 &lt;= 2, "", $B$38)</f>
        <v>7.4214811758214099</v>
      </c>
      <c r="M3" s="15">
        <f>IF($B$34 &lt;= 2, "", $B$39)</f>
        <v>4.2521174078640227</v>
      </c>
      <c r="N3" s="15">
        <f>IF($B$34 &lt;= 2, "", $B$40)</f>
        <v>-0.76205705333241069</v>
      </c>
      <c r="O3" s="18">
        <f>IF($B$34 &lt;= 2, "", $B$41)</f>
        <v>183.2225365804708</v>
      </c>
      <c r="P3" s="18">
        <f>IF($B$34 &lt;= 2, "", $B$42)</f>
        <v>0</v>
      </c>
    </row>
    <row r="4" spans="1:21" ht="13.3" thickTop="1" thickBot="1" x14ac:dyDescent="0.35">
      <c r="A4" s="6">
        <f>IF(B4="","",A3+1)</f>
        <v>2</v>
      </c>
      <c r="B4" s="2">
        <v>39121</v>
      </c>
      <c r="C4" s="6">
        <f>IF(B4="","",B4-B3)</f>
        <v>2</v>
      </c>
      <c r="D4" s="18">
        <f>IF(C4="","",C4^0.2777)</f>
        <v>1.2122607103223373</v>
      </c>
      <c r="E4" s="9">
        <f>IF(B4="","",(SUM($D$4:$D$32))/($B$34-1))</f>
        <v>1.7450301772658061</v>
      </c>
      <c r="F4" s="8"/>
      <c r="G4" s="8"/>
      <c r="H4" s="8"/>
      <c r="I4" s="8"/>
      <c r="J4" s="8"/>
      <c r="K4" s="8"/>
      <c r="L4" s="9">
        <f>IF($B$34 &lt;= 2, "", $B$38)</f>
        <v>7.4214811758214099</v>
      </c>
      <c r="M4" s="9">
        <f>IF($B$34 &lt;= 2, "", $B$39)</f>
        <v>4.2521174078640227</v>
      </c>
      <c r="N4" s="9">
        <f>IF($B$34 &lt;= 2, "", $B$40)</f>
        <v>-0.76205705333241069</v>
      </c>
      <c r="O4" s="18">
        <f>IF($B$34 &lt;= 2, "", $B$41)</f>
        <v>183.2225365804708</v>
      </c>
      <c r="P4" s="18">
        <f>IF($B$34 &lt;= 2, "", $B$42)</f>
        <v>0</v>
      </c>
    </row>
    <row r="5" spans="1:21" ht="13.3" thickTop="1" thickBot="1" x14ac:dyDescent="0.35">
      <c r="A5" s="6">
        <f t="shared" ref="A5:A32" si="0">IF(B5="","",A4+1)</f>
        <v>3</v>
      </c>
      <c r="B5" s="2">
        <v>39134</v>
      </c>
      <c r="C5" s="6">
        <f>IF(B5="","",B5-B4)</f>
        <v>13</v>
      </c>
      <c r="D5" s="18">
        <f>IF(C5="","",C5^0.2777)</f>
        <v>2.0386471713337841</v>
      </c>
      <c r="E5" s="9">
        <f>IF(B5="","",(SUM($D$4:$D$32))/($B$34-1))</f>
        <v>1.7450301772658061</v>
      </c>
      <c r="F5" s="9">
        <f>IF(B5="","",ABS(D4-D5))</f>
        <v>0.82638646101144686</v>
      </c>
      <c r="G5" s="9">
        <f>IF(B5="","",SUM($F$5:$F$32)/($B$34-2))</f>
        <v>0.94251399646549505</v>
      </c>
      <c r="H5" s="9">
        <f t="shared" ref="H5:H32" si="1">IF(B5="","",3.27*G5)</f>
        <v>3.082020768442169</v>
      </c>
      <c r="I5" s="9" t="str">
        <f>IF(B5="","",(IF(F5&gt;H5,"WARNING","Safe")))</f>
        <v>Safe</v>
      </c>
      <c r="J5" s="9">
        <f>IF(B5="","",IF(I5="Safe", F5, 0))</f>
        <v>0.82638646101144686</v>
      </c>
      <c r="K5" s="9">
        <f>IF(B5="","", SUM($J$5:$J$32)/($B$36-2))</f>
        <v>0.94251399646549505</v>
      </c>
      <c r="L5" s="9">
        <f>IF(B5="","",$B$38)</f>
        <v>7.4214811758214099</v>
      </c>
      <c r="M5" s="9">
        <f>IF(B5="","", $B$39)</f>
        <v>4.2521174078640227</v>
      </c>
      <c r="N5" s="9">
        <f>IF(B5="","", $B$40)</f>
        <v>-0.76205705333241069</v>
      </c>
      <c r="O5" s="18">
        <f>IF(B5="","", $B$41)</f>
        <v>183.2225365804708</v>
      </c>
      <c r="P5" s="18">
        <f>IF(B5="","", $B$42)</f>
        <v>0</v>
      </c>
    </row>
    <row r="6" spans="1:21" ht="13.3" thickTop="1" thickBot="1" x14ac:dyDescent="0.35">
      <c r="A6" s="6">
        <f t="shared" si="0"/>
        <v>4</v>
      </c>
      <c r="B6" s="2">
        <v>39135</v>
      </c>
      <c r="C6" s="6">
        <f t="shared" ref="C6:C32" si="2">IF(B6="","",B6-B5)</f>
        <v>1</v>
      </c>
      <c r="D6" s="18">
        <f t="shared" ref="D6:D32" si="3">IF(C6="","",C6^0.2777)</f>
        <v>1</v>
      </c>
      <c r="E6" s="9">
        <f>IF(B6="","",(SUM($D$4:$D$32))/($B$34-1))</f>
        <v>1.7450301772658061</v>
      </c>
      <c r="F6" s="9">
        <f>IF(B6="","",ABS(D6-D5))</f>
        <v>1.0386471713337841</v>
      </c>
      <c r="G6" s="9">
        <f>IF(B6="","",SUM($F$5:$F$32)/($B$34-2))</f>
        <v>0.94251399646549505</v>
      </c>
      <c r="H6" s="9">
        <f t="shared" si="1"/>
        <v>3.082020768442169</v>
      </c>
      <c r="I6" s="9" t="str">
        <f t="shared" ref="I6:I32" si="4">IF(B6="","",(IF(F6&gt;H6,"WARNING","Safe")))</f>
        <v>Safe</v>
      </c>
      <c r="J6" s="9">
        <f t="shared" ref="J6:J14" si="5">IF(B6="","",IF(I6="Safe", F6, 0))</f>
        <v>1.0386471713337841</v>
      </c>
      <c r="K6" s="9">
        <f>IF(B6="","", SUM($J$5:$J$32)/($B$36-2))</f>
        <v>0.94251399646549505</v>
      </c>
      <c r="L6" s="9">
        <f t="shared" ref="L6:L32" si="6">IF(B6="","",$B$38)</f>
        <v>7.4214811758214099</v>
      </c>
      <c r="M6" s="9">
        <f t="shared" ref="M6:M32" si="7">IF(B6="","", $B$39)</f>
        <v>4.2521174078640227</v>
      </c>
      <c r="N6" s="9">
        <f t="shared" ref="N6:N32" si="8">IF(B6="","", $B$40)</f>
        <v>-0.76205705333241069</v>
      </c>
      <c r="O6" s="18">
        <f t="shared" ref="O6:O32" si="9">IF(B6="","", $B$41)</f>
        <v>183.2225365804708</v>
      </c>
      <c r="P6" s="18">
        <f t="shared" ref="P6:P32" si="10">IF(B6="","", $B$42)</f>
        <v>0</v>
      </c>
    </row>
    <row r="7" spans="1:21" ht="13.3" thickTop="1" thickBot="1" x14ac:dyDescent="0.35">
      <c r="A7" s="6">
        <f t="shared" si="0"/>
        <v>5</v>
      </c>
      <c r="B7" s="2">
        <v>39145</v>
      </c>
      <c r="C7" s="6">
        <f t="shared" si="2"/>
        <v>10</v>
      </c>
      <c r="D7" s="18">
        <f t="shared" si="3"/>
        <v>1.8953961755993434</v>
      </c>
      <c r="E7" s="9">
        <f>IF(B7="","",(SUM($D$4:$D$32))/($B$34-1))</f>
        <v>1.7450301772658061</v>
      </c>
      <c r="F7" s="9">
        <f>IF(B7="","",ABS(D7-D6))</f>
        <v>0.89539617559934337</v>
      </c>
      <c r="G7" s="9">
        <f>IF(B7="","",SUM($F$5:$F$32)/($B$34-2))</f>
        <v>0.94251399646549505</v>
      </c>
      <c r="H7" s="9">
        <f t="shared" si="1"/>
        <v>3.082020768442169</v>
      </c>
      <c r="I7" s="9" t="str">
        <f t="shared" si="4"/>
        <v>Safe</v>
      </c>
      <c r="J7" s="9">
        <f t="shared" si="5"/>
        <v>0.89539617559934337</v>
      </c>
      <c r="K7" s="9">
        <f>IF(B7="","", SUM($J$5:$J$32)/($B$36-2))</f>
        <v>0.94251399646549505</v>
      </c>
      <c r="L7" s="9">
        <f t="shared" si="6"/>
        <v>7.4214811758214099</v>
      </c>
      <c r="M7" s="9">
        <f t="shared" si="7"/>
        <v>4.2521174078640227</v>
      </c>
      <c r="N7" s="9">
        <f t="shared" si="8"/>
        <v>-0.76205705333241069</v>
      </c>
      <c r="O7" s="18">
        <f t="shared" si="9"/>
        <v>183.2225365804708</v>
      </c>
      <c r="P7" s="18">
        <f t="shared" si="10"/>
        <v>0</v>
      </c>
    </row>
    <row r="8" spans="1:21" ht="13.3" thickTop="1" thickBot="1" x14ac:dyDescent="0.35">
      <c r="A8" s="6">
        <f t="shared" si="0"/>
        <v>6</v>
      </c>
      <c r="B8" s="2">
        <v>39162</v>
      </c>
      <c r="C8" s="6">
        <f t="shared" si="2"/>
        <v>17</v>
      </c>
      <c r="D8" s="18">
        <f t="shared" si="3"/>
        <v>2.1963202484547582</v>
      </c>
      <c r="E8" s="9">
        <f t="shared" ref="E8:E23" si="11">IF(B8="","",(SUM($D$4:$D$32))/($B$34-1))</f>
        <v>1.7450301772658061</v>
      </c>
      <c r="F8" s="9">
        <f>IF(B8="","",ABS(D8-D7))</f>
        <v>0.30092407285541478</v>
      </c>
      <c r="G8" s="9">
        <f t="shared" ref="G8:G14" si="12">IF(B8="","",SUM($F$5:$F$32)/($B$34-2))</f>
        <v>0.94251399646549505</v>
      </c>
      <c r="H8" s="9">
        <f t="shared" si="1"/>
        <v>3.082020768442169</v>
      </c>
      <c r="I8" s="9" t="str">
        <f t="shared" si="4"/>
        <v>Safe</v>
      </c>
      <c r="J8" s="9">
        <f t="shared" si="5"/>
        <v>0.30092407285541478</v>
      </c>
      <c r="K8" s="9">
        <f t="shared" ref="K8:K32" si="13">IF(B8="","", SUM($J$5:$J$32)/($B$36-2))</f>
        <v>0.94251399646549505</v>
      </c>
      <c r="L8" s="9">
        <f t="shared" si="6"/>
        <v>7.4214811758214099</v>
      </c>
      <c r="M8" s="9">
        <f t="shared" si="7"/>
        <v>4.2521174078640227</v>
      </c>
      <c r="N8" s="9">
        <f t="shared" si="8"/>
        <v>-0.76205705333241069</v>
      </c>
      <c r="O8" s="18">
        <f t="shared" si="9"/>
        <v>183.2225365804708</v>
      </c>
      <c r="P8" s="18">
        <f t="shared" si="10"/>
        <v>0</v>
      </c>
    </row>
    <row r="9" spans="1:21" ht="13.3" thickTop="1" thickBot="1" x14ac:dyDescent="0.35">
      <c r="A9" s="6">
        <f t="shared" si="0"/>
        <v>7</v>
      </c>
      <c r="B9" s="2">
        <v>39176</v>
      </c>
      <c r="C9" s="6">
        <f t="shared" si="2"/>
        <v>14</v>
      </c>
      <c r="D9" s="18">
        <f t="shared" si="3"/>
        <v>2.0810367778851426</v>
      </c>
      <c r="E9" s="9">
        <f t="shared" si="11"/>
        <v>1.7450301772658061</v>
      </c>
      <c r="F9" s="9">
        <f>IF(B9="","",ABS(D9-D8))</f>
        <v>0.11528347056961552</v>
      </c>
      <c r="G9" s="9">
        <f t="shared" si="12"/>
        <v>0.94251399646549505</v>
      </c>
      <c r="H9" s="9">
        <f t="shared" si="1"/>
        <v>3.082020768442169</v>
      </c>
      <c r="I9" s="9" t="str">
        <f t="shared" si="4"/>
        <v>Safe</v>
      </c>
      <c r="J9" s="9">
        <f>IF(B9="","",IF(I9="Safe", F9, 0))</f>
        <v>0.11528347056961552</v>
      </c>
      <c r="K9" s="9">
        <f t="shared" si="13"/>
        <v>0.94251399646549505</v>
      </c>
      <c r="L9" s="9">
        <f t="shared" si="6"/>
        <v>7.4214811758214099</v>
      </c>
      <c r="M9" s="9">
        <f t="shared" si="7"/>
        <v>4.2521174078640227</v>
      </c>
      <c r="N9" s="9">
        <f t="shared" si="8"/>
        <v>-0.76205705333241069</v>
      </c>
      <c r="O9" s="18">
        <f t="shared" si="9"/>
        <v>183.2225365804708</v>
      </c>
      <c r="P9" s="18">
        <f t="shared" si="10"/>
        <v>0</v>
      </c>
    </row>
    <row r="10" spans="1:21" ht="13.3" thickTop="1" thickBot="1" x14ac:dyDescent="0.35">
      <c r="A10" s="6">
        <f t="shared" si="0"/>
        <v>8</v>
      </c>
      <c r="B10" s="2">
        <v>39176</v>
      </c>
      <c r="C10" s="6">
        <f t="shared" si="2"/>
        <v>0</v>
      </c>
      <c r="D10" s="18">
        <f t="shared" si="3"/>
        <v>0</v>
      </c>
      <c r="E10" s="9">
        <f t="shared" si="11"/>
        <v>1.7450301772658061</v>
      </c>
      <c r="F10" s="9">
        <f>IF(B10="","",ABS(D10-D9))</f>
        <v>2.0810367778851426</v>
      </c>
      <c r="G10" s="9">
        <f t="shared" si="12"/>
        <v>0.94251399646549505</v>
      </c>
      <c r="H10" s="9">
        <f t="shared" si="1"/>
        <v>3.082020768442169</v>
      </c>
      <c r="I10" s="9" t="str">
        <f t="shared" si="4"/>
        <v>Safe</v>
      </c>
      <c r="J10" s="9">
        <f t="shared" si="5"/>
        <v>2.0810367778851426</v>
      </c>
      <c r="K10" s="9">
        <f t="shared" si="13"/>
        <v>0.94251399646549505</v>
      </c>
      <c r="L10" s="9">
        <f t="shared" si="6"/>
        <v>7.4214811758214099</v>
      </c>
      <c r="M10" s="9">
        <f t="shared" si="7"/>
        <v>4.2521174078640227</v>
      </c>
      <c r="N10" s="9">
        <f t="shared" si="8"/>
        <v>-0.76205705333241069</v>
      </c>
      <c r="O10" s="18">
        <f t="shared" si="9"/>
        <v>183.2225365804708</v>
      </c>
      <c r="P10" s="18">
        <f t="shared" si="10"/>
        <v>0</v>
      </c>
    </row>
    <row r="11" spans="1:21" ht="13.3" thickTop="1" thickBot="1" x14ac:dyDescent="0.35">
      <c r="A11" s="6">
        <f t="shared" si="0"/>
        <v>9</v>
      </c>
      <c r="B11" s="2">
        <v>39210</v>
      </c>
      <c r="C11" s="6">
        <f t="shared" si="2"/>
        <v>34</v>
      </c>
      <c r="D11" s="18">
        <f t="shared" si="3"/>
        <v>2.6625127444870973</v>
      </c>
      <c r="E11" s="9">
        <f t="shared" si="11"/>
        <v>1.7450301772658061</v>
      </c>
      <c r="F11" s="9">
        <f t="shared" ref="F11:F32" si="14">IF(B11="","",ABS(D11-D10))</f>
        <v>2.6625127444870973</v>
      </c>
      <c r="G11" s="9">
        <f t="shared" si="12"/>
        <v>0.94251399646549505</v>
      </c>
      <c r="H11" s="9">
        <f t="shared" si="1"/>
        <v>3.082020768442169</v>
      </c>
      <c r="I11" s="9" t="str">
        <f t="shared" si="4"/>
        <v>Safe</v>
      </c>
      <c r="J11" s="9">
        <f>IF(B11="","",IF(I11="Safe", F11, 0))</f>
        <v>2.6625127444870973</v>
      </c>
      <c r="K11" s="9">
        <f t="shared" si="13"/>
        <v>0.94251399646549505</v>
      </c>
      <c r="L11" s="9">
        <f t="shared" si="6"/>
        <v>7.4214811758214099</v>
      </c>
      <c r="M11" s="9">
        <f t="shared" si="7"/>
        <v>4.2521174078640227</v>
      </c>
      <c r="N11" s="9">
        <f t="shared" si="8"/>
        <v>-0.76205705333241069</v>
      </c>
      <c r="O11" s="18">
        <f t="shared" si="9"/>
        <v>183.2225365804708</v>
      </c>
      <c r="P11" s="18">
        <f t="shared" si="10"/>
        <v>0</v>
      </c>
    </row>
    <row r="12" spans="1:21" ht="13.3" thickTop="1" thickBot="1" x14ac:dyDescent="0.35">
      <c r="A12" s="6">
        <f t="shared" si="0"/>
        <v>10</v>
      </c>
      <c r="B12" s="2">
        <v>39212</v>
      </c>
      <c r="C12" s="6">
        <f t="shared" si="2"/>
        <v>2</v>
      </c>
      <c r="D12" s="18">
        <f t="shared" si="3"/>
        <v>1.2122607103223373</v>
      </c>
      <c r="E12" s="9">
        <f t="shared" si="11"/>
        <v>1.7450301772658061</v>
      </c>
      <c r="F12" s="9">
        <f t="shared" si="14"/>
        <v>1.45025203416476</v>
      </c>
      <c r="G12" s="9">
        <f t="shared" si="12"/>
        <v>0.94251399646549505</v>
      </c>
      <c r="H12" s="9">
        <f t="shared" si="1"/>
        <v>3.082020768442169</v>
      </c>
      <c r="I12" s="9" t="str">
        <f t="shared" si="4"/>
        <v>Safe</v>
      </c>
      <c r="J12" s="9">
        <f t="shared" si="5"/>
        <v>1.45025203416476</v>
      </c>
      <c r="K12" s="9">
        <f t="shared" si="13"/>
        <v>0.94251399646549505</v>
      </c>
      <c r="L12" s="9">
        <f t="shared" si="6"/>
        <v>7.4214811758214099</v>
      </c>
      <c r="M12" s="9">
        <f t="shared" si="7"/>
        <v>4.2521174078640227</v>
      </c>
      <c r="N12" s="9">
        <f t="shared" si="8"/>
        <v>-0.76205705333241069</v>
      </c>
      <c r="O12" s="18">
        <f t="shared" si="9"/>
        <v>183.2225365804708</v>
      </c>
      <c r="P12" s="18">
        <f t="shared" si="10"/>
        <v>0</v>
      </c>
    </row>
    <row r="13" spans="1:21" ht="13.3" thickTop="1" thickBot="1" x14ac:dyDescent="0.35">
      <c r="A13" s="6">
        <f t="shared" si="0"/>
        <v>11</v>
      </c>
      <c r="B13" s="2">
        <v>39214</v>
      </c>
      <c r="C13" s="6">
        <f t="shared" si="2"/>
        <v>2</v>
      </c>
      <c r="D13" s="18">
        <f t="shared" si="3"/>
        <v>1.2122607103223373</v>
      </c>
      <c r="E13" s="9">
        <f t="shared" si="11"/>
        <v>1.7450301772658061</v>
      </c>
      <c r="F13" s="9">
        <f t="shared" si="14"/>
        <v>0</v>
      </c>
      <c r="G13" s="9">
        <f t="shared" si="12"/>
        <v>0.94251399646549505</v>
      </c>
      <c r="H13" s="9">
        <f t="shared" si="1"/>
        <v>3.082020768442169</v>
      </c>
      <c r="I13" s="9" t="str">
        <f t="shared" si="4"/>
        <v>Safe</v>
      </c>
      <c r="J13" s="9">
        <f t="shared" si="5"/>
        <v>0</v>
      </c>
      <c r="K13" s="9">
        <f t="shared" si="13"/>
        <v>0.94251399646549505</v>
      </c>
      <c r="L13" s="9">
        <f t="shared" si="6"/>
        <v>7.4214811758214099</v>
      </c>
      <c r="M13" s="9">
        <f t="shared" si="7"/>
        <v>4.2521174078640227</v>
      </c>
      <c r="N13" s="9">
        <f t="shared" si="8"/>
        <v>-0.76205705333241069</v>
      </c>
      <c r="O13" s="18">
        <f t="shared" si="9"/>
        <v>183.2225365804708</v>
      </c>
      <c r="P13" s="18">
        <f t="shared" si="10"/>
        <v>0</v>
      </c>
    </row>
    <row r="14" spans="1:21" ht="13.3" thickTop="1" thickBot="1" x14ac:dyDescent="0.35">
      <c r="A14" s="6">
        <f t="shared" si="0"/>
        <v>12</v>
      </c>
      <c r="B14" s="2">
        <v>39226</v>
      </c>
      <c r="C14" s="6">
        <f t="shared" si="2"/>
        <v>12</v>
      </c>
      <c r="D14" s="18">
        <f t="shared" si="3"/>
        <v>1.9938323218328609</v>
      </c>
      <c r="E14" s="9">
        <f t="shared" si="11"/>
        <v>1.7450301772658061</v>
      </c>
      <c r="F14" s="9">
        <f t="shared" si="14"/>
        <v>0.78157161151052357</v>
      </c>
      <c r="G14" s="9">
        <f t="shared" si="12"/>
        <v>0.94251399646549505</v>
      </c>
      <c r="H14" s="9">
        <f t="shared" si="1"/>
        <v>3.082020768442169</v>
      </c>
      <c r="I14" s="9" t="str">
        <f t="shared" si="4"/>
        <v>Safe</v>
      </c>
      <c r="J14" s="9">
        <f t="shared" si="5"/>
        <v>0.78157161151052357</v>
      </c>
      <c r="K14" s="9">
        <f t="shared" si="13"/>
        <v>0.94251399646549505</v>
      </c>
      <c r="L14" s="9">
        <f t="shared" si="6"/>
        <v>7.4214811758214099</v>
      </c>
      <c r="M14" s="9">
        <f t="shared" si="7"/>
        <v>4.2521174078640227</v>
      </c>
      <c r="N14" s="9">
        <f t="shared" si="8"/>
        <v>-0.76205705333241069</v>
      </c>
      <c r="O14" s="18">
        <f t="shared" si="9"/>
        <v>183.2225365804708</v>
      </c>
      <c r="P14" s="18">
        <f t="shared" si="10"/>
        <v>0</v>
      </c>
    </row>
    <row r="15" spans="1:21" ht="13.3" thickTop="1" thickBot="1" x14ac:dyDescent="0.35">
      <c r="A15" s="6">
        <f t="shared" si="0"/>
        <v>13</v>
      </c>
      <c r="B15" s="2">
        <v>39239</v>
      </c>
      <c r="C15" s="6">
        <f t="shared" si="2"/>
        <v>13</v>
      </c>
      <c r="D15" s="18">
        <f t="shared" si="3"/>
        <v>2.0386471713337841</v>
      </c>
      <c r="E15" s="9">
        <f t="shared" si="11"/>
        <v>1.7450301772658061</v>
      </c>
      <c r="F15" s="9">
        <f t="shared" si="14"/>
        <v>4.4814849500923293E-2</v>
      </c>
      <c r="G15" s="9">
        <f>IF(B15="","",SUM($F$5:$F$32)/($B$34-2))</f>
        <v>0.94251399646549505</v>
      </c>
      <c r="H15" s="9">
        <f t="shared" si="1"/>
        <v>3.082020768442169</v>
      </c>
      <c r="I15" s="9" t="str">
        <f t="shared" si="4"/>
        <v>Safe</v>
      </c>
      <c r="J15" s="9">
        <f>IF(B15="","",IF(I15="Safe", F15, 0))</f>
        <v>4.4814849500923293E-2</v>
      </c>
      <c r="K15" s="9">
        <f t="shared" si="13"/>
        <v>0.94251399646549505</v>
      </c>
      <c r="L15" s="9">
        <f t="shared" si="6"/>
        <v>7.4214811758214099</v>
      </c>
      <c r="M15" s="9">
        <f t="shared" si="7"/>
        <v>4.2521174078640227</v>
      </c>
      <c r="N15" s="9">
        <f t="shared" si="8"/>
        <v>-0.76205705333241069</v>
      </c>
      <c r="O15" s="18">
        <f t="shared" si="9"/>
        <v>183.2225365804708</v>
      </c>
      <c r="P15" s="18">
        <f t="shared" si="10"/>
        <v>0</v>
      </c>
    </row>
    <row r="16" spans="1:21" ht="13.3" thickTop="1" thickBot="1" x14ac:dyDescent="0.35">
      <c r="A16" s="6">
        <f t="shared" si="0"/>
        <v>14</v>
      </c>
      <c r="B16" s="2">
        <v>39243</v>
      </c>
      <c r="C16" s="6">
        <f t="shared" si="2"/>
        <v>4</v>
      </c>
      <c r="D16" s="18">
        <f t="shared" si="3"/>
        <v>1.4695760297912177</v>
      </c>
      <c r="E16" s="9">
        <f t="shared" si="11"/>
        <v>1.7450301772658061</v>
      </c>
      <c r="F16" s="9">
        <f t="shared" si="14"/>
        <v>0.56907114154256644</v>
      </c>
      <c r="G16" s="9">
        <f>IF(B16="","",SUM($F$5:$F$32)/($B$34-2))</f>
        <v>0.94251399646549505</v>
      </c>
      <c r="H16" s="9">
        <f t="shared" si="1"/>
        <v>3.082020768442169</v>
      </c>
      <c r="I16" s="9" t="str">
        <f t="shared" si="4"/>
        <v>Safe</v>
      </c>
      <c r="J16" s="9">
        <f>IF(B16="","",IF(I16="Safe", F16, 0))</f>
        <v>0.56907114154256644</v>
      </c>
      <c r="K16" s="9">
        <f t="shared" si="13"/>
        <v>0.94251399646549505</v>
      </c>
      <c r="L16" s="9">
        <f t="shared" si="6"/>
        <v>7.4214811758214099</v>
      </c>
      <c r="M16" s="9">
        <f t="shared" si="7"/>
        <v>4.2521174078640227</v>
      </c>
      <c r="N16" s="9">
        <f t="shared" si="8"/>
        <v>-0.76205705333241069</v>
      </c>
      <c r="O16" s="18">
        <f t="shared" si="9"/>
        <v>183.2225365804708</v>
      </c>
      <c r="P16" s="18">
        <f t="shared" si="10"/>
        <v>0</v>
      </c>
    </row>
    <row r="17" spans="1:16" ht="13.3" thickTop="1" thickBot="1" x14ac:dyDescent="0.35">
      <c r="A17" s="6">
        <f t="shared" si="0"/>
        <v>15</v>
      </c>
      <c r="B17" s="2">
        <v>39247</v>
      </c>
      <c r="C17" s="6">
        <f t="shared" si="2"/>
        <v>4</v>
      </c>
      <c r="D17" s="18">
        <f t="shared" si="3"/>
        <v>1.4695760297912177</v>
      </c>
      <c r="E17" s="9">
        <f t="shared" si="11"/>
        <v>1.7450301772658061</v>
      </c>
      <c r="F17" s="9">
        <f t="shared" si="14"/>
        <v>0</v>
      </c>
      <c r="G17" s="9">
        <f>IF(B17="","",SUM($F$5:$F$32)/($B$34-2))</f>
        <v>0.94251399646549505</v>
      </c>
      <c r="H17" s="9">
        <f t="shared" si="1"/>
        <v>3.082020768442169</v>
      </c>
      <c r="I17" s="9" t="str">
        <f t="shared" si="4"/>
        <v>Safe</v>
      </c>
      <c r="J17" s="9">
        <f t="shared" ref="J17:J19" si="15">IF(B17="","",IF(I17="Safe", F17, 0))</f>
        <v>0</v>
      </c>
      <c r="K17" s="9">
        <f t="shared" si="13"/>
        <v>0.94251399646549505</v>
      </c>
      <c r="L17" s="9">
        <f t="shared" si="6"/>
        <v>7.4214811758214099</v>
      </c>
      <c r="M17" s="9">
        <f t="shared" si="7"/>
        <v>4.2521174078640227</v>
      </c>
      <c r="N17" s="9">
        <f t="shared" si="8"/>
        <v>-0.76205705333241069</v>
      </c>
      <c r="O17" s="18">
        <f t="shared" si="9"/>
        <v>183.2225365804708</v>
      </c>
      <c r="P17" s="18">
        <f t="shared" si="10"/>
        <v>0</v>
      </c>
    </row>
    <row r="18" spans="1:16" ht="13.3" thickTop="1" thickBot="1" x14ac:dyDescent="0.35">
      <c r="A18" s="6">
        <f t="shared" si="0"/>
        <v>16</v>
      </c>
      <c r="B18" s="2">
        <v>39271</v>
      </c>
      <c r="C18" s="6">
        <f t="shared" si="2"/>
        <v>24</v>
      </c>
      <c r="D18" s="18">
        <f t="shared" si="3"/>
        <v>2.4170445867287391</v>
      </c>
      <c r="E18" s="9">
        <f t="shared" si="11"/>
        <v>1.7450301772658061</v>
      </c>
      <c r="F18" s="9">
        <f t="shared" si="14"/>
        <v>0.94746855693752141</v>
      </c>
      <c r="G18" s="9">
        <f t="shared" ref="G18:G23" si="16">IF(B18="","",SUM($F$5:$F$32)/($B$34-2))</f>
        <v>0.94251399646549505</v>
      </c>
      <c r="H18" s="9">
        <f t="shared" si="1"/>
        <v>3.082020768442169</v>
      </c>
      <c r="I18" s="9" t="str">
        <f t="shared" si="4"/>
        <v>Safe</v>
      </c>
      <c r="J18" s="9">
        <f t="shared" si="15"/>
        <v>0.94746855693752141</v>
      </c>
      <c r="K18" s="9">
        <f t="shared" si="13"/>
        <v>0.94251399646549505</v>
      </c>
      <c r="L18" s="9">
        <f t="shared" si="6"/>
        <v>7.4214811758214099</v>
      </c>
      <c r="M18" s="9">
        <f t="shared" si="7"/>
        <v>4.2521174078640227</v>
      </c>
      <c r="N18" s="9">
        <f t="shared" si="8"/>
        <v>-0.76205705333241069</v>
      </c>
      <c r="O18" s="18">
        <f t="shared" si="9"/>
        <v>183.2225365804708</v>
      </c>
      <c r="P18" s="18">
        <f t="shared" si="10"/>
        <v>0</v>
      </c>
    </row>
    <row r="19" spans="1:16" ht="13.3" thickTop="1" thickBot="1" x14ac:dyDescent="0.35">
      <c r="A19" s="6">
        <f t="shared" si="0"/>
        <v>17</v>
      </c>
      <c r="B19" s="2">
        <v>39271</v>
      </c>
      <c r="C19" s="6">
        <f t="shared" si="2"/>
        <v>0</v>
      </c>
      <c r="D19" s="18">
        <f t="shared" si="3"/>
        <v>0</v>
      </c>
      <c r="E19" s="9">
        <f t="shared" si="11"/>
        <v>1.7450301772658061</v>
      </c>
      <c r="F19" s="9">
        <f t="shared" si="14"/>
        <v>2.4170445867287391</v>
      </c>
      <c r="G19" s="9">
        <f t="shared" si="16"/>
        <v>0.94251399646549505</v>
      </c>
      <c r="H19" s="9">
        <f t="shared" si="1"/>
        <v>3.082020768442169</v>
      </c>
      <c r="I19" s="9" t="str">
        <f t="shared" si="4"/>
        <v>Safe</v>
      </c>
      <c r="J19" s="9">
        <f t="shared" si="15"/>
        <v>2.4170445867287391</v>
      </c>
      <c r="K19" s="9">
        <f t="shared" si="13"/>
        <v>0.94251399646549505</v>
      </c>
      <c r="L19" s="9">
        <f t="shared" si="6"/>
        <v>7.4214811758214099</v>
      </c>
      <c r="M19" s="9">
        <f t="shared" si="7"/>
        <v>4.2521174078640227</v>
      </c>
      <c r="N19" s="9">
        <f t="shared" si="8"/>
        <v>-0.76205705333241069</v>
      </c>
      <c r="O19" s="18">
        <f t="shared" si="9"/>
        <v>183.2225365804708</v>
      </c>
      <c r="P19" s="18">
        <f t="shared" si="10"/>
        <v>0</v>
      </c>
    </row>
    <row r="20" spans="1:16" ht="13.3" thickTop="1" thickBot="1" x14ac:dyDescent="0.35">
      <c r="A20" s="6">
        <f t="shared" si="0"/>
        <v>18</v>
      </c>
      <c r="B20" s="2">
        <v>39328</v>
      </c>
      <c r="C20" s="6">
        <f t="shared" si="2"/>
        <v>57</v>
      </c>
      <c r="D20" s="18">
        <f t="shared" si="3"/>
        <v>3.0733105544158681</v>
      </c>
      <c r="E20" s="9">
        <f t="shared" si="11"/>
        <v>1.7450301772658061</v>
      </c>
      <c r="F20" s="9">
        <f t="shared" si="14"/>
        <v>3.0733105544158681</v>
      </c>
      <c r="G20" s="9">
        <f t="shared" si="16"/>
        <v>0.94251399646549505</v>
      </c>
      <c r="H20" s="9">
        <f t="shared" si="1"/>
        <v>3.082020768442169</v>
      </c>
      <c r="I20" s="9" t="str">
        <f t="shared" si="4"/>
        <v>Safe</v>
      </c>
      <c r="J20" s="9">
        <f>IF(B20="","",IF(I20="Safe", F20, 0))</f>
        <v>3.0733105544158681</v>
      </c>
      <c r="K20" s="9">
        <f t="shared" si="13"/>
        <v>0.94251399646549505</v>
      </c>
      <c r="L20" s="9">
        <f t="shared" si="6"/>
        <v>7.4214811758214099</v>
      </c>
      <c r="M20" s="9">
        <f t="shared" si="7"/>
        <v>4.2521174078640227</v>
      </c>
      <c r="N20" s="9">
        <f t="shared" si="8"/>
        <v>-0.76205705333241069</v>
      </c>
      <c r="O20" s="18">
        <f t="shared" si="9"/>
        <v>183.2225365804708</v>
      </c>
      <c r="P20" s="18">
        <f t="shared" si="10"/>
        <v>0</v>
      </c>
    </row>
    <row r="21" spans="1:16" ht="13.3" thickTop="1" thickBot="1" x14ac:dyDescent="0.35">
      <c r="A21" s="6">
        <f t="shared" si="0"/>
        <v>19</v>
      </c>
      <c r="B21" s="7">
        <v>39350</v>
      </c>
      <c r="C21" s="6">
        <f t="shared" si="2"/>
        <v>22</v>
      </c>
      <c r="D21" s="18">
        <f t="shared" si="3"/>
        <v>2.3593413457430743</v>
      </c>
      <c r="E21" s="9">
        <f t="shared" si="11"/>
        <v>1.7450301772658061</v>
      </c>
      <c r="F21" s="9">
        <f t="shared" si="14"/>
        <v>0.71396920867279379</v>
      </c>
      <c r="G21" s="9">
        <f t="shared" si="16"/>
        <v>0.94251399646549505</v>
      </c>
      <c r="H21" s="9">
        <f t="shared" si="1"/>
        <v>3.082020768442169</v>
      </c>
      <c r="I21" s="9" t="str">
        <f t="shared" si="4"/>
        <v>Safe</v>
      </c>
      <c r="J21" s="9">
        <f t="shared" ref="J21:J29" si="17">IF(B21="","",IF(I21="Safe", F21, 0))</f>
        <v>0.71396920867279379</v>
      </c>
      <c r="K21" s="9">
        <f t="shared" si="13"/>
        <v>0.94251399646549505</v>
      </c>
      <c r="L21" s="9">
        <f t="shared" si="6"/>
        <v>7.4214811758214099</v>
      </c>
      <c r="M21" s="9">
        <f t="shared" si="7"/>
        <v>4.2521174078640227</v>
      </c>
      <c r="N21" s="9">
        <f t="shared" si="8"/>
        <v>-0.76205705333241069</v>
      </c>
      <c r="O21" s="18">
        <f t="shared" si="9"/>
        <v>183.2225365804708</v>
      </c>
      <c r="P21" s="18">
        <f t="shared" si="10"/>
        <v>0</v>
      </c>
    </row>
    <row r="22" spans="1:16" ht="13.3" thickTop="1" thickBot="1" x14ac:dyDescent="0.35">
      <c r="A22" s="6">
        <f t="shared" si="0"/>
        <v>20</v>
      </c>
      <c r="B22" s="7">
        <v>39368</v>
      </c>
      <c r="C22" s="6">
        <f t="shared" si="2"/>
        <v>18</v>
      </c>
      <c r="D22" s="18">
        <f t="shared" si="3"/>
        <v>2.2314603512400475</v>
      </c>
      <c r="E22" s="9">
        <f t="shared" si="11"/>
        <v>1.7450301772658061</v>
      </c>
      <c r="F22" s="9">
        <f t="shared" si="14"/>
        <v>0.12788099450302681</v>
      </c>
      <c r="G22" s="9">
        <f t="shared" si="16"/>
        <v>0.94251399646549505</v>
      </c>
      <c r="H22" s="9">
        <f t="shared" si="1"/>
        <v>3.082020768442169</v>
      </c>
      <c r="I22" s="9" t="str">
        <f t="shared" si="4"/>
        <v>Safe</v>
      </c>
      <c r="J22" s="9">
        <f t="shared" si="17"/>
        <v>0.12788099450302681</v>
      </c>
      <c r="K22" s="9">
        <f t="shared" si="13"/>
        <v>0.94251399646549505</v>
      </c>
      <c r="L22" s="9">
        <f t="shared" si="6"/>
        <v>7.4214811758214099</v>
      </c>
      <c r="M22" s="9">
        <f t="shared" si="7"/>
        <v>4.2521174078640227</v>
      </c>
      <c r="N22" s="9">
        <f t="shared" si="8"/>
        <v>-0.76205705333241069</v>
      </c>
      <c r="O22" s="18">
        <f t="shared" si="9"/>
        <v>183.2225365804708</v>
      </c>
      <c r="P22" s="18">
        <f t="shared" si="10"/>
        <v>0</v>
      </c>
    </row>
    <row r="23" spans="1:16" ht="13.3" thickTop="1" thickBot="1" x14ac:dyDescent="0.35">
      <c r="A23" s="6">
        <f t="shared" si="0"/>
        <v>21</v>
      </c>
      <c r="B23" s="7">
        <v>39404</v>
      </c>
      <c r="C23" s="6">
        <f t="shared" si="2"/>
        <v>36</v>
      </c>
      <c r="D23" s="18">
        <f t="shared" si="3"/>
        <v>2.7051117104503919</v>
      </c>
      <c r="E23" s="9">
        <f t="shared" si="11"/>
        <v>1.7450301772658061</v>
      </c>
      <c r="F23" s="9">
        <f t="shared" si="14"/>
        <v>0.4736513592103444</v>
      </c>
      <c r="G23" s="9">
        <f t="shared" si="16"/>
        <v>0.94251399646549505</v>
      </c>
      <c r="H23" s="9">
        <f t="shared" si="1"/>
        <v>3.082020768442169</v>
      </c>
      <c r="I23" s="9" t="str">
        <f t="shared" si="4"/>
        <v>Safe</v>
      </c>
      <c r="J23" s="9">
        <f t="shared" si="17"/>
        <v>0.4736513592103444</v>
      </c>
      <c r="K23" s="9">
        <f t="shared" si="13"/>
        <v>0.94251399646549505</v>
      </c>
      <c r="L23" s="9">
        <f t="shared" si="6"/>
        <v>7.4214811758214099</v>
      </c>
      <c r="M23" s="9">
        <f t="shared" si="7"/>
        <v>4.2521174078640227</v>
      </c>
      <c r="N23" s="9">
        <f t="shared" si="8"/>
        <v>-0.76205705333241069</v>
      </c>
      <c r="O23" s="18">
        <f t="shared" si="9"/>
        <v>183.2225365804708</v>
      </c>
      <c r="P23" s="18">
        <f t="shared" si="10"/>
        <v>0</v>
      </c>
    </row>
    <row r="24" spans="1:16" ht="13.3" thickTop="1" thickBot="1" x14ac:dyDescent="0.35">
      <c r="A24" s="6">
        <f t="shared" si="0"/>
        <v>22</v>
      </c>
      <c r="B24" s="7">
        <v>39408</v>
      </c>
      <c r="C24" s="6">
        <f t="shared" si="2"/>
        <v>4</v>
      </c>
      <c r="D24" s="18">
        <f t="shared" si="3"/>
        <v>1.4695760297912177</v>
      </c>
      <c r="E24" s="9">
        <f>IF(B24="","",(SUM($D$4:$D$32))/($B$34-1))</f>
        <v>1.7450301772658061</v>
      </c>
      <c r="F24" s="9">
        <f t="shared" si="14"/>
        <v>1.2355356806591742</v>
      </c>
      <c r="G24" s="9">
        <f>IF(B24="","",SUM($F$5:$F$32)/($B$34-2))</f>
        <v>0.94251399646549505</v>
      </c>
      <c r="H24" s="9">
        <f t="shared" si="1"/>
        <v>3.082020768442169</v>
      </c>
      <c r="I24" s="9" t="str">
        <f t="shared" si="4"/>
        <v>Safe</v>
      </c>
      <c r="J24" s="9">
        <f>IF(B24="","",IF(I24="Safe", F24, 0))</f>
        <v>1.2355356806591742</v>
      </c>
      <c r="K24" s="9">
        <f t="shared" si="13"/>
        <v>0.94251399646549505</v>
      </c>
      <c r="L24" s="9">
        <f t="shared" si="6"/>
        <v>7.4214811758214099</v>
      </c>
      <c r="M24" s="9">
        <f t="shared" si="7"/>
        <v>4.2521174078640227</v>
      </c>
      <c r="N24" s="9">
        <f t="shared" si="8"/>
        <v>-0.76205705333241069</v>
      </c>
      <c r="O24" s="18">
        <f t="shared" si="9"/>
        <v>183.2225365804708</v>
      </c>
      <c r="P24" s="18">
        <f t="shared" si="10"/>
        <v>0</v>
      </c>
    </row>
    <row r="25" spans="1:16" ht="13.3" thickTop="1" thickBot="1" x14ac:dyDescent="0.35">
      <c r="A25" s="6">
        <f t="shared" si="0"/>
        <v>23</v>
      </c>
      <c r="B25" s="7">
        <v>39425</v>
      </c>
      <c r="C25" s="6">
        <f t="shared" si="2"/>
        <v>17</v>
      </c>
      <c r="D25" s="18">
        <f t="shared" si="3"/>
        <v>2.1963202484547582</v>
      </c>
      <c r="E25" s="9">
        <f>IF(B25="","",(SUM($D$4:$D$32))/($B$34-1))</f>
        <v>1.7450301772658061</v>
      </c>
      <c r="F25" s="9">
        <f t="shared" si="14"/>
        <v>0.72674421866354044</v>
      </c>
      <c r="G25" s="9">
        <f>IF(B25="","",SUM($F$5:$F$32)/($B$34-2))</f>
        <v>0.94251399646549505</v>
      </c>
      <c r="H25" s="9">
        <f t="shared" si="1"/>
        <v>3.082020768442169</v>
      </c>
      <c r="I25" s="9" t="str">
        <f t="shared" si="4"/>
        <v>Safe</v>
      </c>
      <c r="J25" s="9">
        <f t="shared" si="17"/>
        <v>0.72674421866354044</v>
      </c>
      <c r="K25" s="9">
        <f t="shared" si="13"/>
        <v>0.94251399646549505</v>
      </c>
      <c r="L25" s="9">
        <f t="shared" si="6"/>
        <v>7.4214811758214099</v>
      </c>
      <c r="M25" s="9">
        <f t="shared" si="7"/>
        <v>4.2521174078640227</v>
      </c>
      <c r="N25" s="9">
        <f t="shared" si="8"/>
        <v>-0.76205705333241069</v>
      </c>
      <c r="O25" s="18">
        <f t="shared" si="9"/>
        <v>183.2225365804708</v>
      </c>
      <c r="P25" s="18">
        <f t="shared" si="10"/>
        <v>0</v>
      </c>
    </row>
    <row r="26" spans="1:16" ht="13.3" thickTop="1" thickBot="1" x14ac:dyDescent="0.35">
      <c r="A26" s="6">
        <f t="shared" si="0"/>
        <v>24</v>
      </c>
      <c r="B26" s="7">
        <v>39436</v>
      </c>
      <c r="C26" s="6">
        <f t="shared" si="2"/>
        <v>11</v>
      </c>
      <c r="D26" s="18">
        <f t="shared" si="3"/>
        <v>1.9462326260790312</v>
      </c>
      <c r="E26" s="9">
        <f>IF(B26="","",(SUM($D$4:$D$32))/($B$34-1))</f>
        <v>1.7450301772658061</v>
      </c>
      <c r="F26" s="9">
        <f t="shared" si="14"/>
        <v>0.2500876223757269</v>
      </c>
      <c r="G26" s="9">
        <f>IF(B26="","",SUM($F$5:$F$32)/($B$34-2))</f>
        <v>0.94251399646549505</v>
      </c>
      <c r="H26" s="9">
        <f t="shared" si="1"/>
        <v>3.082020768442169</v>
      </c>
      <c r="I26" s="9" t="str">
        <f t="shared" si="4"/>
        <v>Safe</v>
      </c>
      <c r="J26" s="9">
        <f>IF(B26="","",IF(I26="Safe", F26, 0))</f>
        <v>0.2500876223757269</v>
      </c>
      <c r="K26" s="9">
        <f t="shared" si="13"/>
        <v>0.94251399646549505</v>
      </c>
      <c r="L26" s="9">
        <f t="shared" si="6"/>
        <v>7.4214811758214099</v>
      </c>
      <c r="M26" s="9">
        <f t="shared" si="7"/>
        <v>4.2521174078640227</v>
      </c>
      <c r="N26" s="9">
        <f t="shared" si="8"/>
        <v>-0.76205705333241069</v>
      </c>
      <c r="O26" s="18">
        <f t="shared" si="9"/>
        <v>183.2225365804708</v>
      </c>
      <c r="P26" s="18">
        <f t="shared" si="10"/>
        <v>0</v>
      </c>
    </row>
    <row r="27" spans="1:16" ht="13.3" thickTop="1" thickBot="1" x14ac:dyDescent="0.35">
      <c r="A27" s="6">
        <f t="shared" si="0"/>
        <v>25</v>
      </c>
      <c r="B27" s="7">
        <v>39437</v>
      </c>
      <c r="C27" s="6">
        <f t="shared" si="2"/>
        <v>1</v>
      </c>
      <c r="D27" s="18">
        <f t="shared" si="3"/>
        <v>1</v>
      </c>
      <c r="E27" s="9">
        <f>IF(B27="","",(SUM($D$4:$D$32))/($B$34-1))</f>
        <v>1.7450301772658061</v>
      </c>
      <c r="F27" s="9">
        <f t="shared" si="14"/>
        <v>0.94623262607903125</v>
      </c>
      <c r="G27" s="9">
        <f t="shared" ref="G27" si="18">IF(B27="","",SUM($F$5:$F$32)/($B$34-2))</f>
        <v>0.94251399646549505</v>
      </c>
      <c r="H27" s="9">
        <f t="shared" si="1"/>
        <v>3.082020768442169</v>
      </c>
      <c r="I27" s="9" t="str">
        <f t="shared" si="4"/>
        <v>Safe</v>
      </c>
      <c r="J27" s="9">
        <f t="shared" si="17"/>
        <v>0.94623262607903125</v>
      </c>
      <c r="K27" s="9">
        <f t="shared" si="13"/>
        <v>0.94251399646549505</v>
      </c>
      <c r="L27" s="9">
        <f t="shared" si="6"/>
        <v>7.4214811758214099</v>
      </c>
      <c r="M27" s="9">
        <f t="shared" si="7"/>
        <v>4.2521174078640227</v>
      </c>
      <c r="N27" s="9">
        <f t="shared" si="8"/>
        <v>-0.76205705333241069</v>
      </c>
      <c r="O27" s="18">
        <f t="shared" si="9"/>
        <v>183.2225365804708</v>
      </c>
      <c r="P27" s="18">
        <f t="shared" si="10"/>
        <v>0</v>
      </c>
    </row>
    <row r="28" spans="1:16" ht="13.3" thickTop="1" thickBot="1" x14ac:dyDescent="0.35">
      <c r="A28" s="6" t="str">
        <f t="shared" si="0"/>
        <v/>
      </c>
      <c r="B28" s="10"/>
      <c r="C28" s="6" t="str">
        <f t="shared" si="2"/>
        <v/>
      </c>
      <c r="D28" s="18" t="str">
        <f t="shared" si="3"/>
        <v/>
      </c>
      <c r="E28" s="9" t="str">
        <f t="shared" ref="E28:E32" si="19">IF(B28="","",(SUM($D$4:$D$32))/($B$34-1))</f>
        <v/>
      </c>
      <c r="F28" s="9" t="str">
        <f t="shared" si="14"/>
        <v/>
      </c>
      <c r="G28" s="9" t="str">
        <f>IF(B28="","",SUM($F$5:$F$32)/($B$34-2))</f>
        <v/>
      </c>
      <c r="H28" s="9" t="str">
        <f t="shared" si="1"/>
        <v/>
      </c>
      <c r="I28" s="9" t="str">
        <f t="shared" si="4"/>
        <v/>
      </c>
      <c r="J28" s="9" t="str">
        <f t="shared" si="17"/>
        <v/>
      </c>
      <c r="K28" s="9" t="str">
        <f t="shared" si="13"/>
        <v/>
      </c>
      <c r="L28" s="9" t="str">
        <f t="shared" si="6"/>
        <v/>
      </c>
      <c r="M28" s="9" t="str">
        <f t="shared" si="7"/>
        <v/>
      </c>
      <c r="N28" s="9" t="str">
        <f t="shared" si="8"/>
        <v/>
      </c>
      <c r="O28" s="18" t="str">
        <f t="shared" si="9"/>
        <v/>
      </c>
      <c r="P28" s="18" t="str">
        <f t="shared" si="10"/>
        <v/>
      </c>
    </row>
    <row r="29" spans="1:16" ht="13.3" thickTop="1" thickBot="1" x14ac:dyDescent="0.35">
      <c r="A29" s="6" t="str">
        <f t="shared" si="0"/>
        <v/>
      </c>
      <c r="B29" s="10"/>
      <c r="C29" s="6" t="str">
        <f t="shared" si="2"/>
        <v/>
      </c>
      <c r="D29" s="18" t="str">
        <f t="shared" si="3"/>
        <v/>
      </c>
      <c r="E29" s="9" t="str">
        <f t="shared" si="19"/>
        <v/>
      </c>
      <c r="F29" s="9" t="str">
        <f t="shared" si="14"/>
        <v/>
      </c>
      <c r="G29" s="9" t="str">
        <f>IF(B29="","",SUM($F$5:$F$32)/($B$34-2))</f>
        <v/>
      </c>
      <c r="H29" s="9" t="str">
        <f t="shared" si="1"/>
        <v/>
      </c>
      <c r="I29" s="9" t="str">
        <f t="shared" si="4"/>
        <v/>
      </c>
      <c r="J29" s="9" t="str">
        <f t="shared" si="17"/>
        <v/>
      </c>
      <c r="K29" s="9" t="str">
        <f t="shared" si="13"/>
        <v/>
      </c>
      <c r="L29" s="9" t="str">
        <f t="shared" si="6"/>
        <v/>
      </c>
      <c r="M29" s="9" t="str">
        <f t="shared" si="7"/>
        <v/>
      </c>
      <c r="N29" s="9" t="str">
        <f t="shared" si="8"/>
        <v/>
      </c>
      <c r="O29" s="18" t="str">
        <f t="shared" si="9"/>
        <v/>
      </c>
      <c r="P29" s="18" t="str">
        <f t="shared" si="10"/>
        <v/>
      </c>
    </row>
    <row r="30" spans="1:16" ht="13.3" thickTop="1" thickBot="1" x14ac:dyDescent="0.35">
      <c r="A30" s="6" t="str">
        <f t="shared" si="0"/>
        <v/>
      </c>
      <c r="B30" s="10"/>
      <c r="C30" s="6" t="str">
        <f t="shared" si="2"/>
        <v/>
      </c>
      <c r="D30" s="18" t="str">
        <f t="shared" si="3"/>
        <v/>
      </c>
      <c r="E30" s="9" t="str">
        <f t="shared" si="19"/>
        <v/>
      </c>
      <c r="F30" s="9" t="str">
        <f t="shared" si="14"/>
        <v/>
      </c>
      <c r="G30" s="9" t="str">
        <f>IF(B30="","",SUM($F$5:$F$32)/($B$34-2))</f>
        <v/>
      </c>
      <c r="H30" s="9" t="str">
        <f t="shared" si="1"/>
        <v/>
      </c>
      <c r="I30" s="9" t="str">
        <f t="shared" si="4"/>
        <v/>
      </c>
      <c r="J30" s="9" t="str">
        <f>IF(B30="","",IF(I30="Safe", F30, 0))</f>
        <v/>
      </c>
      <c r="K30" s="9" t="str">
        <f t="shared" si="13"/>
        <v/>
      </c>
      <c r="L30" s="9" t="str">
        <f t="shared" si="6"/>
        <v/>
      </c>
      <c r="M30" s="9" t="str">
        <f t="shared" si="7"/>
        <v/>
      </c>
      <c r="N30" s="9" t="str">
        <f t="shared" si="8"/>
        <v/>
      </c>
      <c r="O30" s="18" t="str">
        <f t="shared" si="9"/>
        <v/>
      </c>
      <c r="P30" s="18" t="str">
        <f t="shared" si="10"/>
        <v/>
      </c>
    </row>
    <row r="31" spans="1:16" ht="13.3" thickTop="1" thickBot="1" x14ac:dyDescent="0.35">
      <c r="A31" s="6" t="str">
        <f t="shared" si="0"/>
        <v/>
      </c>
      <c r="B31" s="10"/>
      <c r="C31" s="6" t="str">
        <f t="shared" si="2"/>
        <v/>
      </c>
      <c r="D31" s="18" t="str">
        <f t="shared" si="3"/>
        <v/>
      </c>
      <c r="E31" s="9" t="str">
        <f t="shared" si="19"/>
        <v/>
      </c>
      <c r="F31" s="9" t="str">
        <f t="shared" si="14"/>
        <v/>
      </c>
      <c r="G31" s="9" t="str">
        <f t="shared" ref="G31:G32" si="20">IF(B31="","",SUM($F$5:$F$32)/($B$34-2))</f>
        <v/>
      </c>
      <c r="H31" s="9" t="str">
        <f t="shared" si="1"/>
        <v/>
      </c>
      <c r="I31" s="9" t="str">
        <f t="shared" si="4"/>
        <v/>
      </c>
      <c r="J31" s="9" t="str">
        <f>IF(B31="","",IF(I31="Safe", F31, 0))</f>
        <v/>
      </c>
      <c r="K31" s="9" t="str">
        <f t="shared" si="13"/>
        <v/>
      </c>
      <c r="L31" s="9" t="str">
        <f t="shared" si="6"/>
        <v/>
      </c>
      <c r="M31" s="9" t="str">
        <f t="shared" si="7"/>
        <v/>
      </c>
      <c r="N31" s="9" t="str">
        <f t="shared" si="8"/>
        <v/>
      </c>
      <c r="O31" s="18" t="str">
        <f t="shared" si="9"/>
        <v/>
      </c>
      <c r="P31" s="18" t="str">
        <f t="shared" si="10"/>
        <v/>
      </c>
    </row>
    <row r="32" spans="1:16" ht="13.3" thickTop="1" thickBot="1" x14ac:dyDescent="0.35">
      <c r="A32" s="6" t="str">
        <f t="shared" si="0"/>
        <v/>
      </c>
      <c r="B32" s="10"/>
      <c r="C32" s="6" t="str">
        <f t="shared" si="2"/>
        <v/>
      </c>
      <c r="D32" s="18" t="str">
        <f t="shared" si="3"/>
        <v/>
      </c>
      <c r="E32" s="9" t="str">
        <f t="shared" si="19"/>
        <v/>
      </c>
      <c r="F32" s="9" t="str">
        <f t="shared" si="14"/>
        <v/>
      </c>
      <c r="G32" s="9" t="str">
        <f t="shared" si="20"/>
        <v/>
      </c>
      <c r="H32" s="9" t="str">
        <f t="shared" si="1"/>
        <v/>
      </c>
      <c r="I32" s="9" t="str">
        <f t="shared" si="4"/>
        <v/>
      </c>
      <c r="J32" s="9" t="str">
        <f t="shared" ref="J32" si="21">IF(B32="","",IF(I32="Safe", F32, 0))</f>
        <v/>
      </c>
      <c r="K32" s="9" t="str">
        <f t="shared" si="13"/>
        <v/>
      </c>
      <c r="L32" s="9" t="str">
        <f t="shared" si="6"/>
        <v/>
      </c>
      <c r="M32" s="9" t="str">
        <f t="shared" si="7"/>
        <v/>
      </c>
      <c r="N32" s="9" t="str">
        <f t="shared" si="8"/>
        <v/>
      </c>
      <c r="O32" s="18" t="str">
        <f t="shared" si="9"/>
        <v/>
      </c>
      <c r="P32" s="18" t="str">
        <f t="shared" si="10"/>
        <v/>
      </c>
    </row>
    <row r="33" spans="1:3" ht="13.3" thickTop="1" thickBot="1" x14ac:dyDescent="0.35"/>
    <row r="34" spans="1:3" ht="13.3" thickTop="1" thickBot="1" x14ac:dyDescent="0.35">
      <c r="A34" s="11" t="s">
        <v>11</v>
      </c>
      <c r="B34" s="12">
        <f>MAX(A3:A32)</f>
        <v>25</v>
      </c>
    </row>
    <row r="35" spans="1:3" ht="13.3" thickTop="1" thickBot="1" x14ac:dyDescent="0.35">
      <c r="A35" s="11" t="s">
        <v>12</v>
      </c>
      <c r="B35" s="12">
        <f>COUNTIF(I5:I32,"WARNING")</f>
        <v>0</v>
      </c>
    </row>
    <row r="36" spans="1:3" ht="13.3" thickTop="1" thickBot="1" x14ac:dyDescent="0.35">
      <c r="A36" s="13" t="s">
        <v>13</v>
      </c>
      <c r="B36" s="12">
        <f>B34-B35</f>
        <v>25</v>
      </c>
    </row>
    <row r="37" spans="1:3" ht="13.3" thickTop="1" thickBot="1" x14ac:dyDescent="0.35">
      <c r="A37" s="3"/>
      <c r="B37" s="3"/>
    </row>
    <row r="38" spans="1:3" ht="13.3" thickTop="1" thickBot="1" x14ac:dyDescent="0.35">
      <c r="A38" s="13" t="s">
        <v>15</v>
      </c>
      <c r="B38" s="14">
        <f>IF(E4="","",E4^3.6)</f>
        <v>7.4214811758214099</v>
      </c>
      <c r="C38" s="4"/>
    </row>
    <row r="39" spans="1:3" ht="13.3" thickTop="1" thickBot="1" x14ac:dyDescent="0.35">
      <c r="A39" s="13" t="s">
        <v>8</v>
      </c>
      <c r="B39" s="14">
        <f>$E$4+2.66*$K$5 +N("This is Y-Bar + 2.66 * MR-Bar' and should be constant for all data points from 2 onwards.")</f>
        <v>4.2521174078640227</v>
      </c>
    </row>
    <row r="40" spans="1:3" ht="13.3" thickTop="1" thickBot="1" x14ac:dyDescent="0.35">
      <c r="A40" s="13" t="s">
        <v>9</v>
      </c>
      <c r="B40" s="14">
        <f>$E$4-2.66*$K$5 +N("This is Y-Bar - 2.66 * MR-Bar' and should be constant for all data points from 2 onwards.")</f>
        <v>-0.76205705333241069</v>
      </c>
    </row>
    <row r="41" spans="1:3" ht="13.3" thickTop="1" thickBot="1" x14ac:dyDescent="0.35">
      <c r="A41" s="13" t="s">
        <v>3</v>
      </c>
      <c r="B41" s="14">
        <f>IF(B39="","",B39^3.6)</f>
        <v>183.2225365804708</v>
      </c>
    </row>
    <row r="42" spans="1:3" ht="13.3" thickTop="1" thickBot="1" x14ac:dyDescent="0.35">
      <c r="A42" s="13" t="s">
        <v>2</v>
      </c>
      <c r="B42" s="14">
        <f>IF(B40="","",(IF(B40 &lt;0, 0, B40^3.6)))</f>
        <v>0</v>
      </c>
    </row>
    <row r="43" spans="1:3" ht="12.9" thickTop="1" x14ac:dyDescent="0.3"/>
  </sheetData>
  <sheetProtection algorithmName="SHA-512" hashValue="pIEdry1YAnYWxfOgq1JAMHOSozoojUX3U/0OLbS9xJJPV4AUKI26Nk6K4JPirIYB7dhML9VrIsaBYa12JBHV6g==" saltValue="g3xhyPyuVEa1T17gmxB52A==" spinCount="100000" sheet="1" objects="1" scenarios="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94CB0-371B-488D-8FE8-302980C2730B}">
  <dimension ref="C1:M24"/>
  <sheetViews>
    <sheetView showGridLines="0" topLeftCell="A16" workbookViewId="0">
      <selection activeCell="E26" sqref="E26"/>
    </sheetView>
  </sheetViews>
  <sheetFormatPr defaultRowHeight="14.6" x14ac:dyDescent="0.4"/>
  <sheetData>
    <row r="1" spans="3:13" x14ac:dyDescent="0.4">
      <c r="C1" s="19"/>
      <c r="D1" s="20"/>
      <c r="E1" s="20"/>
      <c r="F1" s="20"/>
      <c r="G1" s="20"/>
      <c r="H1" s="20"/>
      <c r="I1" s="20"/>
      <c r="J1" s="20"/>
      <c r="K1" s="20"/>
      <c r="L1" s="20"/>
      <c r="M1" s="20"/>
    </row>
    <row r="2" spans="3:13" x14ac:dyDescent="0.4">
      <c r="C2" s="20"/>
      <c r="D2" s="20"/>
      <c r="E2" s="20"/>
      <c r="F2" s="20"/>
      <c r="G2" s="20"/>
      <c r="H2" s="20"/>
      <c r="I2" s="20"/>
      <c r="J2" s="20"/>
      <c r="K2" s="20"/>
      <c r="L2" s="20"/>
      <c r="M2" s="20"/>
    </row>
    <row r="3" spans="3:13" x14ac:dyDescent="0.4">
      <c r="C3" s="20"/>
      <c r="D3" s="20"/>
      <c r="E3" s="20"/>
      <c r="F3" s="20"/>
      <c r="G3" s="20"/>
      <c r="H3" s="20"/>
      <c r="I3" s="20"/>
      <c r="J3" s="20"/>
      <c r="K3" s="20"/>
      <c r="L3" s="20"/>
      <c r="M3" s="20"/>
    </row>
    <row r="4" spans="3:13" x14ac:dyDescent="0.4">
      <c r="C4" s="20"/>
      <c r="D4" s="20"/>
      <c r="E4" s="20"/>
      <c r="F4" s="20"/>
      <c r="G4" s="20"/>
      <c r="H4" s="20"/>
      <c r="I4" s="20"/>
      <c r="J4" s="20"/>
      <c r="K4" s="20"/>
      <c r="L4" s="20"/>
      <c r="M4" s="20"/>
    </row>
    <row r="5" spans="3:13" x14ac:dyDescent="0.4">
      <c r="C5" s="20"/>
      <c r="D5" s="20"/>
      <c r="E5" s="20"/>
      <c r="F5" s="20"/>
      <c r="G5" s="20"/>
      <c r="H5" s="20"/>
      <c r="I5" s="20"/>
      <c r="J5" s="20"/>
      <c r="K5" s="20"/>
      <c r="L5" s="20"/>
      <c r="M5" s="20"/>
    </row>
    <row r="6" spans="3:13" x14ac:dyDescent="0.4">
      <c r="C6" s="20"/>
      <c r="D6" s="20"/>
      <c r="E6" s="20"/>
      <c r="F6" s="20"/>
      <c r="G6" s="20"/>
      <c r="H6" s="20"/>
      <c r="I6" s="20"/>
      <c r="J6" s="20"/>
      <c r="K6" s="20"/>
      <c r="L6" s="20"/>
      <c r="M6" s="20"/>
    </row>
    <row r="7" spans="3:13" x14ac:dyDescent="0.4">
      <c r="C7" s="20"/>
      <c r="D7" s="20"/>
      <c r="E7" s="20"/>
      <c r="F7" s="20"/>
      <c r="G7" s="20"/>
      <c r="H7" s="20"/>
      <c r="I7" s="20"/>
      <c r="J7" s="20"/>
      <c r="K7" s="20"/>
      <c r="L7" s="20"/>
      <c r="M7" s="20"/>
    </row>
    <row r="8" spans="3:13" x14ac:dyDescent="0.4">
      <c r="C8" s="20"/>
      <c r="D8" s="20"/>
      <c r="E8" s="20"/>
      <c r="F8" s="20"/>
      <c r="G8" s="20"/>
      <c r="H8" s="20"/>
      <c r="I8" s="20"/>
      <c r="J8" s="20"/>
      <c r="K8" s="20"/>
      <c r="L8" s="20"/>
      <c r="M8" s="20"/>
    </row>
    <row r="9" spans="3:13" x14ac:dyDescent="0.4">
      <c r="C9" s="20"/>
      <c r="D9" s="20"/>
      <c r="E9" s="20"/>
      <c r="F9" s="20"/>
      <c r="G9" s="20"/>
      <c r="H9" s="20"/>
      <c r="I9" s="20"/>
      <c r="J9" s="20"/>
      <c r="K9" s="20"/>
      <c r="L9" s="20"/>
      <c r="M9" s="20"/>
    </row>
    <row r="10" spans="3:13" x14ac:dyDescent="0.4">
      <c r="C10" s="20"/>
      <c r="D10" s="20"/>
      <c r="E10" s="20"/>
      <c r="F10" s="20"/>
      <c r="G10" s="20"/>
      <c r="H10" s="20"/>
      <c r="I10" s="20"/>
      <c r="J10" s="20"/>
      <c r="K10" s="20"/>
      <c r="L10" s="20"/>
      <c r="M10" s="20"/>
    </row>
    <row r="11" spans="3:13" x14ac:dyDescent="0.4">
      <c r="C11" s="20"/>
      <c r="D11" s="20"/>
      <c r="E11" s="20"/>
      <c r="F11" s="20"/>
      <c r="G11" s="20"/>
      <c r="H11" s="20"/>
      <c r="I11" s="20"/>
      <c r="J11" s="20"/>
      <c r="K11" s="20"/>
      <c r="L11" s="20"/>
      <c r="M11" s="20"/>
    </row>
    <row r="12" spans="3:13" x14ac:dyDescent="0.4">
      <c r="C12" s="20"/>
      <c r="D12" s="20"/>
      <c r="E12" s="20"/>
      <c r="F12" s="20"/>
      <c r="G12" s="20"/>
      <c r="H12" s="20"/>
      <c r="I12" s="20"/>
      <c r="J12" s="20"/>
      <c r="K12" s="20"/>
      <c r="L12" s="20"/>
      <c r="M12" s="20"/>
    </row>
    <row r="13" spans="3:13" x14ac:dyDescent="0.4">
      <c r="C13" s="20"/>
      <c r="D13" s="20"/>
      <c r="E13" s="20"/>
      <c r="F13" s="20"/>
      <c r="G13" s="20"/>
      <c r="H13" s="20"/>
      <c r="I13" s="20"/>
      <c r="J13" s="20"/>
      <c r="K13" s="20"/>
      <c r="L13" s="20"/>
      <c r="M13" s="20"/>
    </row>
    <row r="14" spans="3:13" x14ac:dyDescent="0.4">
      <c r="C14" s="20"/>
      <c r="D14" s="20"/>
      <c r="E14" s="20"/>
      <c r="F14" s="20"/>
      <c r="G14" s="20"/>
      <c r="H14" s="20"/>
      <c r="I14" s="20"/>
      <c r="J14" s="20"/>
      <c r="K14" s="20"/>
      <c r="L14" s="20"/>
      <c r="M14" s="20"/>
    </row>
    <row r="15" spans="3:13" x14ac:dyDescent="0.4">
      <c r="C15" s="20"/>
      <c r="D15" s="20"/>
      <c r="E15" s="20"/>
      <c r="F15" s="20"/>
      <c r="G15" s="20"/>
      <c r="H15" s="20"/>
      <c r="I15" s="20"/>
      <c r="J15" s="20"/>
      <c r="K15" s="20"/>
      <c r="L15" s="20"/>
      <c r="M15" s="20"/>
    </row>
    <row r="16" spans="3:13" x14ac:dyDescent="0.4">
      <c r="C16" s="20"/>
      <c r="D16" s="20"/>
      <c r="E16" s="20"/>
      <c r="F16" s="20"/>
      <c r="G16" s="20"/>
      <c r="H16" s="20"/>
      <c r="I16" s="20"/>
      <c r="J16" s="20"/>
      <c r="K16" s="20"/>
      <c r="L16" s="20"/>
      <c r="M16" s="20"/>
    </row>
    <row r="17" spans="3:13" x14ac:dyDescent="0.4">
      <c r="C17" s="20"/>
      <c r="D17" s="20"/>
      <c r="E17" s="20"/>
      <c r="F17" s="20"/>
      <c r="G17" s="20"/>
      <c r="H17" s="20"/>
      <c r="I17" s="20"/>
      <c r="J17" s="20"/>
      <c r="K17" s="20"/>
      <c r="L17" s="20"/>
      <c r="M17" s="20"/>
    </row>
    <row r="18" spans="3:13" x14ac:dyDescent="0.4">
      <c r="C18" s="20"/>
      <c r="D18" s="20"/>
      <c r="E18" s="20"/>
      <c r="F18" s="20"/>
      <c r="G18" s="20"/>
      <c r="H18" s="20"/>
      <c r="I18" s="20"/>
      <c r="J18" s="20"/>
      <c r="K18" s="20"/>
      <c r="L18" s="20"/>
      <c r="M18" s="20"/>
    </row>
    <row r="19" spans="3:13" x14ac:dyDescent="0.4">
      <c r="C19" s="20"/>
      <c r="D19" s="20"/>
      <c r="E19" s="20"/>
      <c r="F19" s="20"/>
      <c r="G19" s="20"/>
      <c r="H19" s="20"/>
      <c r="I19" s="20"/>
      <c r="J19" s="20"/>
      <c r="K19" s="20"/>
      <c r="L19" s="20"/>
      <c r="M19" s="20"/>
    </row>
    <row r="20" spans="3:13" x14ac:dyDescent="0.4">
      <c r="C20" s="20"/>
      <c r="D20" s="20"/>
      <c r="E20" s="20"/>
      <c r="F20" s="20"/>
      <c r="G20" s="20"/>
      <c r="H20" s="20"/>
      <c r="I20" s="20"/>
      <c r="J20" s="20"/>
      <c r="K20" s="20"/>
      <c r="L20" s="20"/>
      <c r="M20" s="20"/>
    </row>
    <row r="21" spans="3:13" x14ac:dyDescent="0.4">
      <c r="C21" s="20"/>
      <c r="D21" s="20"/>
      <c r="E21" s="20"/>
      <c r="F21" s="20"/>
      <c r="G21" s="20"/>
      <c r="H21" s="20"/>
      <c r="I21" s="20"/>
      <c r="J21" s="20"/>
      <c r="K21" s="20"/>
      <c r="L21" s="20"/>
      <c r="M21" s="20"/>
    </row>
    <row r="22" spans="3:13" x14ac:dyDescent="0.4">
      <c r="C22" s="20"/>
      <c r="D22" s="20"/>
      <c r="E22" s="20"/>
      <c r="F22" s="20"/>
      <c r="G22" s="20"/>
      <c r="H22" s="20"/>
      <c r="I22" s="20"/>
      <c r="J22" s="20"/>
      <c r="K22" s="20"/>
      <c r="L22" s="20"/>
      <c r="M22" s="20"/>
    </row>
    <row r="23" spans="3:13" x14ac:dyDescent="0.4">
      <c r="C23" s="20"/>
      <c r="D23" s="20"/>
      <c r="E23" s="20"/>
      <c r="F23" s="20"/>
      <c r="G23" s="20"/>
      <c r="H23" s="20"/>
      <c r="I23" s="20"/>
      <c r="J23" s="20"/>
      <c r="K23" s="20"/>
      <c r="L23" s="20"/>
      <c r="M23" s="20"/>
    </row>
    <row r="24" spans="3:13" x14ac:dyDescent="0.4">
      <c r="C24" s="20"/>
      <c r="D24" s="20"/>
      <c r="E24" s="20"/>
      <c r="F24" s="20"/>
      <c r="G24" s="20"/>
      <c r="H24" s="20"/>
      <c r="I24" s="20"/>
      <c r="J24" s="20"/>
      <c r="K24" s="20"/>
      <c r="L24" s="20"/>
      <c r="M24" s="20"/>
    </row>
  </sheetData>
  <sheetProtection algorithmName="SHA-512" hashValue="811MWFpKw2dbV+fvIjAxCqysIPZ+IrMUFlKquXRJ3m13X1BmxjlK4Rc3YmphxbWfLwFYL0vFlKVxH0nZkf1eHA==" saltValue="XKDPKqVyBcFO5obUQ0gJag==" spinCount="100000" sheet="1" objects="1" scenarios="1"/>
  <mergeCells count="1">
    <mergeCell ref="C1:M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&amp; Version Control</vt:lpstr>
      <vt:lpstr>Instructions</vt:lpstr>
      <vt:lpstr>T-Chart</vt:lpstr>
      <vt:lpstr>T-Chart (Validation 1)</vt:lpstr>
      <vt:lpstr>T-Chart (Validation 2)</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Strang</dc:creator>
  <cp:lastModifiedBy>Content Reviewer</cp:lastModifiedBy>
  <dcterms:created xsi:type="dcterms:W3CDTF">2015-06-05T18:17:20Z</dcterms:created>
  <dcterms:modified xsi:type="dcterms:W3CDTF">2023-05-09T21:16:50Z</dcterms:modified>
</cp:coreProperties>
</file>