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20" windowHeight="7910"/>
  </bookViews>
  <sheets>
    <sheet name="Arsenic sweets" sheetId="1" r:id="rId1"/>
  </sheets>
  <definedNames>
    <definedName name="D">'Arsenic sweets'!$E$12</definedName>
    <definedName name="death">'Arsenic sweets'!$G$91</definedName>
    <definedName name="M">'Arsenic sweets'!$E$11</definedName>
    <definedName name="n">'Arsenic sweets'!$E$14</definedName>
    <definedName name="people">'Arsenic sweets'!$E$13</definedName>
    <definedName name="prob">'Arsenic sweets'!$E$15</definedName>
    <definedName name="s">'Arsenic sweets'!$G$56</definedName>
    <definedName name="sweets">'Arsenic sweets'!$E$32:$E$51</definedName>
  </definedNames>
  <calcPr calcId="171027" calcMode="manual"/>
</workbook>
</file>

<file path=xl/calcChain.xml><?xml version="1.0" encoding="utf-8"?>
<calcChain xmlns="http://schemas.openxmlformats.org/spreadsheetml/2006/main">
  <c r="I25" i="1" l="1"/>
  <c r="I24" i="1"/>
  <c r="I26" i="1"/>
  <c r="I27" i="1"/>
  <c r="D3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95" i="1"/>
  <c r="C96" i="1"/>
  <c r="C60" i="1"/>
  <c r="D60" i="1"/>
  <c r="C61" i="1"/>
  <c r="D61" i="1"/>
  <c r="D124" i="1"/>
  <c r="D94" i="1"/>
  <c r="D59" i="1"/>
  <c r="D89" i="1"/>
  <c r="D95" i="1"/>
  <c r="C97" i="1"/>
  <c r="D96" i="1"/>
  <c r="C62" i="1"/>
  <c r="D97" i="1"/>
  <c r="C98" i="1"/>
  <c r="C63" i="1"/>
  <c r="D62" i="1"/>
  <c r="D98" i="1"/>
  <c r="C99" i="1"/>
  <c r="C64" i="1"/>
  <c r="D63" i="1"/>
  <c r="C65" i="1"/>
  <c r="D64" i="1"/>
  <c r="C100" i="1"/>
  <c r="D99" i="1"/>
  <c r="C66" i="1"/>
  <c r="D65" i="1"/>
  <c r="D100" i="1"/>
  <c r="C101" i="1"/>
  <c r="D66" i="1"/>
  <c r="C67" i="1"/>
  <c r="C102" i="1"/>
  <c r="D101" i="1"/>
  <c r="D102" i="1"/>
  <c r="C103" i="1"/>
  <c r="C68" i="1"/>
  <c r="D67" i="1"/>
  <c r="D68" i="1"/>
  <c r="C69" i="1"/>
  <c r="C104" i="1"/>
  <c r="D103" i="1"/>
  <c r="C105" i="1"/>
  <c r="D104" i="1"/>
  <c r="D69" i="1"/>
  <c r="C70" i="1"/>
  <c r="D70" i="1"/>
  <c r="C71" i="1"/>
  <c r="C106" i="1"/>
  <c r="D105" i="1"/>
  <c r="C107" i="1"/>
  <c r="D106" i="1"/>
  <c r="D71" i="1"/>
  <c r="C72" i="1"/>
  <c r="C73" i="1"/>
  <c r="D72" i="1"/>
  <c r="D107" i="1"/>
  <c r="C108" i="1"/>
  <c r="D73" i="1"/>
  <c r="C74" i="1"/>
  <c r="C109" i="1"/>
  <c r="D108" i="1"/>
  <c r="D109" i="1"/>
  <c r="C110" i="1"/>
  <c r="D74" i="1"/>
  <c r="C75" i="1"/>
  <c r="D75" i="1"/>
  <c r="C76" i="1"/>
  <c r="C111" i="1"/>
  <c r="D110" i="1"/>
  <c r="D76" i="1"/>
  <c r="C77" i="1"/>
  <c r="C112" i="1"/>
  <c r="D111" i="1"/>
  <c r="C78" i="1"/>
  <c r="D77" i="1"/>
  <c r="C113" i="1"/>
  <c r="D112" i="1"/>
  <c r="C79" i="1"/>
  <c r="D78" i="1"/>
  <c r="D113" i="1"/>
  <c r="C114" i="1"/>
  <c r="D79" i="1"/>
  <c r="C80" i="1"/>
  <c r="D114" i="1"/>
  <c r="C115" i="1"/>
  <c r="C116" i="1"/>
  <c r="D115" i="1"/>
  <c r="C81" i="1"/>
  <c r="D80" i="1"/>
  <c r="C82" i="1"/>
  <c r="D81" i="1"/>
  <c r="D116" i="1"/>
  <c r="C117" i="1"/>
  <c r="C118" i="1"/>
  <c r="D117" i="1"/>
  <c r="C83" i="1"/>
  <c r="D82" i="1"/>
  <c r="D83" i="1"/>
  <c r="C84" i="1"/>
  <c r="D118" i="1"/>
  <c r="C119" i="1"/>
  <c r="D84" i="1"/>
  <c r="C85" i="1"/>
  <c r="D119" i="1"/>
  <c r="C120" i="1"/>
  <c r="D120" i="1"/>
  <c r="C121" i="1"/>
  <c r="D85" i="1"/>
  <c r="C86" i="1"/>
  <c r="D86" i="1"/>
  <c r="C87" i="1"/>
  <c r="C122" i="1"/>
  <c r="D121" i="1"/>
  <c r="D87" i="1"/>
  <c r="C88" i="1"/>
  <c r="D88" i="1"/>
  <c r="D122" i="1"/>
  <c r="C123" i="1"/>
  <c r="D123" i="1"/>
  <c r="G50" i="1"/>
  <c r="G39" i="1"/>
  <c r="D19" i="1"/>
  <c r="G36" i="1"/>
  <c r="E24" i="1"/>
  <c r="G35" i="1"/>
  <c r="G46" i="1"/>
  <c r="G32" i="1"/>
  <c r="E32" i="1"/>
  <c r="G40" i="1"/>
  <c r="G43" i="1"/>
  <c r="G41" i="1"/>
  <c r="G45" i="1"/>
  <c r="H93" i="1"/>
  <c r="G47" i="1"/>
  <c r="G49" i="1"/>
  <c r="G42" i="1"/>
  <c r="G33" i="1"/>
  <c r="G34" i="1"/>
  <c r="G51" i="1"/>
  <c r="E25" i="1"/>
  <c r="G44" i="1"/>
  <c r="G48" i="1"/>
  <c r="G38" i="1"/>
  <c r="H58" i="1"/>
  <c r="G37" i="1"/>
  <c r="F32" i="1" l="1"/>
  <c r="D33" i="1"/>
  <c r="E23" i="1"/>
  <c r="G52" i="1"/>
  <c r="E33" i="1" l="1"/>
  <c r="D34" i="1" s="1"/>
  <c r="E34" i="1" l="1"/>
  <c r="F34" i="1" s="1"/>
  <c r="F33" i="1"/>
  <c r="D35" i="1" l="1"/>
  <c r="E35" i="1" s="1"/>
  <c r="F35" i="1" l="1"/>
  <c r="D36" i="1"/>
  <c r="E36" i="1" l="1"/>
  <c r="D37" i="1" s="1"/>
  <c r="E37" i="1" l="1"/>
  <c r="F37" i="1" s="1"/>
  <c r="F36" i="1"/>
  <c r="D38" i="1" l="1"/>
  <c r="E38" i="1" s="1"/>
  <c r="D39" i="1" s="1"/>
  <c r="E39" i="1" l="1"/>
  <c r="F39" i="1" s="1"/>
  <c r="F38" i="1"/>
  <c r="D40" i="1" l="1"/>
  <c r="E40" i="1" l="1"/>
  <c r="F40" i="1" s="1"/>
  <c r="D41" i="1" l="1"/>
  <c r="E41" i="1" l="1"/>
  <c r="F41" i="1" s="1"/>
  <c r="D42" i="1" l="1"/>
  <c r="E42" i="1" l="1"/>
  <c r="F42" i="1" s="1"/>
  <c r="D43" i="1" l="1"/>
  <c r="E43" i="1" l="1"/>
  <c r="F43" i="1" s="1"/>
  <c r="D44" i="1" l="1"/>
  <c r="E44" i="1" l="1"/>
  <c r="F44" i="1" s="1"/>
  <c r="D45" i="1" l="1"/>
  <c r="E45" i="1" s="1"/>
  <c r="F45" i="1" s="1"/>
  <c r="D46" i="1" l="1"/>
  <c r="E46" i="1" s="1"/>
  <c r="F46" i="1" s="1"/>
  <c r="D47" i="1" l="1"/>
  <c r="E47" i="1" s="1"/>
  <c r="F47" i="1" s="1"/>
  <c r="D48" i="1" l="1"/>
  <c r="E48" i="1" s="1"/>
  <c r="F48" i="1" s="1"/>
  <c r="D49" i="1" l="1"/>
  <c r="E49" i="1" l="1"/>
  <c r="F49" i="1" s="1"/>
  <c r="D50" i="1" l="1"/>
  <c r="E50" i="1" l="1"/>
  <c r="F50" i="1" s="1"/>
  <c r="D51" i="1" l="1"/>
  <c r="E51" i="1" s="1"/>
  <c r="F51" i="1" l="1"/>
  <c r="J33" i="1"/>
  <c r="J32" i="1"/>
  <c r="J34" i="1" l="1"/>
  <c r="J35" i="1" s="1"/>
</calcChain>
</file>

<file path=xl/comments1.xml><?xml version="1.0" encoding="utf-8"?>
<comments xmlns="http://schemas.openxmlformats.org/spreadsheetml/2006/main">
  <authors>
    <author>David</author>
    <author>A satisfied Microsoft Office user</author>
  </authors>
  <commentList>
    <comment ref="E23" authorId="0" shapeId="0">
      <text>
        <r>
          <rPr>
            <sz val="8"/>
            <color indexed="81"/>
            <rFont val="Tahoma"/>
            <family val="2"/>
          </rPr>
          <t>Run a simulation. The mean is the probability that you will die!</t>
        </r>
      </text>
    </comment>
    <comment ref="E24" authorId="1" shapeId="0">
      <text>
        <r>
          <rPr>
            <sz val="8"/>
            <color indexed="81"/>
            <rFont val="Tahoma"/>
            <family val="2"/>
          </rPr>
          <t>Run a simulation. The mean is the probability that you will die!</t>
        </r>
      </text>
    </comment>
    <comment ref="E25" authorId="0" shapeId="0">
      <text>
        <r>
          <rPr>
            <sz val="8"/>
            <color indexed="81"/>
            <rFont val="Tahoma"/>
            <family val="2"/>
          </rPr>
          <t>Run a simulation. The required probability appear in this cell. This is an example of numerical integration</t>
        </r>
      </text>
    </comment>
    <comment ref="D58" authorId="1" shapeId="0">
      <text>
        <r>
          <rPr>
            <sz val="8"/>
            <color indexed="81"/>
            <rFont val="Tahoma"/>
            <family val="2"/>
          </rPr>
          <t>This is the inverse hypergeometric distribution</t>
        </r>
      </text>
    </comment>
    <comment ref="D93" authorId="1" shapeId="0">
      <text>
        <r>
          <rPr>
            <sz val="8"/>
            <color indexed="81"/>
            <rFont val="Tahoma"/>
            <family val="2"/>
          </rPr>
          <t>This is the inverse hypergeometric distribution</t>
        </r>
      </text>
    </comment>
  </commentList>
</comments>
</file>

<file path=xl/sharedStrings.xml><?xml version="1.0" encoding="utf-8"?>
<sst xmlns="http://schemas.openxmlformats.org/spreadsheetml/2006/main" count="47" uniqueCount="40">
  <si>
    <t>Q1</t>
  </si>
  <si>
    <t>How many arsenic sweets will you get?</t>
  </si>
  <si>
    <t>Q2</t>
  </si>
  <si>
    <t>What is the probability you will die</t>
  </si>
  <si>
    <t>Conditional probability of dying</t>
  </si>
  <si>
    <t>OR</t>
  </si>
  <si>
    <t>Arsenic sweets eaten</t>
  </si>
  <si>
    <t>Probability</t>
  </si>
  <si>
    <t>You died (1=dead, 0 = alive)</t>
  </si>
  <si>
    <t>2+</t>
  </si>
  <si>
    <t>Probability of dying</t>
  </si>
  <si>
    <t>Q3</t>
  </si>
  <si>
    <t>How many people will die?</t>
  </si>
  <si>
    <t>Person</t>
  </si>
  <si>
    <t>Sweets left</t>
  </si>
  <si>
    <t>Arsenic sweets left</t>
  </si>
  <si>
    <t>Arsenic sweets taken</t>
  </si>
  <si>
    <t>Died?</t>
  </si>
  <si>
    <t>Got 1 arsenic</t>
  </si>
  <si>
    <t>Total died</t>
  </si>
  <si>
    <t>Total deaths</t>
  </si>
  <si>
    <t>Q4</t>
  </si>
  <si>
    <t>How many sweets would you need to eat to have eaten</t>
  </si>
  <si>
    <t>arsenic sweet?</t>
  </si>
  <si>
    <t>x</t>
  </si>
  <si>
    <t>f(x)</t>
  </si>
  <si>
    <t>No. needed to eat</t>
  </si>
  <si>
    <t>Q5</t>
  </si>
  <si>
    <t>Got 0 arsenic sweets</t>
  </si>
  <si>
    <t>Got 2+ arsenic</t>
  </si>
  <si>
    <t>Arsenic sweets</t>
  </si>
  <si>
    <r>
      <t>Problem:</t>
    </r>
    <r>
      <rPr>
        <sz val="10"/>
        <rFont val="Times New Roman"/>
        <family val="1"/>
      </rPr>
      <t xml:space="preserve"> A bag contains 100 sweets, 20 of which contain arsenic. 20 people take 5 sweets each. You are one of them. A person eating just 1 arsenic sweet has a 50% probability of dying. A person eating 2 or more sweets will certainly die. </t>
    </r>
    <r>
      <rPr>
        <b/>
        <sz val="10"/>
        <rFont val="Times New Roman"/>
        <family val="1"/>
      </rPr>
      <t>Question 1:</t>
    </r>
    <r>
      <rPr>
        <sz val="10"/>
        <rFont val="Times New Roman"/>
        <family val="1"/>
      </rPr>
      <t xml:space="preserve"> How many arsenic sweets will you get? </t>
    </r>
    <r>
      <rPr>
        <b/>
        <sz val="10"/>
        <rFont val="Times New Roman"/>
        <family val="1"/>
      </rPr>
      <t>Question 2:</t>
    </r>
    <r>
      <rPr>
        <sz val="10"/>
        <rFont val="Times New Roman"/>
        <family val="1"/>
      </rPr>
      <t xml:space="preserve"> What is the probability you will die? </t>
    </r>
    <r>
      <rPr>
        <b/>
        <sz val="10"/>
        <rFont val="Times New Roman"/>
        <family val="1"/>
      </rPr>
      <t>Question 3:</t>
    </r>
    <r>
      <rPr>
        <sz val="10"/>
        <rFont val="Times New Roman"/>
        <family val="1"/>
      </rPr>
      <t xml:space="preserve"> How many people will die? </t>
    </r>
    <r>
      <rPr>
        <b/>
        <sz val="10"/>
        <rFont val="Times New Roman"/>
        <family val="1"/>
      </rPr>
      <t>Question 4:</t>
    </r>
    <r>
      <rPr>
        <sz val="10"/>
        <rFont val="Times New Roman"/>
        <family val="1"/>
      </rPr>
      <t xml:space="preserve"> How many sweets would you need to eat to have eaten 1 arsenic sweet? </t>
    </r>
    <r>
      <rPr>
        <b/>
        <sz val="10"/>
        <rFont val="Times New Roman"/>
        <family val="1"/>
      </rPr>
      <t>Question 5:</t>
    </r>
    <r>
      <rPr>
        <sz val="10"/>
        <rFont val="Times New Roman"/>
        <family val="1"/>
      </rPr>
      <t xml:space="preserve"> How many sweets would you need to eat to have eaten 2 arsenic sweets?</t>
    </r>
  </si>
  <si>
    <t>Sweets in the bag</t>
  </si>
  <si>
    <t>Sweets containing arsenic</t>
  </si>
  <si>
    <t>Number of people eating</t>
  </si>
  <si>
    <t>Number of sweets each person eats</t>
  </si>
  <si>
    <t>Probability of dying from eating 1 sweet</t>
  </si>
  <si>
    <t>Data</t>
  </si>
  <si>
    <t>Answer:</t>
  </si>
  <si>
    <t>P(death) calculation directly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</si>
</sst>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6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4" fillId="0" borderId="8" xfId="0" applyFont="1" applyBorder="1" applyAlignment="1">
      <alignment horizontal="center"/>
    </xf>
    <xf numFmtId="9" fontId="4" fillId="0" borderId="9" xfId="0" applyNumberFormat="1" applyFont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/>
    <xf numFmtId="0" fontId="13" fillId="0" borderId="13" xfId="0" applyFont="1" applyBorder="1"/>
    <xf numFmtId="0" fontId="3" fillId="0" borderId="1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3" fillId="0" borderId="14" xfId="1" applyNumberFormat="1" applyFont="1" applyBorder="1" applyAlignment="1">
      <alignment horizontal="center" vertical="distributed"/>
    </xf>
    <xf numFmtId="0" fontId="13" fillId="2" borderId="15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19" xfId="0" applyBorder="1"/>
    <xf numFmtId="0" fontId="0" fillId="0" borderId="16" xfId="0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4" fillId="0" borderId="10" xfId="0" applyFont="1" applyBorder="1"/>
    <xf numFmtId="0" fontId="4" fillId="0" borderId="12" xfId="0" applyFont="1" applyBorder="1"/>
    <xf numFmtId="0" fontId="13" fillId="0" borderId="0" xfId="0" applyFont="1" applyBorder="1"/>
    <xf numFmtId="0" fontId="3" fillId="0" borderId="0" xfId="0" applyFont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/>
    <xf numFmtId="0" fontId="6" fillId="3" borderId="12" xfId="0" applyFont="1" applyFill="1" applyBorder="1" applyAlignment="1">
      <alignment horizontal="center"/>
    </xf>
    <xf numFmtId="0" fontId="5" fillId="3" borderId="30" xfId="0" applyFont="1" applyFill="1" applyBorder="1"/>
    <xf numFmtId="0" fontId="0" fillId="3" borderId="12" xfId="0" applyFill="1" applyBorder="1"/>
    <xf numFmtId="0" fontId="0" fillId="3" borderId="30" xfId="0" applyFill="1" applyBorder="1"/>
    <xf numFmtId="0" fontId="14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3" fillId="0" borderId="28" xfId="0" applyFont="1" applyBorder="1"/>
    <xf numFmtId="0" fontId="3" fillId="0" borderId="32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1" fillId="4" borderId="35" xfId="0" applyFont="1" applyFill="1" applyBorder="1" applyAlignment="1">
      <alignment horizontal="left" vertical="distributed" wrapText="1"/>
    </xf>
    <xf numFmtId="0" fontId="11" fillId="4" borderId="36" xfId="0" applyFont="1" applyFill="1" applyBorder="1" applyAlignment="1">
      <alignment horizontal="left" vertical="distributed" wrapText="1"/>
    </xf>
    <xf numFmtId="0" fontId="11" fillId="4" borderId="31" xfId="0" applyFont="1" applyFill="1" applyBorder="1" applyAlignment="1">
      <alignment horizontal="left" vertical="distributed" wrapText="1"/>
    </xf>
    <xf numFmtId="0" fontId="11" fillId="4" borderId="27" xfId="0" applyFont="1" applyFill="1" applyBorder="1" applyAlignment="1">
      <alignment horizontal="left" vertical="distributed" wrapText="1"/>
    </xf>
    <xf numFmtId="0" fontId="11" fillId="4" borderId="0" xfId="0" applyFont="1" applyFill="1" applyBorder="1" applyAlignment="1">
      <alignment horizontal="left" vertical="distributed" wrapText="1"/>
    </xf>
    <xf numFmtId="0" fontId="11" fillId="4" borderId="25" xfId="0" applyFont="1" applyFill="1" applyBorder="1" applyAlignment="1">
      <alignment horizontal="left" vertical="distributed" wrapText="1"/>
    </xf>
    <xf numFmtId="0" fontId="11" fillId="4" borderId="28" xfId="0" applyFont="1" applyFill="1" applyBorder="1" applyAlignment="1">
      <alignment horizontal="left" vertical="distributed" wrapText="1"/>
    </xf>
    <xf numFmtId="0" fontId="11" fillId="4" borderId="29" xfId="0" applyFont="1" applyFill="1" applyBorder="1" applyAlignment="1">
      <alignment horizontal="left" vertical="distributed" wrapText="1"/>
    </xf>
    <xf numFmtId="0" fontId="11" fillId="4" borderId="32" xfId="0" applyFont="1" applyFill="1" applyBorder="1" applyAlignment="1">
      <alignment horizontal="left" vertical="distributed" wrapText="1"/>
    </xf>
    <xf numFmtId="0" fontId="13" fillId="2" borderId="3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distributed"/>
    </xf>
    <xf numFmtId="0" fontId="13" fillId="5" borderId="36" xfId="0" applyFont="1" applyFill="1" applyBorder="1" applyAlignment="1">
      <alignment horizontal="center" vertical="distributed"/>
    </xf>
    <xf numFmtId="0" fontId="13" fillId="5" borderId="28" xfId="0" applyFont="1" applyFill="1" applyBorder="1" applyAlignment="1">
      <alignment horizontal="center" vertical="distributed"/>
    </xf>
    <xf numFmtId="0" fontId="13" fillId="5" borderId="29" xfId="0" applyFont="1" applyFill="1" applyBorder="1" applyAlignment="1">
      <alignment horizontal="center" vertical="distributed"/>
    </xf>
    <xf numFmtId="0" fontId="3" fillId="0" borderId="39" xfId="0" applyFont="1" applyBorder="1" applyAlignment="1">
      <alignment horizontal="center" vertical="distributed"/>
    </xf>
    <xf numFmtId="0" fontId="3" fillId="0" borderId="40" xfId="0" applyFont="1" applyBorder="1" applyAlignment="1">
      <alignment horizontal="center" vertical="distributed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4988864142539"/>
          <c:y val="7.4712853338421953E-2"/>
          <c:w val="0.86414253897550108"/>
          <c:h val="0.79310567390017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'Arsenic sweets'!$C$59:$C$89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'Arsenic sweets'!$D$59:$D$89</c:f>
              <c:numCache>
                <c:formatCode>General</c:formatCode>
                <c:ptCount val="31"/>
                <c:pt idx="0">
                  <c:v>0.2</c:v>
                </c:pt>
                <c:pt idx="1">
                  <c:v>0.16161616161616163</c:v>
                </c:pt>
                <c:pt idx="2">
                  <c:v>0.13028241599670171</c:v>
                </c:pt>
                <c:pt idx="3">
                  <c:v>0.10476317987363643</c:v>
                </c:pt>
                <c:pt idx="4">
                  <c:v>8.4028800523645891E-2</c:v>
                </c:pt>
                <c:pt idx="5">
                  <c:v>6.7223040418916705E-2</c:v>
                </c:pt>
                <c:pt idx="6">
                  <c:v>5.3635404589561203E-2</c:v>
                </c:pt>
                <c:pt idx="7">
                  <c:v>4.2677633759435805E-2</c:v>
                </c:pt>
                <c:pt idx="8">
                  <c:v>3.3863774613465361E-2</c:v>
                </c:pt>
                <c:pt idx="9">
                  <c:v>2.6793316177686884E-2</c:v>
                </c:pt>
                <c:pt idx="10">
                  <c:v>2.1136949429064085E-2</c:v>
                </c:pt>
                <c:pt idx="11">
                  <c:v>1.6624566966679615E-2</c:v>
                </c:pt>
                <c:pt idx="12">
                  <c:v>1.3035171826146523E-2</c:v>
                </c:pt>
                <c:pt idx="13">
                  <c:v>1.0188410162965103E-2</c:v>
                </c:pt>
                <c:pt idx="14">
                  <c:v>7.9374823362635075E-3</c:v>
                </c:pt>
                <c:pt idx="15">
                  <c:v>6.1632215787457813E-3</c:v>
                </c:pt>
                <c:pt idx="16">
                  <c:v>4.7691595549818524E-3</c:v>
                </c:pt>
                <c:pt idx="17">
                  <c:v>3.6774242351667345E-3</c:v>
                </c:pt>
                <c:pt idx="18">
                  <c:v>2.8253381318963911E-3</c:v>
                </c:pt>
                <c:pt idx="19">
                  <c:v>2.1626044960194597E-3</c:v>
                </c:pt>
                <c:pt idx="20">
                  <c:v>1.6489859282148385E-3</c:v>
                </c:pt>
                <c:pt idx="21">
                  <c:v>1.2523943758593701E-3</c:v>
                </c:pt>
                <c:pt idx="22">
                  <c:v>9.4732395097054929E-4</c:v>
                </c:pt>
                <c:pt idx="23">
                  <c:v>7.1356869034145353E-4</c:v>
                </c:pt>
                <c:pt idx="24">
                  <c:v>5.3517651775608958E-4</c:v>
                </c:pt>
                <c:pt idx="25">
                  <c:v>3.9959846659121399E-4</c:v>
                </c:pt>
                <c:pt idx="26">
                  <c:v>2.9699886030428054E-4</c:v>
                </c:pt>
                <c:pt idx="27">
                  <c:v>2.1969778707439921E-4</c:v>
                </c:pt>
                <c:pt idx="28">
                  <c:v>1.6172198215198841E-4</c:v>
                </c:pt>
                <c:pt idx="29">
                  <c:v>1.1844426861835764E-4</c:v>
                </c:pt>
                <c:pt idx="30">
                  <c:v>8.6295109993374841E-5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4D0A-B3CA-F636AB7F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73064"/>
        <c:axId val="1"/>
      </c:barChart>
      <c:catAx>
        <c:axId val="544573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573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81291759465479"/>
          <c:y val="9.8765729786753076E-2"/>
          <c:w val="0.83964365256124718"/>
          <c:h val="0.74382940245648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'Arsenic sweets'!$C$94:$C$124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'Arsenic sweets'!$D$94:$D$124</c:f>
              <c:numCache>
                <c:formatCode>General</c:formatCode>
                <c:ptCount val="31"/>
                <c:pt idx="0">
                  <c:v>3.8383838383838381E-2</c:v>
                </c:pt>
                <c:pt idx="1">
                  <c:v>6.2667491238919806E-2</c:v>
                </c:pt>
                <c:pt idx="2">
                  <c:v>7.6557708369195857E-2</c:v>
                </c:pt>
                <c:pt idx="3">
                  <c:v>8.2937517399962177E-2</c:v>
                </c:pt>
                <c:pt idx="4">
                  <c:v>8.4028800523645891E-2</c:v>
                </c:pt>
                <c:pt idx="5">
                  <c:v>8.1525814976133024E-2</c:v>
                </c:pt>
                <c:pt idx="6">
                  <c:v>7.670439581087786E-2</c:v>
                </c:pt>
                <c:pt idx="7">
                  <c:v>7.0510873167763485E-2</c:v>
                </c:pt>
                <c:pt idx="8">
                  <c:v>6.3634125922006332E-2</c:v>
                </c:pt>
                <c:pt idx="9">
                  <c:v>5.6563667486227848E-2</c:v>
                </c:pt>
                <c:pt idx="10">
                  <c:v>4.963620708622915E-2</c:v>
                </c:pt>
                <c:pt idx="11">
                  <c:v>4.3072741686397194E-2</c:v>
                </c:pt>
                <c:pt idx="12">
                  <c:v>3.700790162135853E-2</c:v>
                </c:pt>
                <c:pt idx="13">
                  <c:v>3.1512989573822286E-2</c:v>
                </c:pt>
                <c:pt idx="14">
                  <c:v>2.661391136276588E-2</c:v>
                </c:pt>
                <c:pt idx="15">
                  <c:v>2.2304992380222814E-2</c:v>
                </c:pt>
                <c:pt idx="16">
                  <c:v>1.8559500436857106E-2</c:v>
                </c:pt>
                <c:pt idx="17">
                  <c:v>1.5337549858866133E-2</c:v>
                </c:pt>
                <c:pt idx="18">
                  <c:v>1.2591939081661688E-2</c:v>
                </c:pt>
                <c:pt idx="19">
                  <c:v>1.0272371356092434E-2</c:v>
                </c:pt>
                <c:pt idx="20">
                  <c:v>8.3284225994648183E-3</c:v>
                </c:pt>
                <c:pt idx="21">
                  <c:v>6.7115493475540609E-3</c:v>
                </c:pt>
                <c:pt idx="22">
                  <c:v>5.3763709944692258E-3</c:v>
                </c:pt>
                <c:pt idx="23">
                  <c:v>4.2814121420487183E-3</c:v>
                </c:pt>
                <c:pt idx="24">
                  <c:v>3.3894512791219026E-3</c:v>
                </c:pt>
                <c:pt idx="25">
                  <c:v>2.6675897634602657E-3</c:v>
                </c:pt>
                <c:pt idx="26">
                  <c:v>2.0871289772067935E-3</c:v>
                </c:pt>
                <c:pt idx="27">
                  <c:v>1.6233225378275047E-3</c:v>
                </c:pt>
                <c:pt idx="28">
                  <c:v>1.2550536924752901E-3</c:v>
                </c:pt>
                <c:pt idx="29">
                  <c:v>9.6447475874948392E-4</c:v>
                </c:pt>
                <c:pt idx="30">
                  <c:v>7.3663506936373657E-4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2-41CD-8DF6-06E60DF7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343472"/>
        <c:axId val="1"/>
      </c:barChart>
      <c:catAx>
        <c:axId val="620343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034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58</xdr:row>
      <xdr:rowOff>133350</xdr:rowOff>
    </xdr:from>
    <xdr:to>
      <xdr:col>9</xdr:col>
      <xdr:colOff>508000</xdr:colOff>
      <xdr:row>79</xdr:row>
      <xdr:rowOff>44450</xdr:rowOff>
    </xdr:to>
    <xdr:graphicFrame macro="">
      <xdr:nvGraphicFramePr>
        <xdr:cNvPr id="1181" name="Chart 62">
          <a:extLst>
            <a:ext uri="{FF2B5EF4-FFF2-40B4-BE49-F238E27FC236}">
              <a16:creationId xmlns:a16="http://schemas.microsoft.com/office/drawing/2014/main" id="{45C27486-5E64-4810-977F-92042AF8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94</xdr:row>
      <xdr:rowOff>6350</xdr:rowOff>
    </xdr:from>
    <xdr:to>
      <xdr:col>9</xdr:col>
      <xdr:colOff>533400</xdr:colOff>
      <xdr:row>113</xdr:row>
      <xdr:rowOff>19050</xdr:rowOff>
    </xdr:to>
    <xdr:graphicFrame macro="">
      <xdr:nvGraphicFramePr>
        <xdr:cNvPr id="1182" name="Chart 63">
          <a:extLst>
            <a:ext uri="{FF2B5EF4-FFF2-40B4-BE49-F238E27FC236}">
              <a16:creationId xmlns:a16="http://schemas.microsoft.com/office/drawing/2014/main" id="{E49DD4E8-A50A-402F-BF91-F900B86D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260350</xdr:colOff>
      <xdr:row>0</xdr:row>
      <xdr:rowOff>88900</xdr:rowOff>
    </xdr:from>
    <xdr:to>
      <xdr:col>4</xdr:col>
      <xdr:colOff>298450</xdr:colOff>
      <xdr:row>2</xdr:row>
      <xdr:rowOff>57150</xdr:rowOff>
    </xdr:to>
    <xdr:pic>
      <xdr:nvPicPr>
        <xdr:cNvPr id="3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5576C1-D718-4F87-BEB9-5154DDE55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8890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124"/>
  <sheetViews>
    <sheetView showGridLines="0" tabSelected="1" workbookViewId="0">
      <selection activeCell="F1" sqref="F1"/>
    </sheetView>
  </sheetViews>
  <sheetFormatPr defaultRowHeight="12.5" x14ac:dyDescent="0.25"/>
  <cols>
    <col min="1" max="1" width="4" style="1" customWidth="1"/>
    <col min="2" max="2" width="7.26953125" customWidth="1"/>
    <col min="3" max="3" width="12" customWidth="1"/>
    <col min="4" max="4" width="13.7265625" customWidth="1"/>
    <col min="5" max="5" width="9.7265625" customWidth="1"/>
    <col min="6" max="6" width="12.26953125" customWidth="1"/>
    <col min="8" max="8" width="10.7265625" customWidth="1"/>
    <col min="9" max="9" width="18.81640625" bestFit="1" customWidth="1"/>
  </cols>
  <sheetData>
    <row r="1" spans="2:12" s="13" customFormat="1" ht="93" customHeight="1" x14ac:dyDescent="0.25"/>
    <row r="2" spans="2:12" s="13" customFormat="1" ht="17.25" customHeight="1" x14ac:dyDescent="0.4">
      <c r="F2" s="14" t="s">
        <v>30</v>
      </c>
      <c r="J2"/>
      <c r="K2"/>
      <c r="L2"/>
    </row>
    <row r="3" spans="2:12" s="13" customFormat="1" ht="17.25" customHeight="1" thickBot="1" x14ac:dyDescent="0.4">
      <c r="E3" s="15"/>
      <c r="J3"/>
      <c r="K3"/>
      <c r="L3"/>
    </row>
    <row r="4" spans="2:12" s="13" customFormat="1" ht="12.75" customHeight="1" x14ac:dyDescent="0.25">
      <c r="B4" s="66" t="s">
        <v>31</v>
      </c>
      <c r="C4" s="67"/>
      <c r="D4" s="67"/>
      <c r="E4" s="67"/>
      <c r="F4" s="67"/>
      <c r="G4" s="67"/>
      <c r="H4" s="67"/>
      <c r="I4" s="67"/>
      <c r="J4" s="68"/>
      <c r="K4"/>
      <c r="L4"/>
    </row>
    <row r="5" spans="2:12" s="13" customFormat="1" ht="12.75" customHeight="1" x14ac:dyDescent="0.25">
      <c r="B5" s="69"/>
      <c r="C5" s="70"/>
      <c r="D5" s="70"/>
      <c r="E5" s="70"/>
      <c r="F5" s="70"/>
      <c r="G5" s="70"/>
      <c r="H5" s="70"/>
      <c r="I5" s="70"/>
      <c r="J5" s="71"/>
      <c r="K5"/>
      <c r="L5"/>
    </row>
    <row r="6" spans="2:12" s="13" customFormat="1" ht="12.75" customHeight="1" x14ac:dyDescent="0.25">
      <c r="B6" s="69"/>
      <c r="C6" s="70"/>
      <c r="D6" s="70"/>
      <c r="E6" s="70"/>
      <c r="F6" s="70"/>
      <c r="G6" s="70"/>
      <c r="H6" s="70"/>
      <c r="I6" s="70"/>
      <c r="J6" s="71"/>
      <c r="K6"/>
      <c r="L6"/>
    </row>
    <row r="7" spans="2:12" s="13" customFormat="1" ht="12.75" customHeight="1" x14ac:dyDescent="0.25">
      <c r="B7" s="69"/>
      <c r="C7" s="70"/>
      <c r="D7" s="70"/>
      <c r="E7" s="70"/>
      <c r="F7" s="70"/>
      <c r="G7" s="70"/>
      <c r="H7" s="70"/>
      <c r="I7" s="70"/>
      <c r="J7" s="71"/>
      <c r="K7"/>
      <c r="L7"/>
    </row>
    <row r="8" spans="2:12" s="13" customFormat="1" ht="12.75" customHeight="1" thickBot="1" x14ac:dyDescent="0.3">
      <c r="B8" s="72"/>
      <c r="C8" s="73"/>
      <c r="D8" s="73"/>
      <c r="E8" s="73"/>
      <c r="F8" s="73"/>
      <c r="G8" s="73"/>
      <c r="H8" s="73"/>
      <c r="I8" s="73"/>
      <c r="J8" s="74"/>
      <c r="K8"/>
      <c r="L8"/>
    </row>
    <row r="9" spans="2:12" s="13" customFormat="1" ht="12.75" customHeight="1" thickBot="1" x14ac:dyDescent="0.3">
      <c r="B9"/>
      <c r="C9"/>
      <c r="D9"/>
      <c r="E9"/>
      <c r="F9"/>
      <c r="G9"/>
      <c r="H9"/>
      <c r="I9"/>
      <c r="J9"/>
      <c r="K9"/>
      <c r="L9"/>
    </row>
    <row r="10" spans="2:12" ht="13" x14ac:dyDescent="0.3">
      <c r="B10" s="75" t="s">
        <v>37</v>
      </c>
      <c r="C10" s="76"/>
      <c r="D10" s="76"/>
      <c r="E10" s="77"/>
    </row>
    <row r="11" spans="2:12" x14ac:dyDescent="0.25">
      <c r="B11" s="62" t="s">
        <v>32</v>
      </c>
      <c r="C11" s="63"/>
      <c r="D11" s="63"/>
      <c r="E11" s="16">
        <v>100</v>
      </c>
    </row>
    <row r="12" spans="2:12" x14ac:dyDescent="0.25">
      <c r="B12" s="62" t="s">
        <v>33</v>
      </c>
      <c r="C12" s="63"/>
      <c r="D12" s="63"/>
      <c r="E12" s="16">
        <v>20</v>
      </c>
    </row>
    <row r="13" spans="2:12" x14ac:dyDescent="0.25">
      <c r="B13" s="62" t="s">
        <v>34</v>
      </c>
      <c r="C13" s="63"/>
      <c r="D13" s="63"/>
      <c r="E13" s="16">
        <v>20</v>
      </c>
    </row>
    <row r="14" spans="2:12" x14ac:dyDescent="0.25">
      <c r="B14" s="62" t="s">
        <v>35</v>
      </c>
      <c r="C14" s="63"/>
      <c r="D14" s="63"/>
      <c r="E14" s="16">
        <v>5</v>
      </c>
    </row>
    <row r="15" spans="2:12" ht="13" thickBot="1" x14ac:dyDescent="0.3">
      <c r="B15" s="64" t="s">
        <v>36</v>
      </c>
      <c r="C15" s="65"/>
      <c r="D15" s="65"/>
      <c r="E15" s="17">
        <v>0.5</v>
      </c>
    </row>
    <row r="17" spans="1:10" ht="13" x14ac:dyDescent="0.3">
      <c r="A17" s="20" t="s">
        <v>0</v>
      </c>
      <c r="B17" s="21" t="s">
        <v>1</v>
      </c>
      <c r="C17" s="21"/>
      <c r="D17" s="21"/>
      <c r="E17" s="21"/>
      <c r="F17" s="55"/>
      <c r="G17" s="55"/>
      <c r="H17" s="55"/>
      <c r="I17" s="55"/>
      <c r="J17" s="56"/>
    </row>
    <row r="18" spans="1:10" ht="13.5" thickBot="1" x14ac:dyDescent="0.35">
      <c r="A18"/>
      <c r="G18" s="49"/>
      <c r="H18" s="50"/>
    </row>
    <row r="19" spans="1:10" ht="13.5" thickBot="1" x14ac:dyDescent="0.35">
      <c r="A19"/>
      <c r="C19" s="22" t="s">
        <v>38</v>
      </c>
      <c r="D19" s="23" t="e">
        <f ca="1">_xll.RiskHypergeo(n,D,M)</f>
        <v>#NAME?</v>
      </c>
      <c r="G19" s="3"/>
    </row>
    <row r="21" spans="1:10" ht="13" x14ac:dyDescent="0.3">
      <c r="A21" s="20" t="s">
        <v>2</v>
      </c>
      <c r="B21" s="21" t="s">
        <v>3</v>
      </c>
      <c r="C21" s="21"/>
      <c r="D21" s="21"/>
      <c r="E21" s="21"/>
      <c r="F21" s="55"/>
      <c r="G21" s="55"/>
      <c r="H21" s="55"/>
      <c r="I21" s="55"/>
      <c r="J21" s="56"/>
    </row>
    <row r="22" spans="1:10" ht="13" thickBot="1" x14ac:dyDescent="0.3"/>
    <row r="23" spans="1:10" ht="13" x14ac:dyDescent="0.3">
      <c r="B23" s="80" t="s">
        <v>4</v>
      </c>
      <c r="C23" s="81"/>
      <c r="D23" s="81"/>
      <c r="E23" s="58" t="e">
        <f ca="1">IF(D19=0,0,IF(D19=1,0.5,1))</f>
        <v>#NAME?</v>
      </c>
      <c r="F23" s="24" t="s">
        <v>5</v>
      </c>
      <c r="G23" s="78" t="s">
        <v>6</v>
      </c>
      <c r="H23" s="79"/>
      <c r="I23" s="29" t="s">
        <v>7</v>
      </c>
    </row>
    <row r="24" spans="1:10" x14ac:dyDescent="0.25">
      <c r="B24" s="82" t="s">
        <v>8</v>
      </c>
      <c r="C24" s="83"/>
      <c r="D24" s="83"/>
      <c r="E24" s="59" t="e">
        <f ca="1">_xll.RiskBinomial(1,E23)</f>
        <v>#NAME?</v>
      </c>
      <c r="G24" s="84">
        <v>0</v>
      </c>
      <c r="H24" s="85"/>
      <c r="I24" s="26">
        <f>HYPGEOMDIST(G24,n,D,M)</f>
        <v>0.31930944198985428</v>
      </c>
    </row>
    <row r="25" spans="1:10" ht="13.5" thickBot="1" x14ac:dyDescent="0.35">
      <c r="B25" s="60" t="s">
        <v>39</v>
      </c>
      <c r="C25" s="46"/>
      <c r="D25" s="46"/>
      <c r="E25" s="61" t="e">
        <f ca="1">_xll.RiskMean(E23)</f>
        <v>#NAME?</v>
      </c>
      <c r="G25" s="84">
        <v>1</v>
      </c>
      <c r="H25" s="85"/>
      <c r="I25" s="26">
        <f>HYPGEOMDIST(G25,n,D,M)</f>
        <v>0.42014400261822915</v>
      </c>
    </row>
    <row r="26" spans="1:10" ht="13" thickBot="1" x14ac:dyDescent="0.3">
      <c r="G26" s="94" t="s">
        <v>9</v>
      </c>
      <c r="H26" s="95"/>
      <c r="I26" s="27">
        <f>1-SUM(I24:I25)</f>
        <v>0.26054655539191662</v>
      </c>
    </row>
    <row r="27" spans="1:10" ht="12.75" customHeight="1" thickBot="1" x14ac:dyDescent="0.3">
      <c r="G27" s="86" t="s">
        <v>10</v>
      </c>
      <c r="H27" s="87"/>
      <c r="I27" s="28">
        <f>I25*prob+I26</f>
        <v>0.4706185567010312</v>
      </c>
    </row>
    <row r="29" spans="1:10" ht="13" x14ac:dyDescent="0.3">
      <c r="A29" s="20" t="s">
        <v>11</v>
      </c>
      <c r="B29" s="21" t="s">
        <v>12</v>
      </c>
      <c r="C29" s="21"/>
      <c r="D29" s="21"/>
      <c r="E29" s="21"/>
      <c r="F29" s="55"/>
      <c r="G29" s="55"/>
      <c r="H29" s="55"/>
      <c r="I29" s="55"/>
      <c r="J29" s="56"/>
    </row>
    <row r="30" spans="1:10" ht="13" thickBot="1" x14ac:dyDescent="0.3"/>
    <row r="31" spans="1:10" ht="39.5" thickBot="1" x14ac:dyDescent="0.3">
      <c r="B31" s="35" t="s">
        <v>13</v>
      </c>
      <c r="C31" s="36" t="s">
        <v>14</v>
      </c>
      <c r="D31" s="37" t="s">
        <v>15</v>
      </c>
      <c r="E31" s="36" t="s">
        <v>16</v>
      </c>
      <c r="F31" s="37" t="s">
        <v>4</v>
      </c>
      <c r="G31" s="38" t="s">
        <v>17</v>
      </c>
    </row>
    <row r="32" spans="1:10" ht="13" x14ac:dyDescent="0.3">
      <c r="B32" s="39">
        <v>1</v>
      </c>
      <c r="C32" s="7">
        <f>M</f>
        <v>100</v>
      </c>
      <c r="D32" s="9">
        <f>D</f>
        <v>20</v>
      </c>
      <c r="E32" s="7" t="e">
        <f ca="1">IF(D32=0,0,_xll.RiskHypergeo(n,D32,C32))</f>
        <v>#NAME?</v>
      </c>
      <c r="F32" s="9" t="e">
        <f ca="1">IF(E32=0,0,IF(E32=1,prob,1))</f>
        <v>#NAME?</v>
      </c>
      <c r="G32" s="40" t="e">
        <f ca="1">_xll.RiskBinomial(1,F32)</f>
        <v>#NAME?</v>
      </c>
      <c r="H32" s="24" t="s">
        <v>5</v>
      </c>
      <c r="I32" s="30" t="s">
        <v>28</v>
      </c>
      <c r="J32" s="25">
        <f ca="1">COUNTIF(sweets,0)</f>
        <v>0</v>
      </c>
    </row>
    <row r="33" spans="2:10" ht="13" x14ac:dyDescent="0.3">
      <c r="B33" s="41">
        <v>2</v>
      </c>
      <c r="C33" s="5">
        <f>C32-n</f>
        <v>95</v>
      </c>
      <c r="D33" s="10" t="e">
        <f ca="1">D32-E32</f>
        <v>#NAME?</v>
      </c>
      <c r="E33" s="5" t="e">
        <f ca="1">IF(D33=0,0,_xll.RiskHypergeo(n,D33,C33))</f>
        <v>#NAME?</v>
      </c>
      <c r="F33" s="10" t="e">
        <f t="shared" ref="F33:F51" ca="1" si="0">IF(E33=0,0,IF(E33=1,prob,1))</f>
        <v>#NAME?</v>
      </c>
      <c r="G33" s="42" t="e">
        <f ca="1">_xll.RiskBinomial(1,F33)</f>
        <v>#NAME?</v>
      </c>
      <c r="I33" s="31" t="s">
        <v>18</v>
      </c>
      <c r="J33" s="32">
        <f ca="1">COUNTIF(sweets,1)</f>
        <v>0</v>
      </c>
    </row>
    <row r="34" spans="2:10" ht="13.5" thickBot="1" x14ac:dyDescent="0.35">
      <c r="B34" s="41">
        <v>3</v>
      </c>
      <c r="C34" s="5">
        <f t="shared" ref="C34:C51" si="1">C33-n</f>
        <v>90</v>
      </c>
      <c r="D34" s="10" t="e">
        <f t="shared" ref="D34:D49" ca="1" si="2">D33-E33</f>
        <v>#NAME?</v>
      </c>
      <c r="E34" s="5" t="e">
        <f ca="1">IF(D34=0,0,_xll.RiskHypergeo(n,D34,C34))</f>
        <v>#NAME?</v>
      </c>
      <c r="F34" s="10" t="e">
        <f t="shared" ca="1" si="0"/>
        <v>#NAME?</v>
      </c>
      <c r="G34" s="42" t="e">
        <f ca="1">_xll.RiskBinomial(1,F34)</f>
        <v>#NAME?</v>
      </c>
      <c r="I34" s="33" t="s">
        <v>29</v>
      </c>
      <c r="J34" s="34">
        <f ca="1">people-J33-J32</f>
        <v>20</v>
      </c>
    </row>
    <row r="35" spans="2:10" ht="13.5" thickBot="1" x14ac:dyDescent="0.35">
      <c r="B35" s="41">
        <v>4</v>
      </c>
      <c r="C35" s="5">
        <f t="shared" si="1"/>
        <v>85</v>
      </c>
      <c r="D35" s="10" t="e">
        <f t="shared" ca="1" si="2"/>
        <v>#NAME?</v>
      </c>
      <c r="E35" s="5" t="e">
        <f ca="1">IF(D35=0,0,_xll.RiskHypergeo(n,D35,C35))</f>
        <v>#NAME?</v>
      </c>
      <c r="F35" s="10" t="e">
        <f t="shared" ca="1" si="0"/>
        <v>#NAME?</v>
      </c>
      <c r="G35" s="42" t="e">
        <f ca="1">_xll.RiskBinomial(1,F35)</f>
        <v>#NAME?</v>
      </c>
      <c r="I35" s="22" t="s">
        <v>19</v>
      </c>
      <c r="J35" s="23">
        <f ca="1">IF(J33=0,0,_xll.RiskBinomial(J33,prob))+J34</f>
        <v>20</v>
      </c>
    </row>
    <row r="36" spans="2:10" ht="13" x14ac:dyDescent="0.3">
      <c r="B36" s="41">
        <v>5</v>
      </c>
      <c r="C36" s="5">
        <f t="shared" si="1"/>
        <v>80</v>
      </c>
      <c r="D36" s="10" t="e">
        <f t="shared" ca="1" si="2"/>
        <v>#NAME?</v>
      </c>
      <c r="E36" s="5" t="e">
        <f ca="1">IF(D36=0,0,_xll.RiskHypergeo(n,D36,C36))</f>
        <v>#NAME?</v>
      </c>
      <c r="F36" s="10" t="e">
        <f t="shared" ca="1" si="0"/>
        <v>#NAME?</v>
      </c>
      <c r="G36" s="42" t="e">
        <f ca="1">_xll.RiskBinomial(1,F36)</f>
        <v>#NAME?</v>
      </c>
    </row>
    <row r="37" spans="2:10" ht="13" x14ac:dyDescent="0.3">
      <c r="B37" s="41">
        <v>6</v>
      </c>
      <c r="C37" s="5">
        <f t="shared" si="1"/>
        <v>75</v>
      </c>
      <c r="D37" s="10" t="e">
        <f t="shared" ca="1" si="2"/>
        <v>#NAME?</v>
      </c>
      <c r="E37" s="5" t="e">
        <f ca="1">IF(D37=0,0,_xll.RiskHypergeo(n,D37,C37))</f>
        <v>#NAME?</v>
      </c>
      <c r="F37" s="10" t="e">
        <f t="shared" ca="1" si="0"/>
        <v>#NAME?</v>
      </c>
      <c r="G37" s="42" t="e">
        <f ca="1">_xll.RiskBinomial(1,F37)</f>
        <v>#NAME?</v>
      </c>
    </row>
    <row r="38" spans="2:10" ht="13" x14ac:dyDescent="0.3">
      <c r="B38" s="41">
        <v>7</v>
      </c>
      <c r="C38" s="5">
        <f t="shared" si="1"/>
        <v>70</v>
      </c>
      <c r="D38" s="10" t="e">
        <f t="shared" ca="1" si="2"/>
        <v>#NAME?</v>
      </c>
      <c r="E38" s="5" t="e">
        <f ca="1">IF(D38=0,0,_xll.RiskHypergeo(n,D38,C38))</f>
        <v>#NAME?</v>
      </c>
      <c r="F38" s="10" t="e">
        <f t="shared" ca="1" si="0"/>
        <v>#NAME?</v>
      </c>
      <c r="G38" s="42" t="e">
        <f ca="1">_xll.RiskBinomial(1,F38)</f>
        <v>#NAME?</v>
      </c>
    </row>
    <row r="39" spans="2:10" ht="13" x14ac:dyDescent="0.3">
      <c r="B39" s="41">
        <v>8</v>
      </c>
      <c r="C39" s="5">
        <f t="shared" si="1"/>
        <v>65</v>
      </c>
      <c r="D39" s="10" t="e">
        <f t="shared" ca="1" si="2"/>
        <v>#NAME?</v>
      </c>
      <c r="E39" s="5" t="e">
        <f ca="1">IF(D39=0,0,_xll.RiskHypergeo(n,D39,C39))</f>
        <v>#NAME?</v>
      </c>
      <c r="F39" s="10" t="e">
        <f t="shared" ca="1" si="0"/>
        <v>#NAME?</v>
      </c>
      <c r="G39" s="42" t="e">
        <f ca="1">_xll.RiskBinomial(1,F39)</f>
        <v>#NAME?</v>
      </c>
    </row>
    <row r="40" spans="2:10" ht="13" x14ac:dyDescent="0.3">
      <c r="B40" s="41">
        <v>9</v>
      </c>
      <c r="C40" s="5">
        <f t="shared" si="1"/>
        <v>60</v>
      </c>
      <c r="D40" s="10" t="e">
        <f t="shared" ca="1" si="2"/>
        <v>#NAME?</v>
      </c>
      <c r="E40" s="5" t="e">
        <f ca="1">IF(D40=0,0,_xll.RiskHypergeo(n,D40,C40))</f>
        <v>#NAME?</v>
      </c>
      <c r="F40" s="10" t="e">
        <f t="shared" ca="1" si="0"/>
        <v>#NAME?</v>
      </c>
      <c r="G40" s="42" t="e">
        <f ca="1">_xll.RiskBinomial(1,F40)</f>
        <v>#NAME?</v>
      </c>
    </row>
    <row r="41" spans="2:10" ht="13" x14ac:dyDescent="0.3">
      <c r="B41" s="41">
        <v>10</v>
      </c>
      <c r="C41" s="5">
        <f t="shared" si="1"/>
        <v>55</v>
      </c>
      <c r="D41" s="10" t="e">
        <f t="shared" ca="1" si="2"/>
        <v>#NAME?</v>
      </c>
      <c r="E41" s="5" t="e">
        <f ca="1">IF(D41=0,0,_xll.RiskHypergeo(n,D41,C41))</f>
        <v>#NAME?</v>
      </c>
      <c r="F41" s="10" t="e">
        <f t="shared" ca="1" si="0"/>
        <v>#NAME?</v>
      </c>
      <c r="G41" s="42" t="e">
        <f ca="1">_xll.RiskBinomial(1,F41)</f>
        <v>#NAME?</v>
      </c>
    </row>
    <row r="42" spans="2:10" ht="13" x14ac:dyDescent="0.3">
      <c r="B42" s="41">
        <v>11</v>
      </c>
      <c r="C42" s="5">
        <f t="shared" si="1"/>
        <v>50</v>
      </c>
      <c r="D42" s="10" t="e">
        <f t="shared" ca="1" si="2"/>
        <v>#NAME?</v>
      </c>
      <c r="E42" s="5" t="e">
        <f ca="1">IF(D42=0,0,_xll.RiskHypergeo(n,D42,C42))</f>
        <v>#NAME?</v>
      </c>
      <c r="F42" s="10" t="e">
        <f t="shared" ca="1" si="0"/>
        <v>#NAME?</v>
      </c>
      <c r="G42" s="42" t="e">
        <f ca="1">_xll.RiskBinomial(1,F42)</f>
        <v>#NAME?</v>
      </c>
    </row>
    <row r="43" spans="2:10" ht="13" x14ac:dyDescent="0.3">
      <c r="B43" s="41">
        <v>12</v>
      </c>
      <c r="C43" s="5">
        <f t="shared" si="1"/>
        <v>45</v>
      </c>
      <c r="D43" s="10" t="e">
        <f t="shared" ca="1" si="2"/>
        <v>#NAME?</v>
      </c>
      <c r="E43" s="5" t="e">
        <f ca="1">IF(D43=0,0,_xll.RiskHypergeo(n,D43,C43))</f>
        <v>#NAME?</v>
      </c>
      <c r="F43" s="10" t="e">
        <f t="shared" ca="1" si="0"/>
        <v>#NAME?</v>
      </c>
      <c r="G43" s="42" t="e">
        <f ca="1">_xll.RiskBinomial(1,F43)</f>
        <v>#NAME?</v>
      </c>
    </row>
    <row r="44" spans="2:10" ht="13" x14ac:dyDescent="0.3">
      <c r="B44" s="41">
        <v>13</v>
      </c>
      <c r="C44" s="5">
        <f t="shared" si="1"/>
        <v>40</v>
      </c>
      <c r="D44" s="10" t="e">
        <f t="shared" ca="1" si="2"/>
        <v>#NAME?</v>
      </c>
      <c r="E44" s="5" t="e">
        <f ca="1">IF(D44=0,0,_xll.RiskHypergeo(n,D44,C44))</f>
        <v>#NAME?</v>
      </c>
      <c r="F44" s="10" t="e">
        <f t="shared" ca="1" si="0"/>
        <v>#NAME?</v>
      </c>
      <c r="G44" s="42" t="e">
        <f ca="1">_xll.RiskBinomial(1,F44)</f>
        <v>#NAME?</v>
      </c>
    </row>
    <row r="45" spans="2:10" ht="13" x14ac:dyDescent="0.3">
      <c r="B45" s="41">
        <v>14</v>
      </c>
      <c r="C45" s="5">
        <f t="shared" si="1"/>
        <v>35</v>
      </c>
      <c r="D45" s="10" t="e">
        <f t="shared" ca="1" si="2"/>
        <v>#NAME?</v>
      </c>
      <c r="E45" s="5" t="e">
        <f ca="1">IF(D45=0,0,_xll.RiskHypergeo(n,D45,C45))</f>
        <v>#NAME?</v>
      </c>
      <c r="F45" s="10" t="e">
        <f t="shared" ca="1" si="0"/>
        <v>#NAME?</v>
      </c>
      <c r="G45" s="42" t="e">
        <f ca="1">_xll.RiskBinomial(1,F45)</f>
        <v>#NAME?</v>
      </c>
    </row>
    <row r="46" spans="2:10" ht="13" x14ac:dyDescent="0.3">
      <c r="B46" s="41">
        <v>15</v>
      </c>
      <c r="C46" s="5">
        <f t="shared" si="1"/>
        <v>30</v>
      </c>
      <c r="D46" s="10" t="e">
        <f t="shared" ca="1" si="2"/>
        <v>#NAME?</v>
      </c>
      <c r="E46" s="5" t="e">
        <f ca="1">IF(D46=0,0,_xll.RiskHypergeo(n,D46,C46))</f>
        <v>#NAME?</v>
      </c>
      <c r="F46" s="10" t="e">
        <f t="shared" ca="1" si="0"/>
        <v>#NAME?</v>
      </c>
      <c r="G46" s="42" t="e">
        <f ca="1">_xll.RiskBinomial(1,F46)</f>
        <v>#NAME?</v>
      </c>
    </row>
    <row r="47" spans="2:10" ht="13" x14ac:dyDescent="0.3">
      <c r="B47" s="41">
        <v>16</v>
      </c>
      <c r="C47" s="5">
        <f t="shared" si="1"/>
        <v>25</v>
      </c>
      <c r="D47" s="10" t="e">
        <f t="shared" ca="1" si="2"/>
        <v>#NAME?</v>
      </c>
      <c r="E47" s="5" t="e">
        <f ca="1">IF(D47=0,0,_xll.RiskHypergeo(n,D47,C47))</f>
        <v>#NAME?</v>
      </c>
      <c r="F47" s="10" t="e">
        <f t="shared" ca="1" si="0"/>
        <v>#NAME?</v>
      </c>
      <c r="G47" s="42" t="e">
        <f ca="1">_xll.RiskBinomial(1,F47)</f>
        <v>#NAME?</v>
      </c>
    </row>
    <row r="48" spans="2:10" ht="13" x14ac:dyDescent="0.3">
      <c r="B48" s="41">
        <v>17</v>
      </c>
      <c r="C48" s="5">
        <f t="shared" si="1"/>
        <v>20</v>
      </c>
      <c r="D48" s="10" t="e">
        <f t="shared" ca="1" si="2"/>
        <v>#NAME?</v>
      </c>
      <c r="E48" s="5" t="e">
        <f ca="1">IF(D48=0,0,_xll.RiskHypergeo(n,D48,C48))</f>
        <v>#NAME?</v>
      </c>
      <c r="F48" s="10" t="e">
        <f t="shared" ca="1" si="0"/>
        <v>#NAME?</v>
      </c>
      <c r="G48" s="42" t="e">
        <f ca="1">_xll.RiskBinomial(1,F48)</f>
        <v>#NAME?</v>
      </c>
    </row>
    <row r="49" spans="1:10" ht="13" x14ac:dyDescent="0.3">
      <c r="B49" s="41">
        <v>18</v>
      </c>
      <c r="C49" s="5">
        <f t="shared" si="1"/>
        <v>15</v>
      </c>
      <c r="D49" s="10" t="e">
        <f t="shared" ca="1" si="2"/>
        <v>#NAME?</v>
      </c>
      <c r="E49" s="5" t="e">
        <f ca="1">IF(D49=0,0,_xll.RiskHypergeo(n,D49,C49))</f>
        <v>#NAME?</v>
      </c>
      <c r="F49" s="10" t="e">
        <f t="shared" ca="1" si="0"/>
        <v>#NAME?</v>
      </c>
      <c r="G49" s="42" t="e">
        <f ca="1">_xll.RiskBinomial(1,F49)</f>
        <v>#NAME?</v>
      </c>
    </row>
    <row r="50" spans="1:10" ht="13" x14ac:dyDescent="0.3">
      <c r="B50" s="41">
        <v>19</v>
      </c>
      <c r="C50" s="5">
        <f t="shared" si="1"/>
        <v>10</v>
      </c>
      <c r="D50" s="10" t="e">
        <f ca="1">D49-E49</f>
        <v>#NAME?</v>
      </c>
      <c r="E50" s="5" t="e">
        <f ca="1">IF(D50=0,0,_xll.RiskHypergeo(n,D50,C50))</f>
        <v>#NAME?</v>
      </c>
      <c r="F50" s="10" t="e">
        <f t="shared" ca="1" si="0"/>
        <v>#NAME?</v>
      </c>
      <c r="G50" s="42" t="e">
        <f ca="1">_xll.RiskBinomial(1,F50)</f>
        <v>#NAME?</v>
      </c>
    </row>
    <row r="51" spans="1:10" ht="13.5" thickBot="1" x14ac:dyDescent="0.35">
      <c r="B51" s="43">
        <v>20</v>
      </c>
      <c r="C51" s="8">
        <f t="shared" si="1"/>
        <v>5</v>
      </c>
      <c r="D51" s="11" t="e">
        <f ca="1">D50-E50</f>
        <v>#NAME?</v>
      </c>
      <c r="E51" s="5" t="e">
        <f ca="1">IF(D51=0,0,_xll.RiskHypergeo(n,D51,C51))</f>
        <v>#NAME?</v>
      </c>
      <c r="F51" s="10" t="e">
        <f t="shared" ca="1" si="0"/>
        <v>#NAME?</v>
      </c>
      <c r="G51" s="42" t="e">
        <f ca="1">_xll.RiskBinomial(1,F51)</f>
        <v>#NAME?</v>
      </c>
    </row>
    <row r="52" spans="1:10" x14ac:dyDescent="0.25">
      <c r="B52" s="44"/>
      <c r="C52" s="6"/>
      <c r="D52" s="6"/>
      <c r="E52" s="88" t="s">
        <v>20</v>
      </c>
      <c r="F52" s="89"/>
      <c r="G52" s="92" t="e">
        <f ca="1">SUM(G32:G51)</f>
        <v>#NAME?</v>
      </c>
    </row>
    <row r="53" spans="1:10" ht="13" thickBot="1" x14ac:dyDescent="0.3">
      <c r="B53" s="45"/>
      <c r="C53" s="46"/>
      <c r="D53" s="46"/>
      <c r="E53" s="90"/>
      <c r="F53" s="91"/>
      <c r="G53" s="93"/>
    </row>
    <row r="56" spans="1:10" s="2" customFormat="1" ht="13" x14ac:dyDescent="0.3">
      <c r="A56" s="51" t="s">
        <v>21</v>
      </c>
      <c r="B56" s="52" t="s">
        <v>22</v>
      </c>
      <c r="C56" s="52"/>
      <c r="D56" s="52"/>
      <c r="E56" s="52"/>
      <c r="F56" s="52"/>
      <c r="G56" s="53">
        <v>1</v>
      </c>
      <c r="H56" s="52" t="s">
        <v>23</v>
      </c>
      <c r="I56" s="52"/>
      <c r="J56" s="54"/>
    </row>
    <row r="58" spans="1:10" ht="13" x14ac:dyDescent="0.3">
      <c r="C58" s="18" t="s">
        <v>24</v>
      </c>
      <c r="D58" s="19" t="s">
        <v>25</v>
      </c>
      <c r="F58" s="47" t="s">
        <v>26</v>
      </c>
      <c r="G58" s="48"/>
      <c r="H58" s="57" t="e">
        <f ca="1">_xll.RiskDiscrete(C59:C89,D59:D89)+s</f>
        <v>#NAME?</v>
      </c>
    </row>
    <row r="59" spans="1:10" x14ac:dyDescent="0.25">
      <c r="C59" s="4">
        <v>0</v>
      </c>
      <c r="D59" s="10">
        <f>COMBIN(D,s-1)*COMBIN(M-D,C59)*(D-s+1)/(COMBIN(M,C59+s-1)*(M-C59-s+1))</f>
        <v>0.2</v>
      </c>
    </row>
    <row r="60" spans="1:10" x14ac:dyDescent="0.25">
      <c r="C60" s="4">
        <f>C59+1</f>
        <v>1</v>
      </c>
      <c r="D60" s="10">
        <f t="shared" ref="D60:D75" si="3">COMBIN(D,s-1)*COMBIN(M-D,C60)*(D-s+1)/(COMBIN(M,C60+s-1)*(M-C60-s+1))</f>
        <v>0.16161616161616163</v>
      </c>
    </row>
    <row r="61" spans="1:10" x14ac:dyDescent="0.25">
      <c r="C61" s="4">
        <f t="shared" ref="C61:C76" si="4">C60+1</f>
        <v>2</v>
      </c>
      <c r="D61" s="10">
        <f t="shared" si="3"/>
        <v>0.13028241599670171</v>
      </c>
    </row>
    <row r="62" spans="1:10" x14ac:dyDescent="0.25">
      <c r="C62" s="4">
        <f t="shared" si="4"/>
        <v>3</v>
      </c>
      <c r="D62" s="10">
        <f t="shared" si="3"/>
        <v>0.10476317987363643</v>
      </c>
    </row>
    <row r="63" spans="1:10" x14ac:dyDescent="0.25">
      <c r="C63" s="4">
        <f t="shared" si="4"/>
        <v>4</v>
      </c>
      <c r="D63" s="10">
        <f t="shared" si="3"/>
        <v>8.4028800523645891E-2</v>
      </c>
    </row>
    <row r="64" spans="1:10" x14ac:dyDescent="0.25">
      <c r="C64" s="4">
        <f t="shared" si="4"/>
        <v>5</v>
      </c>
      <c r="D64" s="10">
        <f t="shared" si="3"/>
        <v>6.7223040418916705E-2</v>
      </c>
    </row>
    <row r="65" spans="3:4" x14ac:dyDescent="0.25">
      <c r="C65" s="4">
        <f t="shared" si="4"/>
        <v>6</v>
      </c>
      <c r="D65" s="10">
        <f t="shared" si="3"/>
        <v>5.3635404589561203E-2</v>
      </c>
    </row>
    <row r="66" spans="3:4" x14ac:dyDescent="0.25">
      <c r="C66" s="4">
        <f t="shared" si="4"/>
        <v>7</v>
      </c>
      <c r="D66" s="10">
        <f t="shared" si="3"/>
        <v>4.2677633759435805E-2</v>
      </c>
    </row>
    <row r="67" spans="3:4" x14ac:dyDescent="0.25">
      <c r="C67" s="4">
        <f t="shared" si="4"/>
        <v>8</v>
      </c>
      <c r="D67" s="10">
        <f t="shared" si="3"/>
        <v>3.3863774613465361E-2</v>
      </c>
    </row>
    <row r="68" spans="3:4" x14ac:dyDescent="0.25">
      <c r="C68" s="4">
        <f t="shared" si="4"/>
        <v>9</v>
      </c>
      <c r="D68" s="10">
        <f t="shared" si="3"/>
        <v>2.6793316177686884E-2</v>
      </c>
    </row>
    <row r="69" spans="3:4" x14ac:dyDescent="0.25">
      <c r="C69" s="4">
        <f t="shared" si="4"/>
        <v>10</v>
      </c>
      <c r="D69" s="10">
        <f t="shared" si="3"/>
        <v>2.1136949429064085E-2</v>
      </c>
    </row>
    <row r="70" spans="3:4" x14ac:dyDescent="0.25">
      <c r="C70" s="4">
        <f t="shared" si="4"/>
        <v>11</v>
      </c>
      <c r="D70" s="10">
        <f t="shared" si="3"/>
        <v>1.6624566966679615E-2</v>
      </c>
    </row>
    <row r="71" spans="3:4" x14ac:dyDescent="0.25">
      <c r="C71" s="4">
        <f t="shared" si="4"/>
        <v>12</v>
      </c>
      <c r="D71" s="10">
        <f t="shared" si="3"/>
        <v>1.3035171826146523E-2</v>
      </c>
    </row>
    <row r="72" spans="3:4" x14ac:dyDescent="0.25">
      <c r="C72" s="4">
        <f t="shared" si="4"/>
        <v>13</v>
      </c>
      <c r="D72" s="10">
        <f t="shared" si="3"/>
        <v>1.0188410162965103E-2</v>
      </c>
    </row>
    <row r="73" spans="3:4" x14ac:dyDescent="0.25">
      <c r="C73" s="4">
        <f t="shared" si="4"/>
        <v>14</v>
      </c>
      <c r="D73" s="10">
        <f t="shared" si="3"/>
        <v>7.9374823362635075E-3</v>
      </c>
    </row>
    <row r="74" spans="3:4" x14ac:dyDescent="0.25">
      <c r="C74" s="4">
        <f t="shared" si="4"/>
        <v>15</v>
      </c>
      <c r="D74" s="10">
        <f t="shared" si="3"/>
        <v>6.1632215787457813E-3</v>
      </c>
    </row>
    <row r="75" spans="3:4" x14ac:dyDescent="0.25">
      <c r="C75" s="4">
        <f t="shared" si="4"/>
        <v>16</v>
      </c>
      <c r="D75" s="10">
        <f t="shared" si="3"/>
        <v>4.7691595549818524E-3</v>
      </c>
    </row>
    <row r="76" spans="3:4" x14ac:dyDescent="0.25">
      <c r="C76" s="4">
        <f t="shared" si="4"/>
        <v>17</v>
      </c>
      <c r="D76" s="10">
        <f t="shared" ref="D76:D88" si="5">COMBIN(D,s-1)*COMBIN(M-D,C76)*(D-s+1)/(COMBIN(M,C76+s-1)*(M-C76-s+1))</f>
        <v>3.6774242351667345E-3</v>
      </c>
    </row>
    <row r="77" spans="3:4" x14ac:dyDescent="0.25">
      <c r="C77" s="4">
        <f t="shared" ref="C77:C88" si="6">C76+1</f>
        <v>18</v>
      </c>
      <c r="D77" s="10">
        <f t="shared" si="5"/>
        <v>2.8253381318963911E-3</v>
      </c>
    </row>
    <row r="78" spans="3:4" x14ac:dyDescent="0.25">
      <c r="C78" s="4">
        <f t="shared" si="6"/>
        <v>19</v>
      </c>
      <c r="D78" s="10">
        <f t="shared" si="5"/>
        <v>2.1626044960194597E-3</v>
      </c>
    </row>
    <row r="79" spans="3:4" x14ac:dyDescent="0.25">
      <c r="C79" s="4">
        <f t="shared" si="6"/>
        <v>20</v>
      </c>
      <c r="D79" s="10">
        <f t="shared" si="5"/>
        <v>1.6489859282148385E-3</v>
      </c>
    </row>
    <row r="80" spans="3:4" x14ac:dyDescent="0.25">
      <c r="C80" s="4">
        <f t="shared" si="6"/>
        <v>21</v>
      </c>
      <c r="D80" s="10">
        <f t="shared" si="5"/>
        <v>1.2523943758593701E-3</v>
      </c>
    </row>
    <row r="81" spans="1:10" x14ac:dyDescent="0.25">
      <c r="C81" s="4">
        <f t="shared" si="6"/>
        <v>22</v>
      </c>
      <c r="D81" s="10">
        <f t="shared" si="5"/>
        <v>9.4732395097054929E-4</v>
      </c>
    </row>
    <row r="82" spans="1:10" x14ac:dyDescent="0.25">
      <c r="C82" s="4">
        <f t="shared" si="6"/>
        <v>23</v>
      </c>
      <c r="D82" s="10">
        <f t="shared" si="5"/>
        <v>7.1356869034145353E-4</v>
      </c>
    </row>
    <row r="83" spans="1:10" x14ac:dyDescent="0.25">
      <c r="C83" s="4">
        <f t="shared" si="6"/>
        <v>24</v>
      </c>
      <c r="D83" s="10">
        <f t="shared" si="5"/>
        <v>5.3517651775608958E-4</v>
      </c>
    </row>
    <row r="84" spans="1:10" x14ac:dyDescent="0.25">
      <c r="C84" s="4">
        <f t="shared" si="6"/>
        <v>25</v>
      </c>
      <c r="D84" s="10">
        <f t="shared" si="5"/>
        <v>3.9959846659121399E-4</v>
      </c>
    </row>
    <row r="85" spans="1:10" x14ac:dyDescent="0.25">
      <c r="C85" s="4">
        <f t="shared" si="6"/>
        <v>26</v>
      </c>
      <c r="D85" s="10">
        <f t="shared" si="5"/>
        <v>2.9699886030428054E-4</v>
      </c>
    </row>
    <row r="86" spans="1:10" x14ac:dyDescent="0.25">
      <c r="C86" s="4">
        <f t="shared" si="6"/>
        <v>27</v>
      </c>
      <c r="D86" s="10">
        <f t="shared" si="5"/>
        <v>2.1969778707439921E-4</v>
      </c>
    </row>
    <row r="87" spans="1:10" x14ac:dyDescent="0.25">
      <c r="C87" s="4">
        <f t="shared" si="6"/>
        <v>28</v>
      </c>
      <c r="D87" s="10">
        <f t="shared" si="5"/>
        <v>1.6172198215198841E-4</v>
      </c>
    </row>
    <row r="88" spans="1:10" x14ac:dyDescent="0.25">
      <c r="C88" s="4">
        <f t="shared" si="6"/>
        <v>29</v>
      </c>
      <c r="D88" s="10">
        <f t="shared" si="5"/>
        <v>1.1844426861835764E-4</v>
      </c>
    </row>
    <row r="89" spans="1:10" x14ac:dyDescent="0.25">
      <c r="C89" s="12">
        <v>30</v>
      </c>
      <c r="D89" s="11">
        <f>COMBIN(D,s-1)*COMBIN(M-D,C89)*(D-s+1)/(COMBIN(M,C89+s-1)*(M-C89-s+1))</f>
        <v>8.6295109993374841E-5</v>
      </c>
    </row>
    <row r="90" spans="1:10" x14ac:dyDescent="0.25">
      <c r="C90" s="5"/>
      <c r="D90" s="5"/>
    </row>
    <row r="91" spans="1:10" ht="13" x14ac:dyDescent="0.3">
      <c r="A91" s="51" t="s">
        <v>27</v>
      </c>
      <c r="B91" s="52" t="s">
        <v>22</v>
      </c>
      <c r="C91" s="52"/>
      <c r="D91" s="52"/>
      <c r="E91" s="52"/>
      <c r="F91" s="52"/>
      <c r="G91" s="53">
        <v>2</v>
      </c>
      <c r="H91" s="52" t="s">
        <v>23</v>
      </c>
      <c r="I91" s="55"/>
      <c r="J91" s="56"/>
    </row>
    <row r="93" spans="1:10" ht="13" x14ac:dyDescent="0.3">
      <c r="C93" s="18" t="s">
        <v>24</v>
      </c>
      <c r="D93" s="19" t="s">
        <v>25</v>
      </c>
      <c r="F93" s="47" t="s">
        <v>26</v>
      </c>
      <c r="G93" s="48"/>
      <c r="H93" s="57" t="e">
        <f ca="1">_xll.RiskDiscrete(C94:C124,D94:D124)+death</f>
        <v>#NAME?</v>
      </c>
    </row>
    <row r="94" spans="1:10" x14ac:dyDescent="0.25">
      <c r="C94" s="4">
        <v>0</v>
      </c>
      <c r="D94" s="10">
        <f>COMBIN(D,death-1)*COMBIN(M-D,C94)*(D-death+1)/(COMBIN(M,C94+death-1)*(M-C94-death+1))</f>
        <v>3.8383838383838381E-2</v>
      </c>
    </row>
    <row r="95" spans="1:10" x14ac:dyDescent="0.25">
      <c r="C95" s="4">
        <f>C94+1</f>
        <v>1</v>
      </c>
      <c r="D95" s="10">
        <f t="shared" ref="D95:D110" si="7">COMBIN(D,death-1)*COMBIN(M-D,C95)*(D-death+1)/(COMBIN(M,C95+death-1)*(M-C95-death+1))</f>
        <v>6.2667491238919806E-2</v>
      </c>
    </row>
    <row r="96" spans="1:10" x14ac:dyDescent="0.25">
      <c r="C96" s="4">
        <f t="shared" ref="C96:C111" si="8">C95+1</f>
        <v>2</v>
      </c>
      <c r="D96" s="10">
        <f t="shared" si="7"/>
        <v>7.6557708369195857E-2</v>
      </c>
    </row>
    <row r="97" spans="3:4" x14ac:dyDescent="0.25">
      <c r="C97" s="4">
        <f t="shared" si="8"/>
        <v>3</v>
      </c>
      <c r="D97" s="10">
        <f t="shared" si="7"/>
        <v>8.2937517399962177E-2</v>
      </c>
    </row>
    <row r="98" spans="3:4" x14ac:dyDescent="0.25">
      <c r="C98" s="4">
        <f t="shared" si="8"/>
        <v>4</v>
      </c>
      <c r="D98" s="10">
        <f t="shared" si="7"/>
        <v>8.4028800523645891E-2</v>
      </c>
    </row>
    <row r="99" spans="3:4" x14ac:dyDescent="0.25">
      <c r="C99" s="4">
        <f t="shared" si="8"/>
        <v>5</v>
      </c>
      <c r="D99" s="10">
        <f t="shared" si="7"/>
        <v>8.1525814976133024E-2</v>
      </c>
    </row>
    <row r="100" spans="3:4" x14ac:dyDescent="0.25">
      <c r="C100" s="4">
        <f t="shared" si="8"/>
        <v>6</v>
      </c>
      <c r="D100" s="10">
        <f t="shared" si="7"/>
        <v>7.670439581087786E-2</v>
      </c>
    </row>
    <row r="101" spans="3:4" x14ac:dyDescent="0.25">
      <c r="C101" s="4">
        <f t="shared" si="8"/>
        <v>7</v>
      </c>
      <c r="D101" s="10">
        <f t="shared" si="7"/>
        <v>7.0510873167763485E-2</v>
      </c>
    </row>
    <row r="102" spans="3:4" x14ac:dyDescent="0.25">
      <c r="C102" s="4">
        <f t="shared" si="8"/>
        <v>8</v>
      </c>
      <c r="D102" s="10">
        <f t="shared" si="7"/>
        <v>6.3634125922006332E-2</v>
      </c>
    </row>
    <row r="103" spans="3:4" x14ac:dyDescent="0.25">
      <c r="C103" s="4">
        <f t="shared" si="8"/>
        <v>9</v>
      </c>
      <c r="D103" s="10">
        <f t="shared" si="7"/>
        <v>5.6563667486227848E-2</v>
      </c>
    </row>
    <row r="104" spans="3:4" x14ac:dyDescent="0.25">
      <c r="C104" s="4">
        <f t="shared" si="8"/>
        <v>10</v>
      </c>
      <c r="D104" s="10">
        <f t="shared" si="7"/>
        <v>4.963620708622915E-2</v>
      </c>
    </row>
    <row r="105" spans="3:4" x14ac:dyDescent="0.25">
      <c r="C105" s="4">
        <f t="shared" si="8"/>
        <v>11</v>
      </c>
      <c r="D105" s="10">
        <f t="shared" si="7"/>
        <v>4.3072741686397194E-2</v>
      </c>
    </row>
    <row r="106" spans="3:4" x14ac:dyDescent="0.25">
      <c r="C106" s="4">
        <f t="shared" si="8"/>
        <v>12</v>
      </c>
      <c r="D106" s="10">
        <f t="shared" si="7"/>
        <v>3.700790162135853E-2</v>
      </c>
    </row>
    <row r="107" spans="3:4" x14ac:dyDescent="0.25">
      <c r="C107" s="4">
        <f t="shared" si="8"/>
        <v>13</v>
      </c>
      <c r="D107" s="10">
        <f t="shared" si="7"/>
        <v>3.1512989573822286E-2</v>
      </c>
    </row>
    <row r="108" spans="3:4" x14ac:dyDescent="0.25">
      <c r="C108" s="4">
        <f t="shared" si="8"/>
        <v>14</v>
      </c>
      <c r="D108" s="10">
        <f t="shared" si="7"/>
        <v>2.661391136276588E-2</v>
      </c>
    </row>
    <row r="109" spans="3:4" x14ac:dyDescent="0.25">
      <c r="C109" s="4">
        <f t="shared" si="8"/>
        <v>15</v>
      </c>
      <c r="D109" s="10">
        <f t="shared" si="7"/>
        <v>2.2304992380222814E-2</v>
      </c>
    </row>
    <row r="110" spans="3:4" x14ac:dyDescent="0.25">
      <c r="C110" s="4">
        <f t="shared" si="8"/>
        <v>16</v>
      </c>
      <c r="D110" s="10">
        <f t="shared" si="7"/>
        <v>1.8559500436857106E-2</v>
      </c>
    </row>
    <row r="111" spans="3:4" x14ac:dyDescent="0.25">
      <c r="C111" s="4">
        <f t="shared" si="8"/>
        <v>17</v>
      </c>
      <c r="D111" s="10">
        <f t="shared" ref="D111:D123" si="9">COMBIN(D,death-1)*COMBIN(M-D,C111)*(D-death+1)/(COMBIN(M,C111+death-1)*(M-C111-death+1))</f>
        <v>1.5337549858866133E-2</v>
      </c>
    </row>
    <row r="112" spans="3:4" x14ac:dyDescent="0.25">
      <c r="C112" s="4">
        <f t="shared" ref="C112:C123" si="10">C111+1</f>
        <v>18</v>
      </c>
      <c r="D112" s="10">
        <f t="shared" si="9"/>
        <v>1.2591939081661688E-2</v>
      </c>
    </row>
    <row r="113" spans="3:4" x14ac:dyDescent="0.25">
      <c r="C113" s="4">
        <f t="shared" si="10"/>
        <v>19</v>
      </c>
      <c r="D113" s="10">
        <f t="shared" si="9"/>
        <v>1.0272371356092434E-2</v>
      </c>
    </row>
    <row r="114" spans="3:4" x14ac:dyDescent="0.25">
      <c r="C114" s="4">
        <f t="shared" si="10"/>
        <v>20</v>
      </c>
      <c r="D114" s="10">
        <f t="shared" si="9"/>
        <v>8.3284225994648183E-3</v>
      </c>
    </row>
    <row r="115" spans="3:4" x14ac:dyDescent="0.25">
      <c r="C115" s="4">
        <f t="shared" si="10"/>
        <v>21</v>
      </c>
      <c r="D115" s="10">
        <f t="shared" si="9"/>
        <v>6.7115493475540609E-3</v>
      </c>
    </row>
    <row r="116" spans="3:4" x14ac:dyDescent="0.25">
      <c r="C116" s="4">
        <f t="shared" si="10"/>
        <v>22</v>
      </c>
      <c r="D116" s="10">
        <f t="shared" si="9"/>
        <v>5.3763709944692258E-3</v>
      </c>
    </row>
    <row r="117" spans="3:4" x14ac:dyDescent="0.25">
      <c r="C117" s="4">
        <f t="shared" si="10"/>
        <v>23</v>
      </c>
      <c r="D117" s="10">
        <f t="shared" si="9"/>
        <v>4.2814121420487183E-3</v>
      </c>
    </row>
    <row r="118" spans="3:4" x14ac:dyDescent="0.25">
      <c r="C118" s="4">
        <f t="shared" si="10"/>
        <v>24</v>
      </c>
      <c r="D118" s="10">
        <f t="shared" si="9"/>
        <v>3.3894512791219026E-3</v>
      </c>
    </row>
    <row r="119" spans="3:4" x14ac:dyDescent="0.25">
      <c r="C119" s="4">
        <f t="shared" si="10"/>
        <v>25</v>
      </c>
      <c r="D119" s="10">
        <f t="shared" si="9"/>
        <v>2.6675897634602657E-3</v>
      </c>
    </row>
    <row r="120" spans="3:4" x14ac:dyDescent="0.25">
      <c r="C120" s="4">
        <f t="shared" si="10"/>
        <v>26</v>
      </c>
      <c r="D120" s="10">
        <f t="shared" si="9"/>
        <v>2.0871289772067935E-3</v>
      </c>
    </row>
    <row r="121" spans="3:4" x14ac:dyDescent="0.25">
      <c r="C121" s="4">
        <f t="shared" si="10"/>
        <v>27</v>
      </c>
      <c r="D121" s="10">
        <f t="shared" si="9"/>
        <v>1.6233225378275047E-3</v>
      </c>
    </row>
    <row r="122" spans="3:4" x14ac:dyDescent="0.25">
      <c r="C122" s="4">
        <f t="shared" si="10"/>
        <v>28</v>
      </c>
      <c r="D122" s="10">
        <f t="shared" si="9"/>
        <v>1.2550536924752901E-3</v>
      </c>
    </row>
    <row r="123" spans="3:4" x14ac:dyDescent="0.25">
      <c r="C123" s="4">
        <f t="shared" si="10"/>
        <v>29</v>
      </c>
      <c r="D123" s="10">
        <f t="shared" si="9"/>
        <v>9.6447475874948392E-4</v>
      </c>
    </row>
    <row r="124" spans="3:4" x14ac:dyDescent="0.25">
      <c r="C124" s="12">
        <v>30</v>
      </c>
      <c r="D124" s="11">
        <f>COMBIN(D,death-1)*COMBIN(M-D,C124)*(D-death+1)/(COMBIN(M,C124+death-1)*(M-C124-death+1))</f>
        <v>7.3663506936373657E-4</v>
      </c>
    </row>
  </sheetData>
  <mergeCells count="16">
    <mergeCell ref="E52:F53"/>
    <mergeCell ref="G52:G53"/>
    <mergeCell ref="G25:H25"/>
    <mergeCell ref="G26:H26"/>
    <mergeCell ref="G23:H23"/>
    <mergeCell ref="B23:D23"/>
    <mergeCell ref="B24:D24"/>
    <mergeCell ref="G24:H24"/>
    <mergeCell ref="G27:H27"/>
    <mergeCell ref="B13:D13"/>
    <mergeCell ref="B14:D14"/>
    <mergeCell ref="B15:D15"/>
    <mergeCell ref="B4:J8"/>
    <mergeCell ref="B10:E10"/>
    <mergeCell ref="B11:D11"/>
    <mergeCell ref="B12:D12"/>
  </mergeCells>
  <phoneticPr fontId="7" type="noConversion"/>
  <pageMargins left="0.75" right="0.75" top="1" bottom="1" header="0.5" footer="0.5"/>
  <pageSetup orientation="portrait" horizontalDpi="1200" verticalDpi="1200" r:id="rId1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Arsenic sweets</vt:lpstr>
      <vt:lpstr>D</vt:lpstr>
      <vt:lpstr>death</vt:lpstr>
      <vt:lpstr>M</vt:lpstr>
      <vt:lpstr>n</vt:lpstr>
      <vt:lpstr>people</vt:lpstr>
      <vt:lpstr>prob</vt:lpstr>
      <vt:lpstr>s</vt:lpstr>
      <vt:lpstr>sweets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2000-03-29T09:57:18Z</dcterms:created>
  <dcterms:modified xsi:type="dcterms:W3CDTF">2017-09-22T16:19:56Z</dcterms:modified>
  <cp:category/>
</cp:coreProperties>
</file>