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60" windowWidth="10550" windowHeight="6030"/>
  </bookViews>
  <sheets>
    <sheet name="Integrated Risk Management" sheetId="1" r:id="rId1"/>
  </sheets>
  <definedNames>
    <definedName name="Average_Accidents">'Integrated Risk Management'!$C$28</definedName>
    <definedName name="Average_Loss">'Integrated Risk Management'!$C$29</definedName>
    <definedName name="Average_Sales">'Integrated Risk Management'!$H$13</definedName>
    <definedName name="Average_Temp">'Integrated Risk Management'!$C$17</definedName>
    <definedName name="Costs">'Integrated Risk Management'!$C$23</definedName>
    <definedName name="Costs_cool">'Integrated Risk Management'!$E$10</definedName>
    <definedName name="Costs_hedge">'Integrated Risk Management'!$F$24</definedName>
    <definedName name="Costs_Insurance">'Integrated Risk Management'!$F$16</definedName>
    <definedName name="Costs_unit">'Integrated Risk Management'!$C$21</definedName>
    <definedName name="Costs_warm">'Integrated Risk Management'!$E$9</definedName>
    <definedName name="CostSuperlaunch">'Integrated Risk Management'!#REF!</definedName>
    <definedName name="Coverage">'Integrated Risk Management'!$F$17</definedName>
    <definedName name="Deductable">'Integrated Risk Management'!$F$36</definedName>
    <definedName name="Hedged_price">'Integrated Risk Management'!$F$25</definedName>
    <definedName name="Hedged_units">'Integrated Risk Management'!$F$26</definedName>
    <definedName name="IfSuperlaunch">'Integrated Risk Management'!#REF!</definedName>
    <definedName name="Losses">'Integrated Risk Management'!$C$31</definedName>
    <definedName name="Lossfire_cool">'Integrated Risk Management'!$G$10</definedName>
    <definedName name="Lossfire_warm">'Integrated Risk Management'!$G$9</definedName>
    <definedName name="Min_Temp">'Integrated Risk Management'!$C$10</definedName>
    <definedName name="Net_Profits">'Integrated Risk Management'!$C$32</definedName>
    <definedName name="Net_Profits_Both">'Integrated Risk Management'!$F$32</definedName>
    <definedName name="Net_Profits_Hedge">'Integrated Risk Management'!$F$28</definedName>
    <definedName name="Net_Profits_Insurance">'Integrated Risk Management'!$F$20</definedName>
    <definedName name="Net_Profits_Lim_Insurance">'Integrated Risk Management'!$F$40</definedName>
    <definedName name="Net_Profits_LimIns_Hedge">'Integrated Risk Management'!$F$44</definedName>
    <definedName name="Nr_accidents_cool">'Integrated Risk Management'!$F$10</definedName>
    <definedName name="Nr_accidents_warm">'Integrated Risk Management'!$F$9</definedName>
    <definedName name="Paid_Out_Insurance">'Integrated Risk Management'!$F$18</definedName>
    <definedName name="Paid_Out_LimitedIns">'Integrated Risk Management'!$F$38</definedName>
    <definedName name="Premium_Limited_Insurance">'Integrated Risk Management'!$F$37</definedName>
    <definedName name="Price">'Integrated Risk Management'!$C$20</definedName>
    <definedName name="Price_cool">'Integrated Risk Management'!$D$10</definedName>
    <definedName name="Price_warm">'Integrated Risk Management'!$D$9</definedName>
    <definedName name="Profits">'Integrated Risk Management'!$C$24</definedName>
    <definedName name="ra">'Integrated Risk Management'!#REF!</definedName>
    <definedName name="Revenues">'Integrated Risk Management'!$C$22</definedName>
    <definedName name="Revenues_hedge">'Integrated Risk Management'!$F$27</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30000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ales">'Integrated Risk Management'!$C$19</definedName>
    <definedName name="Sales_cool">'Integrated Risk Management'!#REF!</definedName>
    <definedName name="Sales_warm">'Integrated Risk Management'!#REF!</definedName>
    <definedName name="Stdev_sales">'Integrated Risk Management'!$I$13</definedName>
    <definedName name="Summer_conditions">'Integrated Risk Management'!$C$17</definedName>
    <definedName name="Warm_Temp">'Integrated Risk Management'!$C$9</definedName>
  </definedNames>
  <calcPr calcId="171027" calcMode="manual"/>
</workbook>
</file>

<file path=xl/calcChain.xml><?xml version="1.0" encoding="utf-8"?>
<calcChain xmlns="http://schemas.openxmlformats.org/spreadsheetml/2006/main">
  <c r="F10" i="1" l="1"/>
  <c r="F25" i="1"/>
  <c r="C21" i="1"/>
  <c r="F26" i="1"/>
  <c r="F49" i="1"/>
  <c r="C30" i="1"/>
  <c r="C17" i="1"/>
  <c r="C19" i="1"/>
  <c r="C28" i="1" l="1"/>
  <c r="C20" i="1"/>
  <c r="F27" i="1" s="1"/>
  <c r="C29" i="1"/>
  <c r="C52" i="1"/>
  <c r="C40" i="1"/>
  <c r="C43" i="1"/>
  <c r="C38" i="1"/>
  <c r="C48" i="1"/>
  <c r="C35" i="1"/>
  <c r="C31" i="1" s="1"/>
  <c r="C47" i="1"/>
  <c r="C51" i="1"/>
  <c r="C54" i="1"/>
  <c r="C50" i="1"/>
  <c r="C37" i="1"/>
  <c r="C39" i="1"/>
  <c r="C58" i="1"/>
  <c r="C53" i="1"/>
  <c r="C41" i="1"/>
  <c r="C59" i="1"/>
  <c r="C45" i="1"/>
  <c r="C42" i="1"/>
  <c r="C46" i="1"/>
  <c r="C49" i="1"/>
  <c r="C44" i="1"/>
  <c r="C55" i="1"/>
  <c r="C57" i="1"/>
  <c r="C56" i="1"/>
  <c r="C36" i="1"/>
  <c r="C23" i="1"/>
  <c r="C22" i="1" l="1"/>
  <c r="C24" i="1" s="1"/>
  <c r="F38" i="1"/>
  <c r="F48" i="1"/>
  <c r="F18" i="1"/>
  <c r="C32" i="1"/>
  <c r="F40" i="1" l="1"/>
  <c r="F32" i="1"/>
  <c r="F20" i="1"/>
  <c r="F28" i="1"/>
  <c r="F44" i="1"/>
</calcChain>
</file>

<file path=xl/sharedStrings.xml><?xml version="1.0" encoding="utf-8"?>
<sst xmlns="http://schemas.openxmlformats.org/spreadsheetml/2006/main" count="63" uniqueCount="56">
  <si>
    <t>Revenues</t>
  </si>
  <si>
    <t>Price/unit</t>
  </si>
  <si>
    <t>Costs/unit</t>
  </si>
  <si>
    <t>Costs</t>
  </si>
  <si>
    <t>Profits excl. loss</t>
  </si>
  <si>
    <t>Net profits</t>
  </si>
  <si>
    <t>Coverage</t>
  </si>
  <si>
    <t>HEDGING ONLY</t>
  </si>
  <si>
    <t>Costs hedging</t>
  </si>
  <si>
    <t>Revenues hedge</t>
  </si>
  <si>
    <t># units hedged</t>
  </si>
  <si>
    <t>Price hedged</t>
  </si>
  <si>
    <t>BOTH INSURANCE AND HEDGE</t>
  </si>
  <si>
    <t>NO INSURANCE OR HEDGE</t>
  </si>
  <si>
    <t>Sales (units)</t>
  </si>
  <si>
    <t>Average/yr</t>
  </si>
  <si>
    <t>(expected losses)</t>
  </si>
  <si>
    <t>Premium</t>
  </si>
  <si>
    <t xml:space="preserve">Insurance against losses &gt; </t>
  </si>
  <si>
    <t>Av. Price/unit</t>
  </si>
  <si>
    <t>Av. Costs/unit</t>
  </si>
  <si>
    <t>Av Loss/event</t>
  </si>
  <si>
    <t>GENERAL CALCULATIONS</t>
  </si>
  <si>
    <t>LIMITED INSURANCE</t>
  </si>
  <si>
    <t>Paid by insurance</t>
  </si>
  <si>
    <t>Average Temperature</t>
  </si>
  <si>
    <t>Average Temp</t>
  </si>
  <si>
    <t>Market Risk</t>
  </si>
  <si>
    <t>Weather</t>
  </si>
  <si>
    <t>Fire Risk</t>
  </si>
  <si>
    <t>Average Nr Accidents</t>
  </si>
  <si>
    <t>Average Loss/event</t>
  </si>
  <si>
    <t>LIMITED INSURANCE + HEDGE</t>
  </si>
  <si>
    <t>INSURANCE ONLY</t>
  </si>
  <si>
    <t>Losses</t>
  </si>
  <si>
    <t>Expected payout</t>
  </si>
  <si>
    <t>Premium ** =</t>
  </si>
  <si>
    <t>** Calculating premium limited insurance</t>
  </si>
  <si>
    <t>Integrated Risk Management</t>
  </si>
  <si>
    <r>
      <t>Problem:</t>
    </r>
    <r>
      <rPr>
        <sz val="10"/>
        <rFont val="Times New Roman"/>
        <family val="1"/>
      </rPr>
      <t xml:space="preserve"> Your company is exposed to two types of risk, market risk through price and volume fluctuations and risk of fire. Currently, the company does have insurance and you are asked to evaluate if this is the best way going forward.</t>
    </r>
  </si>
  <si>
    <t>Warmest summer</t>
  </si>
  <si>
    <t>Coolest summer</t>
  </si>
  <si>
    <t>Average sales</t>
  </si>
  <si>
    <t>maximum</t>
  </si>
  <si>
    <t>minimum</t>
  </si>
  <si>
    <t>mean</t>
  </si>
  <si>
    <t>stdev</t>
  </si>
  <si>
    <t>Same</t>
  </si>
  <si>
    <t>Cost</t>
  </si>
  <si>
    <t>Fire #</t>
  </si>
  <si>
    <t>Fires</t>
  </si>
  <si>
    <t>Cost of fires</t>
  </si>
  <si>
    <t>most likely</t>
  </si>
  <si>
    <t>20C</t>
  </si>
  <si>
    <t>25C</t>
  </si>
  <si>
    <t>15C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</si>
</sst>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164" formatCode="_-* #,##0.00_-;\-* #,##0.00_-;_-* &quot;-&quot;??_-;_-@_-"/>
    <numFmt numFmtId="165" formatCode="_-&quot;£&quot;* #,##0.00_-;\-&quot;£&quot;* #,##0.00_-;_-&quot;£&quot;* &quot;-&quot;??_-;_-@_-"/>
    <numFmt numFmtId="166" formatCode="_-* #,##0.0_-;\-* #,##0.0_-;_-* &quot;-&quot;??_-;_-@_-"/>
    <numFmt numFmtId="167" formatCode="_-* #,##0_-;\-* #,##0_-;_-* &quot;-&quot;??_-;_-@_-"/>
    <numFmt numFmtId="168" formatCode="0.0"/>
    <numFmt numFmtId="169" formatCode="&quot;$&quot;#,##0"/>
    <numFmt numFmtId="170" formatCode="\C\º\ 0.00"/>
  </numFmts>
  <fonts count="11" x14ac:knownFonts="1">
    <font>
      <sz val="11"/>
      <name val="Arial"/>
    </font>
    <font>
      <sz val="11"/>
      <name val="Arial"/>
      <family val="2"/>
    </font>
    <font>
      <sz val="9"/>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sz val="11"/>
      <name val="Arial"/>
      <family val="2"/>
    </font>
    <font>
      <sz val="10"/>
      <color indexed="12"/>
      <name val="Times New Roman"/>
      <family val="1"/>
    </font>
    <font>
      <i/>
      <sz val="10"/>
      <name val="Times New Roman"/>
      <family val="1"/>
    </font>
  </fonts>
  <fills count="7">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s>
  <borders count="34">
    <border>
      <left/>
      <right/>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2" fillId="0" borderId="0" xfId="0" applyFont="1"/>
    <xf numFmtId="0" fontId="0" fillId="0" borderId="0" xfId="0" applyProtection="1">
      <protection locked="0"/>
    </xf>
    <xf numFmtId="0" fontId="3" fillId="0" borderId="0" xfId="0" applyFont="1" applyProtection="1">
      <protection locked="0"/>
    </xf>
    <xf numFmtId="0" fontId="4" fillId="0" borderId="0" xfId="0" applyFont="1"/>
    <xf numFmtId="0" fontId="6" fillId="0" borderId="0" xfId="0" applyFont="1"/>
    <xf numFmtId="0" fontId="7" fillId="0" borderId="0" xfId="0" applyFont="1"/>
    <xf numFmtId="0" fontId="7" fillId="0" borderId="0" xfId="0" applyFont="1" applyBorder="1"/>
    <xf numFmtId="0" fontId="6" fillId="0" borderId="0" xfId="0" applyFont="1" applyBorder="1"/>
    <xf numFmtId="0" fontId="7" fillId="0" borderId="0" xfId="0" applyFont="1" applyBorder="1" applyAlignment="1"/>
    <xf numFmtId="169" fontId="7" fillId="0" borderId="0" xfId="2" applyNumberFormat="1" applyFont="1" applyBorder="1" applyAlignment="1">
      <alignment horizontal="center"/>
    </xf>
    <xf numFmtId="10" fontId="6" fillId="0" borderId="0" xfId="3" applyNumberFormat="1" applyFont="1"/>
    <xf numFmtId="169" fontId="6" fillId="0" borderId="0" xfId="0" applyNumberFormat="1" applyFont="1" applyBorder="1"/>
    <xf numFmtId="169" fontId="7" fillId="0" borderId="0" xfId="0" applyNumberFormat="1" applyFont="1"/>
    <xf numFmtId="0" fontId="6" fillId="2" borderId="1" xfId="0" applyFont="1" applyFill="1" applyBorder="1"/>
    <xf numFmtId="0" fontId="6" fillId="2" borderId="2" xfId="0" applyFont="1" applyFill="1" applyBorder="1"/>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5" fillId="2" borderId="7" xfId="0" applyFont="1" applyFill="1" applyBorder="1" applyAlignment="1">
      <alignment horizontal="center"/>
    </xf>
    <xf numFmtId="0" fontId="5" fillId="3" borderId="8" xfId="0" applyFont="1" applyFill="1" applyBorder="1"/>
    <xf numFmtId="0" fontId="5" fillId="3" borderId="9" xfId="0" applyFont="1" applyFill="1" applyBorder="1"/>
    <xf numFmtId="6" fontId="9" fillId="4" borderId="10" xfId="0" applyNumberFormat="1" applyFont="1" applyFill="1" applyBorder="1" applyAlignment="1">
      <alignment horizontal="center"/>
    </xf>
    <xf numFmtId="6" fontId="9" fillId="4" borderId="11" xfId="0" applyNumberFormat="1" applyFont="1" applyFill="1" applyBorder="1" applyAlignment="1">
      <alignment horizontal="center"/>
    </xf>
    <xf numFmtId="168" fontId="9" fillId="4" borderId="12" xfId="1" applyNumberFormat="1" applyFont="1" applyFill="1" applyBorder="1" applyAlignment="1">
      <alignment horizontal="center"/>
    </xf>
    <xf numFmtId="169" fontId="9" fillId="4" borderId="13" xfId="2" applyNumberFormat="1" applyFont="1" applyFill="1" applyBorder="1" applyAlignment="1">
      <alignment horizontal="center"/>
    </xf>
    <xf numFmtId="6" fontId="9" fillId="4" borderId="14" xfId="0" applyNumberFormat="1" applyFont="1" applyFill="1" applyBorder="1" applyAlignment="1">
      <alignment horizontal="center"/>
    </xf>
    <xf numFmtId="6" fontId="9" fillId="4" borderId="15" xfId="0" applyNumberFormat="1" applyFont="1" applyFill="1" applyBorder="1" applyAlignment="1">
      <alignment horizontal="center"/>
    </xf>
    <xf numFmtId="168" fontId="9" fillId="4" borderId="16" xfId="1" applyNumberFormat="1" applyFont="1" applyFill="1" applyBorder="1" applyAlignment="1">
      <alignment horizontal="center"/>
    </xf>
    <xf numFmtId="169" fontId="9" fillId="4" borderId="17" xfId="2" applyNumberFormat="1" applyFont="1" applyFill="1" applyBorder="1" applyAlignment="1">
      <alignment horizontal="center"/>
    </xf>
    <xf numFmtId="169" fontId="6" fillId="0" borderId="0" xfId="2" applyNumberFormat="1" applyFont="1" applyBorder="1" applyAlignment="1">
      <alignment horizontal="center"/>
    </xf>
    <xf numFmtId="170" fontId="6" fillId="0" borderId="18" xfId="0" applyNumberFormat="1" applyFont="1" applyFill="1" applyBorder="1" applyAlignment="1">
      <alignment horizontal="right"/>
    </xf>
    <xf numFmtId="170" fontId="9" fillId="4" borderId="10" xfId="0" applyNumberFormat="1" applyFont="1" applyFill="1" applyBorder="1" applyAlignment="1">
      <alignment horizontal="center"/>
    </xf>
    <xf numFmtId="170" fontId="9" fillId="4" borderId="14" xfId="0" applyNumberFormat="1" applyFont="1" applyFill="1" applyBorder="1" applyAlignment="1">
      <alignment horizontal="center"/>
    </xf>
    <xf numFmtId="170" fontId="9" fillId="0" borderId="19" xfId="0" applyNumberFormat="1" applyFont="1" applyFill="1" applyBorder="1" applyAlignment="1">
      <alignment horizontal="center"/>
    </xf>
    <xf numFmtId="170" fontId="9" fillId="0" borderId="20" xfId="0" applyNumberFormat="1" applyFont="1" applyFill="1" applyBorder="1" applyAlignment="1">
      <alignment horizontal="center"/>
    </xf>
    <xf numFmtId="169" fontId="6" fillId="2" borderId="21" xfId="2" applyNumberFormat="1" applyFont="1" applyFill="1" applyBorder="1" applyAlignment="1">
      <alignment horizontal="center"/>
    </xf>
    <xf numFmtId="3" fontId="9" fillId="0" borderId="19" xfId="1" applyNumberFormat="1" applyFont="1" applyBorder="1" applyAlignment="1">
      <alignment horizontal="center"/>
    </xf>
    <xf numFmtId="0" fontId="7" fillId="2" borderId="21" xfId="0" applyFont="1" applyFill="1" applyBorder="1"/>
    <xf numFmtId="9" fontId="9" fillId="0" borderId="20" xfId="3" applyFont="1" applyBorder="1" applyAlignment="1">
      <alignment horizontal="center"/>
    </xf>
    <xf numFmtId="169" fontId="5" fillId="2" borderId="7" xfId="2" applyNumberFormat="1" applyFont="1" applyFill="1" applyBorder="1" applyAlignment="1">
      <alignment horizontal="center"/>
    </xf>
    <xf numFmtId="169" fontId="5" fillId="2" borderId="22" xfId="2" applyNumberFormat="1" applyFont="1" applyFill="1" applyBorder="1" applyAlignment="1">
      <alignment horizontal="center"/>
    </xf>
    <xf numFmtId="169" fontId="5" fillId="3" borderId="23" xfId="2" applyNumberFormat="1" applyFont="1" applyFill="1" applyBorder="1" applyAlignment="1">
      <alignment horizontal="center"/>
    </xf>
    <xf numFmtId="0" fontId="6" fillId="0" borderId="2" xfId="0" applyFont="1" applyFill="1" applyBorder="1"/>
    <xf numFmtId="0" fontId="6" fillId="0" borderId="18" xfId="0" applyFont="1" applyFill="1" applyBorder="1"/>
    <xf numFmtId="167" fontId="6" fillId="0" borderId="18" xfId="1" applyNumberFormat="1" applyFont="1" applyFill="1" applyBorder="1" applyAlignment="1">
      <alignment horizontal="right"/>
    </xf>
    <xf numFmtId="8" fontId="6" fillId="0" borderId="18" xfId="0" applyNumberFormat="1" applyFont="1" applyFill="1" applyBorder="1"/>
    <xf numFmtId="6" fontId="6" fillId="0" borderId="18" xfId="0" applyNumberFormat="1" applyFont="1" applyFill="1" applyBorder="1"/>
    <xf numFmtId="0" fontId="6" fillId="0" borderId="24" xfId="0" applyFont="1" applyFill="1" applyBorder="1"/>
    <xf numFmtId="6" fontId="6" fillId="0" borderId="25" xfId="0" applyNumberFormat="1" applyFont="1" applyFill="1" applyBorder="1"/>
    <xf numFmtId="2" fontId="6" fillId="0" borderId="18" xfId="0" applyNumberFormat="1" applyFont="1" applyFill="1" applyBorder="1"/>
    <xf numFmtId="0" fontId="6" fillId="0" borderId="1" xfId="0" applyFont="1" applyFill="1" applyBorder="1"/>
    <xf numFmtId="0" fontId="6" fillId="0" borderId="26" xfId="0" applyFont="1" applyFill="1" applyBorder="1"/>
    <xf numFmtId="0" fontId="6" fillId="0" borderId="2" xfId="0" applyFont="1" applyFill="1" applyBorder="1" applyAlignment="1">
      <alignment horizontal="center"/>
    </xf>
    <xf numFmtId="6" fontId="6" fillId="0" borderId="18" xfId="0" applyNumberFormat="1" applyFont="1" applyFill="1" applyBorder="1" applyAlignment="1">
      <alignment horizontal="center"/>
    </xf>
    <xf numFmtId="0" fontId="6" fillId="0" borderId="1" xfId="0" applyFont="1" applyFill="1" applyBorder="1" applyAlignment="1">
      <alignment horizontal="center"/>
    </xf>
    <xf numFmtId="2" fontId="6" fillId="0" borderId="26" xfId="0" applyNumberFormat="1" applyFont="1" applyFill="1" applyBorder="1" applyAlignment="1">
      <alignment horizontal="center"/>
    </xf>
    <xf numFmtId="0" fontId="6" fillId="0" borderId="9" xfId="0" applyFont="1" applyFill="1" applyBorder="1" applyAlignment="1">
      <alignment horizontal="center"/>
    </xf>
    <xf numFmtId="6" fontId="6" fillId="0" borderId="27" xfId="0" applyNumberFormat="1" applyFont="1" applyFill="1" applyBorder="1" applyAlignment="1">
      <alignment horizontal="center"/>
    </xf>
    <xf numFmtId="0" fontId="5" fillId="5" borderId="28" xfId="0" applyFont="1" applyFill="1" applyBorder="1" applyAlignment="1"/>
    <xf numFmtId="0" fontId="5" fillId="5" borderId="29" xfId="0" applyFont="1" applyFill="1" applyBorder="1" applyAlignment="1"/>
    <xf numFmtId="9" fontId="9" fillId="0" borderId="18" xfId="0" applyNumberFormat="1" applyFont="1" applyFill="1" applyBorder="1"/>
    <xf numFmtId="0" fontId="6" fillId="0" borderId="9" xfId="0" applyFont="1" applyFill="1" applyBorder="1"/>
    <xf numFmtId="6" fontId="9" fillId="0" borderId="18" xfId="0" applyNumberFormat="1" applyFont="1" applyFill="1" applyBorder="1"/>
    <xf numFmtId="0" fontId="6" fillId="0" borderId="18" xfId="0" applyNumberFormat="1" applyFont="1" applyFill="1" applyBorder="1"/>
    <xf numFmtId="166" fontId="6" fillId="0" borderId="18" xfId="1" applyNumberFormat="1" applyFont="1" applyFill="1" applyBorder="1"/>
    <xf numFmtId="169" fontId="7" fillId="0" borderId="0" xfId="2" applyNumberFormat="1" applyFont="1" applyBorder="1" applyAlignment="1">
      <alignment horizontal="right"/>
    </xf>
    <xf numFmtId="169" fontId="2" fillId="0" borderId="0" xfId="0" applyNumberFormat="1" applyFont="1"/>
    <xf numFmtId="0" fontId="6" fillId="0" borderId="0" xfId="0" applyNumberFormat="1" applyFont="1"/>
    <xf numFmtId="0" fontId="10" fillId="0" borderId="0" xfId="0" applyFont="1"/>
    <xf numFmtId="6" fontId="7" fillId="0" borderId="27" xfId="0" applyNumberFormat="1" applyFont="1" applyFill="1" applyBorder="1"/>
    <xf numFmtId="6" fontId="7" fillId="0" borderId="25" xfId="0" applyNumberFormat="1" applyFont="1" applyFill="1" applyBorder="1"/>
    <xf numFmtId="0" fontId="7" fillId="0" borderId="2" xfId="0" applyFont="1" applyFill="1" applyBorder="1"/>
    <xf numFmtId="0" fontId="7" fillId="0" borderId="18" xfId="0" applyFont="1" applyFill="1" applyBorder="1"/>
    <xf numFmtId="0" fontId="5" fillId="5" borderId="28" xfId="0" applyFont="1" applyFill="1" applyBorder="1"/>
    <xf numFmtId="0" fontId="6" fillId="5" borderId="29" xfId="0" applyFont="1" applyFill="1" applyBorder="1"/>
    <xf numFmtId="0" fontId="5" fillId="5" borderId="28" xfId="0" applyFont="1" applyFill="1" applyBorder="1" applyAlignment="1">
      <alignment horizontal="center"/>
    </xf>
    <xf numFmtId="0" fontId="5" fillId="5" borderId="29" xfId="0" applyFont="1" applyFill="1" applyBorder="1" applyAlignment="1">
      <alignment horizontal="center"/>
    </xf>
    <xf numFmtId="0" fontId="5" fillId="6" borderId="1" xfId="0" applyFont="1" applyFill="1" applyBorder="1" applyAlignment="1">
      <alignment horizontal="left" vertical="distributed" wrapText="1"/>
    </xf>
    <xf numFmtId="0" fontId="8" fillId="0" borderId="30" xfId="0" applyFont="1" applyBorder="1"/>
    <xf numFmtId="0" fontId="8" fillId="0" borderId="26" xfId="0" applyFont="1" applyBorder="1"/>
    <xf numFmtId="0" fontId="8" fillId="0" borderId="9" xfId="0" applyFont="1" applyBorder="1"/>
    <xf numFmtId="0" fontId="8" fillId="0" borderId="15" xfId="0" applyFont="1" applyBorder="1"/>
    <xf numFmtId="0" fontId="8" fillId="0" borderId="27" xfId="0" applyFont="1" applyBorder="1"/>
    <xf numFmtId="0" fontId="5" fillId="2" borderId="31" xfId="0" applyFont="1" applyFill="1" applyBorder="1" applyAlignment="1">
      <alignment horizontal="center"/>
    </xf>
    <xf numFmtId="0" fontId="5" fillId="2" borderId="32" xfId="0" applyFont="1" applyFill="1" applyBorder="1" applyAlignment="1">
      <alignment horizontal="center"/>
    </xf>
    <xf numFmtId="0" fontId="5" fillId="2" borderId="31" xfId="0" applyFont="1" applyFill="1" applyBorder="1" applyAlignment="1">
      <alignment horizontal="center" vertical="distributed"/>
    </xf>
    <xf numFmtId="0" fontId="5" fillId="2" borderId="33" xfId="0" applyFont="1" applyFill="1" applyBorder="1" applyAlignment="1">
      <alignment horizontal="center" vertical="distributed"/>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3</xdr:col>
      <xdr:colOff>209550</xdr:colOff>
      <xdr:row>55</xdr:row>
      <xdr:rowOff>85725</xdr:rowOff>
    </xdr:from>
    <xdr:to>
      <xdr:col>5</xdr:col>
      <xdr:colOff>57150</xdr:colOff>
      <xdr:row>58</xdr:row>
      <xdr:rowOff>136525</xdr:rowOff>
    </xdr:to>
    <xdr:sp macro="" textlink="">
      <xdr:nvSpPr>
        <xdr:cNvPr id="1197" name="Text Box 173">
          <a:extLst>
            <a:ext uri="{FF2B5EF4-FFF2-40B4-BE49-F238E27FC236}">
              <a16:creationId xmlns:a16="http://schemas.microsoft.com/office/drawing/2014/main" id="{21821CAB-5F12-455B-BE64-AE9C841C3250}"/>
            </a:ext>
          </a:extLst>
        </xdr:cNvPr>
        <xdr:cNvSpPr txBox="1">
          <a:spLocks noChangeArrowheads="1"/>
        </xdr:cNvSpPr>
      </xdr:nvSpPr>
      <xdr:spPr bwMode="auto">
        <a:xfrm>
          <a:off x="2647950" y="9496425"/>
          <a:ext cx="1981200" cy="54292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Given Lambda, the number of fires/yr will not likely exceed 25</a:t>
          </a:r>
        </a:p>
      </xdr:txBody>
    </xdr:sp>
    <xdr:clientData/>
  </xdr:twoCellAnchor>
  <xdr:twoCellAnchor>
    <xdr:from>
      <xdr:col>1</xdr:col>
      <xdr:colOff>1047750</xdr:colOff>
      <xdr:row>57</xdr:row>
      <xdr:rowOff>95250</xdr:rowOff>
    </xdr:from>
    <xdr:to>
      <xdr:col>3</xdr:col>
      <xdr:colOff>196850</xdr:colOff>
      <xdr:row>58</xdr:row>
      <xdr:rowOff>57150</xdr:rowOff>
    </xdr:to>
    <xdr:sp macro="" textlink="">
      <xdr:nvSpPr>
        <xdr:cNvPr id="1654" name="Line 174">
          <a:extLst>
            <a:ext uri="{FF2B5EF4-FFF2-40B4-BE49-F238E27FC236}">
              <a16:creationId xmlns:a16="http://schemas.microsoft.com/office/drawing/2014/main" id="{6C0FD381-36B3-4623-83DA-76886DC6B0C9}"/>
            </a:ext>
          </a:extLst>
        </xdr:cNvPr>
        <xdr:cNvSpPr>
          <a:spLocks noChangeShapeType="1"/>
        </xdr:cNvSpPr>
      </xdr:nvSpPr>
      <xdr:spPr bwMode="auto">
        <a:xfrm flipH="1">
          <a:off x="1244600" y="10864850"/>
          <a:ext cx="1384300" cy="1270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193675</xdr:colOff>
      <xdr:row>18</xdr:row>
      <xdr:rowOff>38100</xdr:rowOff>
    </xdr:from>
    <xdr:to>
      <xdr:col>8</xdr:col>
      <xdr:colOff>762015</xdr:colOff>
      <xdr:row>20</xdr:row>
      <xdr:rowOff>152400</xdr:rowOff>
    </xdr:to>
    <xdr:sp macro="" textlink="">
      <xdr:nvSpPr>
        <xdr:cNvPr id="1199" name="Text Box 175">
          <a:extLst>
            <a:ext uri="{FF2B5EF4-FFF2-40B4-BE49-F238E27FC236}">
              <a16:creationId xmlns:a16="http://schemas.microsoft.com/office/drawing/2014/main" id="{270AD2A6-7CEF-4E24-9D27-67844059B86E}"/>
            </a:ext>
          </a:extLst>
        </xdr:cNvPr>
        <xdr:cNvSpPr txBox="1">
          <a:spLocks noChangeArrowheads="1"/>
        </xdr:cNvSpPr>
      </xdr:nvSpPr>
      <xdr:spPr bwMode="auto">
        <a:xfrm>
          <a:off x="6591300" y="3143250"/>
          <a:ext cx="1390650" cy="44767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Calculated by using =riskmean(Cell C31)</a:t>
          </a:r>
        </a:p>
      </xdr:txBody>
    </xdr:sp>
    <xdr:clientData/>
  </xdr:twoCellAnchor>
  <xdr:twoCellAnchor>
    <xdr:from>
      <xdr:col>5</xdr:col>
      <xdr:colOff>1022350</xdr:colOff>
      <xdr:row>15</xdr:row>
      <xdr:rowOff>69850</xdr:rowOff>
    </xdr:from>
    <xdr:to>
      <xdr:col>7</xdr:col>
      <xdr:colOff>196850</xdr:colOff>
      <xdr:row>19</xdr:row>
      <xdr:rowOff>133350</xdr:rowOff>
    </xdr:to>
    <xdr:sp macro="" textlink="">
      <xdr:nvSpPr>
        <xdr:cNvPr id="1656" name="Line 176">
          <a:extLst>
            <a:ext uri="{FF2B5EF4-FFF2-40B4-BE49-F238E27FC236}">
              <a16:creationId xmlns:a16="http://schemas.microsoft.com/office/drawing/2014/main" id="{B1A9108E-9106-4EEC-9C58-94978DAEA17E}"/>
            </a:ext>
          </a:extLst>
        </xdr:cNvPr>
        <xdr:cNvSpPr>
          <a:spLocks noChangeShapeType="1"/>
        </xdr:cNvSpPr>
      </xdr:nvSpPr>
      <xdr:spPr bwMode="auto">
        <a:xfrm flipH="1" flipV="1">
          <a:off x="5461000" y="3644900"/>
          <a:ext cx="1111250" cy="723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212725</xdr:colOff>
      <xdr:row>36</xdr:row>
      <xdr:rowOff>85725</xdr:rowOff>
    </xdr:from>
    <xdr:to>
      <xdr:col>8</xdr:col>
      <xdr:colOff>781065</xdr:colOff>
      <xdr:row>39</xdr:row>
      <xdr:rowOff>38100</xdr:rowOff>
    </xdr:to>
    <xdr:sp macro="" textlink="">
      <xdr:nvSpPr>
        <xdr:cNvPr id="1201" name="Text Box 177">
          <a:extLst>
            <a:ext uri="{FF2B5EF4-FFF2-40B4-BE49-F238E27FC236}">
              <a16:creationId xmlns:a16="http://schemas.microsoft.com/office/drawing/2014/main" id="{B9E105B7-B627-4E3D-AB39-F79A1DD85386}"/>
            </a:ext>
          </a:extLst>
        </xdr:cNvPr>
        <xdr:cNvSpPr txBox="1">
          <a:spLocks noChangeArrowheads="1"/>
        </xdr:cNvSpPr>
      </xdr:nvSpPr>
      <xdr:spPr bwMode="auto">
        <a:xfrm>
          <a:off x="6610350" y="6305550"/>
          <a:ext cx="1390650" cy="46672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Calculated by using =riskmean(Cell F48)</a:t>
          </a:r>
        </a:p>
      </xdr:txBody>
    </xdr:sp>
    <xdr:clientData/>
  </xdr:twoCellAnchor>
  <xdr:twoCellAnchor>
    <xdr:from>
      <xdr:col>5</xdr:col>
      <xdr:colOff>1187450</xdr:colOff>
      <xdr:row>36</xdr:row>
      <xdr:rowOff>152400</xdr:rowOff>
    </xdr:from>
    <xdr:to>
      <xdr:col>7</xdr:col>
      <xdr:colOff>215900</xdr:colOff>
      <xdr:row>38</xdr:row>
      <xdr:rowOff>12700</xdr:rowOff>
    </xdr:to>
    <xdr:sp macro="" textlink="">
      <xdr:nvSpPr>
        <xdr:cNvPr id="1658" name="Line 178">
          <a:extLst>
            <a:ext uri="{FF2B5EF4-FFF2-40B4-BE49-F238E27FC236}">
              <a16:creationId xmlns:a16="http://schemas.microsoft.com/office/drawing/2014/main" id="{739F87FA-599F-4DC9-B441-72CF62CC37AB}"/>
            </a:ext>
          </a:extLst>
        </xdr:cNvPr>
        <xdr:cNvSpPr>
          <a:spLocks noChangeShapeType="1"/>
        </xdr:cNvSpPr>
      </xdr:nvSpPr>
      <xdr:spPr bwMode="auto">
        <a:xfrm flipH="1" flipV="1">
          <a:off x="5461000" y="7359650"/>
          <a:ext cx="1130300" cy="215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0</xdr:rowOff>
    </xdr:from>
    <xdr:to>
      <xdr:col>3</xdr:col>
      <xdr:colOff>266700</xdr:colOff>
      <xdr:row>2</xdr:row>
      <xdr:rowOff>19050</xdr:rowOff>
    </xdr:to>
    <xdr:pic>
      <xdr:nvPicPr>
        <xdr:cNvPr id="3" name="Picture 2">
          <a:hlinkClick xmlns:r="http://schemas.openxmlformats.org/officeDocument/2006/relationships" r:id="rId1"/>
          <a:extLst>
            <a:ext uri="{FF2B5EF4-FFF2-40B4-BE49-F238E27FC236}">
              <a16:creationId xmlns:a16="http://schemas.microsoft.com/office/drawing/2014/main" id="{ED300EF5-9A8A-4E68-9430-667D0BC2E1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0"/>
          <a:ext cx="250190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120"/>
  <sheetViews>
    <sheetView showGridLines="0" tabSelected="1" workbookViewId="0"/>
  </sheetViews>
  <sheetFormatPr defaultColWidth="9" defaultRowHeight="11.5" x14ac:dyDescent="0.25"/>
  <cols>
    <col min="1" max="1" width="2.58203125" style="1" customWidth="1"/>
    <col min="2" max="2" width="16.83203125" style="1" customWidth="1"/>
    <col min="3" max="3" width="12.5" style="1" customWidth="1"/>
    <col min="4" max="4" width="10.08203125" style="1" customWidth="1"/>
    <col min="5" max="5" width="17.83203125" style="1" customWidth="1"/>
    <col min="6" max="6" width="11.83203125" style="1" customWidth="1"/>
    <col min="7" max="7" width="12" style="1" customWidth="1"/>
    <col min="8" max="8" width="10.83203125" style="1" customWidth="1"/>
    <col min="9" max="9" width="13.08203125" style="1" customWidth="1"/>
    <col min="10" max="10" width="8.58203125" style="1" bestFit="1" customWidth="1"/>
    <col min="11" max="11" width="9.75" style="1" bestFit="1" customWidth="1"/>
    <col min="12" max="12" width="10.33203125" style="1" customWidth="1"/>
    <col min="13" max="13" width="10.83203125" style="1" bestFit="1" customWidth="1"/>
    <col min="14" max="14" width="6" style="1" bestFit="1" customWidth="1"/>
    <col min="15" max="15" width="7" style="1" bestFit="1" customWidth="1"/>
    <col min="16" max="16" width="6.5" style="1" bestFit="1" customWidth="1"/>
    <col min="17" max="17" width="8.75" style="1" bestFit="1" customWidth="1"/>
    <col min="18" max="18" width="10.83203125" style="1" bestFit="1" customWidth="1"/>
    <col min="19" max="19" width="11.75" style="1" bestFit="1" customWidth="1"/>
    <col min="20" max="20" width="10" style="1" bestFit="1" customWidth="1"/>
    <col min="21" max="23" width="10.83203125" style="1" bestFit="1" customWidth="1"/>
    <col min="24" max="16384" width="9" style="1"/>
  </cols>
  <sheetData>
    <row r="1" spans="2:13" s="2" customFormat="1" ht="89.25" customHeight="1" x14ac:dyDescent="0.3"/>
    <row r="2" spans="2:13" s="2" customFormat="1" ht="17.25" customHeight="1" x14ac:dyDescent="0.4">
      <c r="E2" s="3" t="s">
        <v>38</v>
      </c>
      <c r="F2" s="3"/>
    </row>
    <row r="3" spans="2:13" s="2" customFormat="1" ht="15" customHeight="1" thickBot="1" x14ac:dyDescent="0.4">
      <c r="E3" s="4"/>
    </row>
    <row r="4" spans="2:13" s="2" customFormat="1" ht="12.75" customHeight="1" x14ac:dyDescent="0.3">
      <c r="B4" s="79" t="s">
        <v>39</v>
      </c>
      <c r="C4" s="80"/>
      <c r="D4" s="80"/>
      <c r="E4" s="80"/>
      <c r="F4" s="80"/>
      <c r="G4" s="80"/>
      <c r="H4" s="80"/>
      <c r="I4" s="81"/>
    </row>
    <row r="5" spans="2:13" s="2" customFormat="1" ht="12.75" customHeight="1" thickBot="1" x14ac:dyDescent="0.35">
      <c r="B5" s="82"/>
      <c r="C5" s="83"/>
      <c r="D5" s="83"/>
      <c r="E5" s="83"/>
      <c r="F5" s="83"/>
      <c r="G5" s="83"/>
      <c r="H5" s="83"/>
      <c r="I5" s="84"/>
    </row>
    <row r="6" spans="2:13" ht="13.5" thickBot="1" x14ac:dyDescent="0.35">
      <c r="D6" s="5"/>
      <c r="I6" s="68"/>
      <c r="J6" s="68"/>
    </row>
    <row r="7" spans="2:13" s="6" customFormat="1" ht="14.15" customHeight="1" x14ac:dyDescent="0.3">
      <c r="B7" s="14"/>
      <c r="C7" s="20" t="s">
        <v>28</v>
      </c>
      <c r="D7" s="87" t="s">
        <v>27</v>
      </c>
      <c r="E7" s="88"/>
      <c r="F7" s="85" t="s">
        <v>29</v>
      </c>
      <c r="G7" s="86"/>
      <c r="H7" s="9"/>
      <c r="I7" s="7"/>
    </row>
    <row r="8" spans="2:13" s="6" customFormat="1" ht="13" x14ac:dyDescent="0.3">
      <c r="B8" s="15"/>
      <c r="C8" s="16" t="s">
        <v>26</v>
      </c>
      <c r="D8" s="16" t="s">
        <v>19</v>
      </c>
      <c r="E8" s="17" t="s">
        <v>20</v>
      </c>
      <c r="F8" s="18" t="s">
        <v>15</v>
      </c>
      <c r="G8" s="19" t="s">
        <v>21</v>
      </c>
      <c r="H8" s="7"/>
      <c r="I8" s="10"/>
      <c r="J8" s="10"/>
      <c r="K8" s="67"/>
      <c r="L8" s="10" t="s">
        <v>53</v>
      </c>
      <c r="M8" s="13"/>
    </row>
    <row r="9" spans="2:13" s="6" customFormat="1" ht="13" x14ac:dyDescent="0.3">
      <c r="B9" s="21" t="s">
        <v>40</v>
      </c>
      <c r="C9" s="33">
        <v>25</v>
      </c>
      <c r="D9" s="23">
        <v>50</v>
      </c>
      <c r="E9" s="24">
        <v>20</v>
      </c>
      <c r="F9" s="25">
        <v>12</v>
      </c>
      <c r="G9" s="26">
        <v>200000</v>
      </c>
      <c r="I9" s="10"/>
      <c r="J9" s="10"/>
      <c r="K9" s="13"/>
      <c r="L9" s="10" t="s">
        <v>54</v>
      </c>
    </row>
    <row r="10" spans="2:13" s="6" customFormat="1" ht="13.5" thickBot="1" x14ac:dyDescent="0.35">
      <c r="B10" s="22" t="s">
        <v>41</v>
      </c>
      <c r="C10" s="34">
        <v>15</v>
      </c>
      <c r="D10" s="27">
        <v>33</v>
      </c>
      <c r="E10" s="28" t="s">
        <v>47</v>
      </c>
      <c r="F10" s="29">
        <f>F9/5</f>
        <v>2.4</v>
      </c>
      <c r="G10" s="30">
        <v>100000</v>
      </c>
      <c r="I10" s="10"/>
      <c r="J10" s="10"/>
      <c r="K10" s="13"/>
      <c r="L10" s="10" t="s">
        <v>55</v>
      </c>
    </row>
    <row r="11" spans="2:13" s="6" customFormat="1" ht="13.5" thickBot="1" x14ac:dyDescent="0.35">
      <c r="B11" s="31"/>
      <c r="C11" s="31"/>
      <c r="D11" s="31"/>
      <c r="E11" s="31"/>
      <c r="F11" s="31"/>
      <c r="G11" s="31"/>
      <c r="H11" s="10"/>
      <c r="I11" s="10"/>
      <c r="J11" s="10"/>
      <c r="K11" s="13"/>
    </row>
    <row r="12" spans="2:13" s="6" customFormat="1" ht="13" x14ac:dyDescent="0.3">
      <c r="B12" s="37"/>
      <c r="C12" s="41" t="s">
        <v>44</v>
      </c>
      <c r="D12" s="41" t="s">
        <v>52</v>
      </c>
      <c r="E12" s="42" t="s">
        <v>43</v>
      </c>
      <c r="F12" s="31"/>
      <c r="G12" s="39"/>
      <c r="H12" s="41" t="s">
        <v>45</v>
      </c>
      <c r="I12" s="42" t="s">
        <v>46</v>
      </c>
      <c r="J12" s="10"/>
      <c r="K12" s="13"/>
    </row>
    <row r="13" spans="2:13" s="6" customFormat="1" ht="13.5" thickBot="1" x14ac:dyDescent="0.35">
      <c r="B13" s="43" t="s">
        <v>28</v>
      </c>
      <c r="C13" s="35">
        <v>15</v>
      </c>
      <c r="D13" s="35">
        <v>20</v>
      </c>
      <c r="E13" s="36">
        <v>25</v>
      </c>
      <c r="F13" s="31"/>
      <c r="G13" s="43" t="s">
        <v>42</v>
      </c>
      <c r="H13" s="38">
        <v>125000</v>
      </c>
      <c r="I13" s="40">
        <v>0.1</v>
      </c>
      <c r="J13" s="10"/>
      <c r="K13" s="13"/>
    </row>
    <row r="14" spans="2:13" s="5" customFormat="1" ht="13.5" thickBot="1" x14ac:dyDescent="0.35">
      <c r="H14" s="8"/>
      <c r="I14" s="8"/>
      <c r="J14" s="12"/>
      <c r="K14" s="12"/>
    </row>
    <row r="15" spans="2:13" s="5" customFormat="1" ht="15" customHeight="1" thickBot="1" x14ac:dyDescent="0.35">
      <c r="B15" s="77" t="s">
        <v>22</v>
      </c>
      <c r="C15" s="78"/>
      <c r="E15" s="77" t="s">
        <v>33</v>
      </c>
      <c r="F15" s="78"/>
      <c r="I15" s="8"/>
      <c r="J15" s="8"/>
    </row>
    <row r="16" spans="2:13" s="5" customFormat="1" ht="13" x14ac:dyDescent="0.3">
      <c r="B16" s="44"/>
      <c r="C16" s="45"/>
      <c r="E16" s="44" t="s">
        <v>17</v>
      </c>
      <c r="F16" s="48">
        <v>1113811</v>
      </c>
      <c r="G16" s="70"/>
      <c r="I16" s="8"/>
      <c r="J16" s="8"/>
    </row>
    <row r="17" spans="2:9" s="5" customFormat="1" ht="13" x14ac:dyDescent="0.3">
      <c r="B17" s="44" t="s">
        <v>25</v>
      </c>
      <c r="C17" s="32" t="e">
        <f ca="1">_xll.RiskPert(C13,D13,E13)</f>
        <v>#NAME?</v>
      </c>
      <c r="E17" s="44" t="s">
        <v>6</v>
      </c>
      <c r="F17" s="62">
        <v>0.9</v>
      </c>
      <c r="G17" s="70"/>
      <c r="I17" s="6"/>
    </row>
    <row r="18" spans="2:9" s="5" customFormat="1" ht="13" x14ac:dyDescent="0.3">
      <c r="B18" s="44"/>
      <c r="C18" s="45"/>
      <c r="E18" s="44" t="s">
        <v>24</v>
      </c>
      <c r="F18" s="48" t="e">
        <f ca="1">Coverage*Losses</f>
        <v>#NAME?</v>
      </c>
      <c r="G18" s="70"/>
      <c r="I18" s="6"/>
    </row>
    <row r="19" spans="2:9" s="5" customFormat="1" ht="13" x14ac:dyDescent="0.3">
      <c r="B19" s="44" t="s">
        <v>14</v>
      </c>
      <c r="C19" s="46" t="e">
        <f ca="1">_xll.RiskLognorm(Average_Sales,Stdev_sales*Average_Sales)</f>
        <v>#NAME?</v>
      </c>
      <c r="E19" s="44"/>
      <c r="F19" s="45"/>
      <c r="I19" s="6"/>
    </row>
    <row r="20" spans="2:9" s="5" customFormat="1" ht="13.5" thickBot="1" x14ac:dyDescent="0.35">
      <c r="B20" s="44" t="s">
        <v>1</v>
      </c>
      <c r="C20" s="47" t="e">
        <f ca="1">TREND(D9:D10,C9:C10,Average_Temp)</f>
        <v>#VALUE!</v>
      </c>
      <c r="E20" s="49" t="s">
        <v>5</v>
      </c>
      <c r="F20" s="72" t="e">
        <f ca="1">_xll.RiskOutput() + Net_Profits-Costs_Insurance+Paid_Out_Insurance</f>
        <v>#NAME?</v>
      </c>
      <c r="I20" s="6"/>
    </row>
    <row r="21" spans="2:9" s="5" customFormat="1" ht="13.5" thickBot="1" x14ac:dyDescent="0.35">
      <c r="B21" s="44" t="s">
        <v>2</v>
      </c>
      <c r="C21" s="47">
        <f>Costs_warm</f>
        <v>20</v>
      </c>
      <c r="G21" s="70"/>
    </row>
    <row r="22" spans="2:9" s="5" customFormat="1" ht="15" customHeight="1" thickBot="1" x14ac:dyDescent="0.35">
      <c r="B22" s="44" t="s">
        <v>0</v>
      </c>
      <c r="C22" s="48" t="e">
        <f ca="1">Sales*Price</f>
        <v>#NAME?</v>
      </c>
      <c r="E22" s="60" t="s">
        <v>7</v>
      </c>
      <c r="F22" s="61"/>
    </row>
    <row r="23" spans="2:9" s="5" customFormat="1" ht="13" x14ac:dyDescent="0.3">
      <c r="B23" s="44" t="s">
        <v>3</v>
      </c>
      <c r="C23" s="48" t="e">
        <f ca="1">Sales*Costs_unit</f>
        <v>#NAME?</v>
      </c>
      <c r="E23" s="52"/>
      <c r="F23" s="53"/>
    </row>
    <row r="24" spans="2:9" s="5" customFormat="1" ht="13.5" thickBot="1" x14ac:dyDescent="0.35">
      <c r="B24" s="49" t="s">
        <v>4</v>
      </c>
      <c r="C24" s="50" t="e">
        <f ca="1">C22-C23</f>
        <v>#NAME?</v>
      </c>
      <c r="E24" s="44" t="s">
        <v>8</v>
      </c>
      <c r="F24" s="64">
        <v>25000</v>
      </c>
    </row>
    <row r="25" spans="2:9" s="5" customFormat="1" ht="13.5" thickBot="1" x14ac:dyDescent="0.35">
      <c r="E25" s="44" t="s">
        <v>11</v>
      </c>
      <c r="F25" s="48">
        <f>AVERAGE(D9:D10)</f>
        <v>41.5</v>
      </c>
    </row>
    <row r="26" spans="2:9" s="5" customFormat="1" ht="13.5" thickBot="1" x14ac:dyDescent="0.35">
      <c r="B26" s="77" t="s">
        <v>13</v>
      </c>
      <c r="C26" s="78"/>
      <c r="E26" s="44" t="s">
        <v>10</v>
      </c>
      <c r="F26" s="65">
        <f>Average_Sales</f>
        <v>125000</v>
      </c>
    </row>
    <row r="27" spans="2:9" s="5" customFormat="1" ht="13" x14ac:dyDescent="0.3">
      <c r="B27" s="44"/>
      <c r="C27" s="45"/>
      <c r="E27" s="44" t="s">
        <v>9</v>
      </c>
      <c r="F27" s="48" t="e">
        <f ca="1">Hedged_units*(Hedged_price-Price)</f>
        <v>#VALUE!</v>
      </c>
    </row>
    <row r="28" spans="2:9" s="5" customFormat="1" ht="13.5" thickBot="1" x14ac:dyDescent="0.35">
      <c r="B28" s="44" t="s">
        <v>30</v>
      </c>
      <c r="C28" s="51" t="e">
        <f ca="1">TREND(F9:F10,C9:C10,Average_Temp)</f>
        <v>#VALUE!</v>
      </c>
      <c r="D28" s="11"/>
      <c r="E28" s="63" t="s">
        <v>5</v>
      </c>
      <c r="F28" s="71" t="e">
        <f ca="1">_xll.RiskOutput() + Net_Profits-Costs_hedge+Revenues_hedge</f>
        <v>#NAME?</v>
      </c>
    </row>
    <row r="29" spans="2:9" s="5" customFormat="1" ht="13.5" thickBot="1" x14ac:dyDescent="0.35">
      <c r="B29" s="44" t="s">
        <v>31</v>
      </c>
      <c r="C29" s="48" t="e">
        <f ca="1">TREND(G9:G10,C9:C10,Average_Temp)</f>
        <v>#VALUE!</v>
      </c>
    </row>
    <row r="30" spans="2:9" s="5" customFormat="1" ht="15" customHeight="1" thickBot="1" x14ac:dyDescent="0.35">
      <c r="B30" s="44" t="s">
        <v>50</v>
      </c>
      <c r="C30" s="66" t="e">
        <f ca="1">_xll.RiskPoisson(Average_Accidents)</f>
        <v>#NAME?</v>
      </c>
      <c r="E30" s="77" t="s">
        <v>12</v>
      </c>
      <c r="F30" s="78"/>
    </row>
    <row r="31" spans="2:9" s="5" customFormat="1" ht="13" x14ac:dyDescent="0.3">
      <c r="B31" s="44" t="s">
        <v>51</v>
      </c>
      <c r="C31" s="48" t="e">
        <f ca="1">SUM(C35:C59)</f>
        <v>#NAME?</v>
      </c>
      <c r="D31" s="69"/>
      <c r="E31" s="73"/>
      <c r="F31" s="74"/>
    </row>
    <row r="32" spans="2:9" s="5" customFormat="1" ht="13.5" thickBot="1" x14ac:dyDescent="0.35">
      <c r="B32" s="49" t="s">
        <v>5</v>
      </c>
      <c r="C32" s="50" t="e">
        <f ca="1">_xll.RiskOutput() + Profits-Losses</f>
        <v>#NAME?</v>
      </c>
      <c r="E32" s="49" t="s">
        <v>5</v>
      </c>
      <c r="F32" s="72" t="e">
        <f ca="1">_xll.RiskOutput() + Net_Profits-Costs_Insurance+Paid_Out_Insurance-Costs_hedge+Revenues_hedge</f>
        <v>#NAME?</v>
      </c>
    </row>
    <row r="33" spans="2:7" s="5" customFormat="1" ht="13.5" thickBot="1" x14ac:dyDescent="0.35"/>
    <row r="34" spans="2:7" s="6" customFormat="1" ht="14.5" customHeight="1" thickBot="1" x14ac:dyDescent="0.35">
      <c r="B34" s="56" t="s">
        <v>49</v>
      </c>
      <c r="C34" s="57" t="s">
        <v>48</v>
      </c>
      <c r="E34" s="77" t="s">
        <v>23</v>
      </c>
      <c r="F34" s="78"/>
      <c r="G34" s="5"/>
    </row>
    <row r="35" spans="2:7" s="6" customFormat="1" ht="14.5" customHeight="1" x14ac:dyDescent="0.3">
      <c r="B35" s="54">
        <v>1</v>
      </c>
      <c r="C35" s="55" t="e">
        <f ca="1">IF($C$30&lt;B35,0,_xll.RiskLognorm(Average_Loss,55%*Average_Loss))</f>
        <v>#NAME?</v>
      </c>
      <c r="E35" s="44"/>
      <c r="F35" s="45"/>
      <c r="G35" s="5"/>
    </row>
    <row r="36" spans="2:7" s="6" customFormat="1" ht="14.5" customHeight="1" x14ac:dyDescent="0.3">
      <c r="B36" s="54">
        <v>2</v>
      </c>
      <c r="C36" s="55" t="e">
        <f ca="1">IF($C$30&lt;B36,0,_xll.RiskLognorm(Average_Loss,55%*Average_Loss))</f>
        <v>#NAME?</v>
      </c>
      <c r="E36" s="44" t="s">
        <v>18</v>
      </c>
      <c r="F36" s="64">
        <v>1000000</v>
      </c>
    </row>
    <row r="37" spans="2:7" s="6" customFormat="1" ht="13" x14ac:dyDescent="0.3">
      <c r="B37" s="54">
        <v>3</v>
      </c>
      <c r="C37" s="55" t="e">
        <f ca="1">IF($C$30&lt;B37,0,_xll.RiskLognorm(Average_Loss,55%*Average_Loss))</f>
        <v>#NAME?</v>
      </c>
      <c r="E37" s="44" t="s">
        <v>36</v>
      </c>
      <c r="F37" s="64">
        <v>309000</v>
      </c>
      <c r="G37" s="6" t="s">
        <v>16</v>
      </c>
    </row>
    <row r="38" spans="2:7" s="6" customFormat="1" ht="15" customHeight="1" x14ac:dyDescent="0.3">
      <c r="B38" s="54">
        <v>4</v>
      </c>
      <c r="C38" s="55" t="e">
        <f ca="1">IF($C$30&lt;B38,0,_xll.RiskLognorm(Average_Loss,55%*Average_Loss))</f>
        <v>#NAME?</v>
      </c>
      <c r="E38" s="44" t="s">
        <v>24</v>
      </c>
      <c r="F38" s="48" t="e">
        <f ca="1">Coverage*MAX(0,(Losses-Deductable))</f>
        <v>#NAME?</v>
      </c>
    </row>
    <row r="39" spans="2:7" s="6" customFormat="1" ht="13" x14ac:dyDescent="0.3">
      <c r="B39" s="54">
        <v>5</v>
      </c>
      <c r="C39" s="55" t="e">
        <f ca="1">IF($C$30&lt;B39,0,_xll.RiskLognorm(Average_Loss,55%*Average_Loss))</f>
        <v>#NAME?</v>
      </c>
      <c r="E39" s="44"/>
      <c r="F39" s="48"/>
    </row>
    <row r="40" spans="2:7" s="6" customFormat="1" ht="14.5" customHeight="1" thickBot="1" x14ac:dyDescent="0.35">
      <c r="B40" s="54">
        <v>6</v>
      </c>
      <c r="C40" s="55" t="e">
        <f ca="1">IF($C$30&lt;B40,0,_xll.RiskLognorm(Average_Loss,55%*Average_Loss))</f>
        <v>#NAME?</v>
      </c>
      <c r="E40" s="49" t="s">
        <v>5</v>
      </c>
      <c r="F40" s="72" t="e">
        <f ca="1">_xll.RiskOutput() + Net_Profits-Premium_Limited_Insurance+F38</f>
        <v>#NAME?</v>
      </c>
    </row>
    <row r="41" spans="2:7" s="6" customFormat="1" ht="13.5" thickBot="1" x14ac:dyDescent="0.35">
      <c r="B41" s="54">
        <v>7</v>
      </c>
      <c r="C41" s="55" t="e">
        <f ca="1">IF($C$30&lt;B41,0,_xll.RiskLognorm(Average_Loss,55%*Average_Loss))</f>
        <v>#NAME?</v>
      </c>
    </row>
    <row r="42" spans="2:7" s="6" customFormat="1" ht="14.5" customHeight="1" thickBot="1" x14ac:dyDescent="0.35">
      <c r="B42" s="54">
        <v>8</v>
      </c>
      <c r="C42" s="55" t="e">
        <f ca="1">IF($C$30&lt;B42,0,_xll.RiskLognorm(Average_Loss,55%*Average_Loss))</f>
        <v>#NAME?</v>
      </c>
      <c r="E42" s="77" t="s">
        <v>32</v>
      </c>
      <c r="F42" s="78"/>
    </row>
    <row r="43" spans="2:7" s="6" customFormat="1" ht="13" x14ac:dyDescent="0.3">
      <c r="B43" s="54">
        <v>9</v>
      </c>
      <c r="C43" s="55" t="e">
        <f ca="1">IF($C$30&lt;B43,0,_xll.RiskLognorm(Average_Loss,55%*Average_Loss))</f>
        <v>#NAME?</v>
      </c>
      <c r="E43" s="73"/>
      <c r="F43" s="74"/>
    </row>
    <row r="44" spans="2:7" s="6" customFormat="1" ht="13.5" thickBot="1" x14ac:dyDescent="0.35">
      <c r="B44" s="54">
        <v>10</v>
      </c>
      <c r="C44" s="55" t="e">
        <f ca="1">IF($C$30&lt;B44,0,_xll.RiskLognorm(Average_Loss,55%*Average_Loss))</f>
        <v>#NAME?</v>
      </c>
      <c r="E44" s="49" t="s">
        <v>5</v>
      </c>
      <c r="F44" s="72" t="e">
        <f ca="1">_xll.RiskOutput() + Net_Profits-Premium_Limited_Insurance+Paid_Out_LimitedIns-Costs_hedge+Revenues_hedge</f>
        <v>#NAME?</v>
      </c>
    </row>
    <row r="45" spans="2:7" s="6" customFormat="1" ht="13.5" thickBot="1" x14ac:dyDescent="0.35">
      <c r="B45" s="54">
        <v>11</v>
      </c>
      <c r="C45" s="55" t="e">
        <f ca="1">IF($C$30&lt;B45,0,_xll.RiskLognorm(Average_Loss,55%*Average_Loss))</f>
        <v>#NAME?</v>
      </c>
    </row>
    <row r="46" spans="2:7" s="6" customFormat="1" ht="13.5" thickBot="1" x14ac:dyDescent="0.35">
      <c r="B46" s="54">
        <v>12</v>
      </c>
      <c r="C46" s="55" t="e">
        <f ca="1">IF($C$30&lt;B46,0,_xll.RiskLognorm(Average_Loss,55%*Average_Loss))</f>
        <v>#NAME?</v>
      </c>
      <c r="E46" s="75" t="s">
        <v>37</v>
      </c>
      <c r="F46" s="76"/>
    </row>
    <row r="47" spans="2:7" s="6" customFormat="1" ht="13" x14ac:dyDescent="0.3">
      <c r="B47" s="54">
        <v>13</v>
      </c>
      <c r="C47" s="55" t="e">
        <f ca="1">IF($C$30&lt;B47,0,_xll.RiskLognorm(Average_Loss,55%*Average_Loss))</f>
        <v>#NAME?</v>
      </c>
      <c r="E47" s="44"/>
      <c r="F47" s="45"/>
    </row>
    <row r="48" spans="2:7" s="6" customFormat="1" ht="13" x14ac:dyDescent="0.3">
      <c r="B48" s="54">
        <v>14</v>
      </c>
      <c r="C48" s="55" t="e">
        <f ca="1">IF($C$30&lt;B48,0,_xll.RiskLognorm(Average_Loss,55%*Average_Loss))</f>
        <v>#NAME?</v>
      </c>
      <c r="E48" s="44" t="s">
        <v>34</v>
      </c>
      <c r="F48" s="48" t="e">
        <f ca="1">MAX(0,Losses-Deductable)</f>
        <v>#NAME?</v>
      </c>
    </row>
    <row r="49" spans="2:6" s="6" customFormat="1" ht="13.5" thickBot="1" x14ac:dyDescent="0.35">
      <c r="B49" s="54">
        <v>15</v>
      </c>
      <c r="C49" s="55" t="e">
        <f ca="1">IF($C$30&lt;B49,0,_xll.RiskLognorm(Average_Loss,55%*Average_Loss))</f>
        <v>#NAME?</v>
      </c>
      <c r="E49" s="49" t="s">
        <v>35</v>
      </c>
      <c r="F49" s="50" t="e">
        <f ca="1">_xll.RiskMean(F48)</f>
        <v>#NAME?</v>
      </c>
    </row>
    <row r="50" spans="2:6" s="6" customFormat="1" ht="13" x14ac:dyDescent="0.3">
      <c r="B50" s="54">
        <v>16</v>
      </c>
      <c r="C50" s="55" t="e">
        <f ca="1">IF($C$30&lt;B50,0,_xll.RiskLognorm(Average_Loss,55%*Average_Loss))</f>
        <v>#NAME?</v>
      </c>
    </row>
    <row r="51" spans="2:6" s="6" customFormat="1" ht="13" x14ac:dyDescent="0.3">
      <c r="B51" s="54">
        <v>17</v>
      </c>
      <c r="C51" s="55" t="e">
        <f ca="1">IF($C$30&lt;B51,0,_xll.RiskLognorm(Average_Loss,55%*Average_Loss))</f>
        <v>#NAME?</v>
      </c>
    </row>
    <row r="52" spans="2:6" s="6" customFormat="1" ht="13" x14ac:dyDescent="0.3">
      <c r="B52" s="54">
        <v>18</v>
      </c>
      <c r="C52" s="55" t="e">
        <f ca="1">IF($C$30&lt;B52,0,_xll.RiskLognorm(Average_Loss,55%*Average_Loss))</f>
        <v>#NAME?</v>
      </c>
    </row>
    <row r="53" spans="2:6" s="6" customFormat="1" ht="13" x14ac:dyDescent="0.3">
      <c r="B53" s="54">
        <v>19</v>
      </c>
      <c r="C53" s="55" t="e">
        <f ca="1">IF($C$30&lt;B53,0,_xll.RiskLognorm(Average_Loss,55%*Average_Loss))</f>
        <v>#NAME?</v>
      </c>
    </row>
    <row r="54" spans="2:6" s="6" customFormat="1" ht="13" x14ac:dyDescent="0.3">
      <c r="B54" s="54">
        <v>20</v>
      </c>
      <c r="C54" s="55" t="e">
        <f ca="1">IF($C$30&lt;B54,0,_xll.RiskLognorm(Average_Loss,55%*Average_Loss))</f>
        <v>#NAME?</v>
      </c>
    </row>
    <row r="55" spans="2:6" s="6" customFormat="1" ht="13" x14ac:dyDescent="0.3">
      <c r="B55" s="54">
        <v>21</v>
      </c>
      <c r="C55" s="55" t="e">
        <f ca="1">IF($C$30&lt;B55,0,_xll.RiskLognorm(Average_Loss,55%*Average_Loss))</f>
        <v>#NAME?</v>
      </c>
    </row>
    <row r="56" spans="2:6" s="6" customFormat="1" ht="13" x14ac:dyDescent="0.3">
      <c r="B56" s="54">
        <v>22</v>
      </c>
      <c r="C56" s="55" t="e">
        <f ca="1">IF($C$30&lt;B56,0,_xll.RiskLognorm(Average_Loss,55%*Average_Loss))</f>
        <v>#NAME?</v>
      </c>
    </row>
    <row r="57" spans="2:6" s="6" customFormat="1" ht="13" x14ac:dyDescent="0.3">
      <c r="B57" s="54">
        <v>23</v>
      </c>
      <c r="C57" s="55" t="e">
        <f ca="1">IF($C$30&lt;B57,0,_xll.RiskLognorm(Average_Loss,55%*Average_Loss))</f>
        <v>#NAME?</v>
      </c>
    </row>
    <row r="58" spans="2:6" s="6" customFormat="1" ht="13" x14ac:dyDescent="0.3">
      <c r="B58" s="54">
        <v>24</v>
      </c>
      <c r="C58" s="55" t="e">
        <f ca="1">IF($C$30&lt;B58,0,_xll.RiskLognorm(Average_Loss,55%*Average_Loss))</f>
        <v>#NAME?</v>
      </c>
    </row>
    <row r="59" spans="2:6" s="6" customFormat="1" ht="13.5" thickBot="1" x14ac:dyDescent="0.35">
      <c r="B59" s="58">
        <v>25</v>
      </c>
      <c r="C59" s="59" t="e">
        <f ca="1">IF($C$30&lt;B59,0,_xll.RiskLognorm(Average_Loss,55%*Average_Loss))</f>
        <v>#NAME?</v>
      </c>
    </row>
    <row r="60" spans="2:6" s="6" customFormat="1" ht="13" x14ac:dyDescent="0.3"/>
    <row r="61" spans="2:6" s="6" customFormat="1" ht="13" x14ac:dyDescent="0.3"/>
    <row r="62" spans="2:6" s="6" customFormat="1" ht="13" x14ac:dyDescent="0.3"/>
    <row r="63" spans="2:6" s="6" customFormat="1" ht="13" x14ac:dyDescent="0.3"/>
    <row r="64" spans="2:6" s="6" customFormat="1" ht="13" x14ac:dyDescent="0.3"/>
    <row r="65" s="6" customFormat="1" ht="13" x14ac:dyDescent="0.3"/>
    <row r="66" s="6" customFormat="1" ht="13" x14ac:dyDescent="0.3"/>
    <row r="67" s="6" customFormat="1" ht="13" x14ac:dyDescent="0.3"/>
    <row r="68" s="6" customFormat="1" ht="13" x14ac:dyDescent="0.3"/>
    <row r="69" s="6" customFormat="1" ht="13" x14ac:dyDescent="0.3"/>
    <row r="70" s="6" customFormat="1" ht="13" x14ac:dyDescent="0.3"/>
    <row r="71" s="6" customFormat="1" ht="13" x14ac:dyDescent="0.3"/>
    <row r="72" s="6" customFormat="1" ht="13" x14ac:dyDescent="0.3"/>
    <row r="73" s="6" customFormat="1" ht="13" x14ac:dyDescent="0.3"/>
    <row r="74" s="6" customFormat="1" ht="13" x14ac:dyDescent="0.3"/>
    <row r="75" s="6" customFormat="1" ht="13" x14ac:dyDescent="0.3"/>
    <row r="76" s="6" customFormat="1" ht="13" x14ac:dyDescent="0.3"/>
    <row r="77" s="6" customFormat="1" ht="13" x14ac:dyDescent="0.3"/>
    <row r="78" s="6" customFormat="1" ht="13" x14ac:dyDescent="0.3"/>
    <row r="79" s="6" customFormat="1" ht="13" x14ac:dyDescent="0.3"/>
    <row r="80" s="6" customFormat="1" ht="13" x14ac:dyDescent="0.3"/>
    <row r="81" s="6" customFormat="1" ht="13" x14ac:dyDescent="0.3"/>
    <row r="82" s="6" customFormat="1" ht="13" x14ac:dyDescent="0.3"/>
    <row r="83" s="6" customFormat="1" ht="13" x14ac:dyDescent="0.3"/>
    <row r="84" s="6" customFormat="1" ht="13" x14ac:dyDescent="0.3"/>
    <row r="85" s="6" customFormat="1" ht="13" x14ac:dyDescent="0.3"/>
    <row r="86" s="6" customFormat="1" ht="13" x14ac:dyDescent="0.3"/>
    <row r="87" s="6" customFormat="1" ht="13" x14ac:dyDescent="0.3"/>
    <row r="88" s="6" customFormat="1" ht="13" x14ac:dyDescent="0.3"/>
    <row r="89" s="6" customFormat="1" ht="13" x14ac:dyDescent="0.3"/>
    <row r="90" s="6" customFormat="1" ht="13" x14ac:dyDescent="0.3"/>
    <row r="91" s="6" customFormat="1" ht="13" x14ac:dyDescent="0.3"/>
    <row r="92" s="6" customFormat="1" ht="13" x14ac:dyDescent="0.3"/>
    <row r="93" s="6" customFormat="1" ht="13" x14ac:dyDescent="0.3"/>
    <row r="94" s="6" customFormat="1" ht="13" x14ac:dyDescent="0.3"/>
    <row r="95" s="6" customFormat="1" ht="13" x14ac:dyDescent="0.3"/>
    <row r="96" s="6" customFormat="1" ht="13" x14ac:dyDescent="0.3"/>
    <row r="97" s="6" customFormat="1" ht="13" x14ac:dyDescent="0.3"/>
    <row r="98" s="6" customFormat="1" ht="13" x14ac:dyDescent="0.3"/>
    <row r="99" s="6" customFormat="1" ht="13" x14ac:dyDescent="0.3"/>
    <row r="100" s="6" customFormat="1" ht="13" x14ac:dyDescent="0.3"/>
    <row r="101" s="6" customFormat="1" ht="13" x14ac:dyDescent="0.3"/>
    <row r="102" s="6" customFormat="1" ht="13" x14ac:dyDescent="0.3"/>
    <row r="103" s="6" customFormat="1" ht="13" x14ac:dyDescent="0.3"/>
    <row r="104" s="6" customFormat="1" ht="13" x14ac:dyDescent="0.3"/>
    <row r="105" s="6" customFormat="1" ht="13" x14ac:dyDescent="0.3"/>
    <row r="106" s="6" customFormat="1" ht="13" x14ac:dyDescent="0.3"/>
    <row r="107" s="6" customFormat="1" ht="13" x14ac:dyDescent="0.3"/>
    <row r="108" s="6" customFormat="1" ht="13" x14ac:dyDescent="0.3"/>
    <row r="109" s="6" customFormat="1" ht="13" x14ac:dyDescent="0.3"/>
    <row r="110" s="6" customFormat="1" ht="13" x14ac:dyDescent="0.3"/>
    <row r="111" s="6" customFormat="1" ht="13" x14ac:dyDescent="0.3"/>
    <row r="112" s="6" customFormat="1" ht="13" x14ac:dyDescent="0.3"/>
    <row r="113" s="6" customFormat="1" ht="13" x14ac:dyDescent="0.3"/>
    <row r="114" s="6" customFormat="1" ht="13" x14ac:dyDescent="0.3"/>
    <row r="115" s="6" customFormat="1" ht="13" x14ac:dyDescent="0.3"/>
    <row r="116" s="6" customFormat="1" ht="13" x14ac:dyDescent="0.3"/>
    <row r="117" s="6" customFormat="1" ht="13" x14ac:dyDescent="0.3"/>
    <row r="118" s="6" customFormat="1" ht="13" x14ac:dyDescent="0.3"/>
    <row r="119" s="6" customFormat="1" ht="13" x14ac:dyDescent="0.3"/>
    <row r="120" s="6" customFormat="1" ht="13" x14ac:dyDescent="0.3"/>
    <row r="121" s="6" customFormat="1" ht="13" x14ac:dyDescent="0.3"/>
    <row r="122" s="6" customFormat="1" ht="13" x14ac:dyDescent="0.3"/>
    <row r="123" s="6" customFormat="1" ht="13" x14ac:dyDescent="0.3"/>
    <row r="124" s="6" customFormat="1" ht="13" x14ac:dyDescent="0.3"/>
    <row r="125" s="6" customFormat="1" ht="13" x14ac:dyDescent="0.3"/>
    <row r="126" s="6" customFormat="1" ht="13" x14ac:dyDescent="0.3"/>
    <row r="127" s="6" customFormat="1" ht="13" x14ac:dyDescent="0.3"/>
    <row r="128" s="6" customFormat="1" ht="13" x14ac:dyDescent="0.3"/>
    <row r="129" s="6" customFormat="1" ht="13" x14ac:dyDescent="0.3"/>
    <row r="130" s="6" customFormat="1" ht="13" x14ac:dyDescent="0.3"/>
    <row r="131" s="6" customFormat="1" ht="13" x14ac:dyDescent="0.3"/>
    <row r="132" s="6" customFormat="1" ht="13" x14ac:dyDescent="0.3"/>
    <row r="133" s="6" customFormat="1" ht="13" x14ac:dyDescent="0.3"/>
    <row r="134" s="6" customFormat="1" ht="13" x14ac:dyDescent="0.3"/>
    <row r="135" s="6" customFormat="1" ht="13" x14ac:dyDescent="0.3"/>
    <row r="136" s="6" customFormat="1" ht="13" x14ac:dyDescent="0.3"/>
    <row r="137" s="6" customFormat="1" ht="13" x14ac:dyDescent="0.3"/>
    <row r="138" s="6" customFormat="1" ht="13" x14ac:dyDescent="0.3"/>
    <row r="139" s="6" customFormat="1" ht="13" x14ac:dyDescent="0.3"/>
    <row r="140" s="6" customFormat="1" ht="13" x14ac:dyDescent="0.3"/>
    <row r="141" s="6" customFormat="1" ht="13" x14ac:dyDescent="0.3"/>
    <row r="142" s="6" customFormat="1" ht="13" x14ac:dyDescent="0.3"/>
    <row r="143" s="6" customFormat="1" ht="13" x14ac:dyDescent="0.3"/>
    <row r="144" s="6" customFormat="1" ht="13" x14ac:dyDescent="0.3"/>
    <row r="145" s="6" customFormat="1" ht="13" x14ac:dyDescent="0.3"/>
    <row r="146" s="6" customFormat="1" ht="13" x14ac:dyDescent="0.3"/>
    <row r="147" s="6" customFormat="1" ht="13" x14ac:dyDescent="0.3"/>
    <row r="148" s="6" customFormat="1" ht="13" x14ac:dyDescent="0.3"/>
    <row r="149" s="6" customFormat="1" ht="13" x14ac:dyDescent="0.3"/>
    <row r="150" s="6" customFormat="1" ht="13" x14ac:dyDescent="0.3"/>
    <row r="151" s="6" customFormat="1" ht="13" x14ac:dyDescent="0.3"/>
    <row r="152" s="6" customFormat="1" ht="13" x14ac:dyDescent="0.3"/>
    <row r="153" s="6" customFormat="1" ht="13" x14ac:dyDescent="0.3"/>
    <row r="154" s="6" customFormat="1" ht="13" x14ac:dyDescent="0.3"/>
    <row r="155" s="6" customFormat="1" ht="13" x14ac:dyDescent="0.3"/>
    <row r="156" s="6" customFormat="1" ht="13" x14ac:dyDescent="0.3"/>
    <row r="157" s="6" customFormat="1" ht="13" x14ac:dyDescent="0.3"/>
    <row r="158" s="6" customFormat="1" ht="13" x14ac:dyDescent="0.3"/>
    <row r="159" s="6" customFormat="1" ht="13" x14ac:dyDescent="0.3"/>
    <row r="160" s="6" customFormat="1" ht="13" x14ac:dyDescent="0.3"/>
    <row r="161" s="6" customFormat="1" ht="13" x14ac:dyDescent="0.3"/>
    <row r="162" s="6" customFormat="1" ht="13" x14ac:dyDescent="0.3"/>
    <row r="163" s="6" customFormat="1" ht="13" x14ac:dyDescent="0.3"/>
    <row r="164" s="6" customFormat="1" ht="13" x14ac:dyDescent="0.3"/>
    <row r="165" s="6" customFormat="1" ht="13" x14ac:dyDescent="0.3"/>
    <row r="166" s="6" customFormat="1" ht="13" x14ac:dyDescent="0.3"/>
    <row r="167" s="6" customFormat="1" ht="13" x14ac:dyDescent="0.3"/>
    <row r="168" s="6" customFormat="1" ht="13" x14ac:dyDescent="0.3"/>
    <row r="169" s="6" customFormat="1" ht="13" x14ac:dyDescent="0.3"/>
    <row r="170" s="6" customFormat="1" ht="13" x14ac:dyDescent="0.3"/>
    <row r="171" s="6" customFormat="1" ht="13" x14ac:dyDescent="0.3"/>
    <row r="172" s="6" customFormat="1" ht="13" x14ac:dyDescent="0.3"/>
    <row r="173" s="6" customFormat="1" ht="13" x14ac:dyDescent="0.3"/>
    <row r="174" s="6" customFormat="1" ht="13" x14ac:dyDescent="0.3"/>
    <row r="175" s="6" customFormat="1" ht="13" x14ac:dyDescent="0.3"/>
    <row r="176" s="6" customFormat="1" ht="13" x14ac:dyDescent="0.3"/>
    <row r="177" s="6" customFormat="1" ht="13" x14ac:dyDescent="0.3"/>
    <row r="178" s="6" customFormat="1" ht="13" x14ac:dyDescent="0.3"/>
    <row r="179" s="6" customFormat="1" ht="13" x14ac:dyDescent="0.3"/>
    <row r="180" s="6" customFormat="1" ht="13" x14ac:dyDescent="0.3"/>
    <row r="181" s="6" customFormat="1" ht="13" x14ac:dyDescent="0.3"/>
    <row r="182" s="6" customFormat="1" ht="13" x14ac:dyDescent="0.3"/>
    <row r="183" s="6" customFormat="1" ht="13" x14ac:dyDescent="0.3"/>
    <row r="184" s="6" customFormat="1" ht="13" x14ac:dyDescent="0.3"/>
    <row r="185" s="6" customFormat="1" ht="13" x14ac:dyDescent="0.3"/>
    <row r="186" s="6" customFormat="1" ht="13" x14ac:dyDescent="0.3"/>
    <row r="187" s="6" customFormat="1" ht="13" x14ac:dyDescent="0.3"/>
    <row r="188" s="6" customFormat="1" ht="13" x14ac:dyDescent="0.3"/>
    <row r="189" s="6" customFormat="1" ht="13" x14ac:dyDescent="0.3"/>
    <row r="190" s="6" customFormat="1" ht="13" x14ac:dyDescent="0.3"/>
    <row r="191" s="6" customFormat="1" ht="13" x14ac:dyDescent="0.3"/>
    <row r="192" s="6" customFormat="1" ht="13" x14ac:dyDescent="0.3"/>
    <row r="193" s="6" customFormat="1" ht="13" x14ac:dyDescent="0.3"/>
    <row r="194" s="6" customFormat="1" ht="13" x14ac:dyDescent="0.3"/>
    <row r="195" s="6" customFormat="1" ht="13" x14ac:dyDescent="0.3"/>
    <row r="196" s="6" customFormat="1" ht="13" x14ac:dyDescent="0.3"/>
    <row r="197" s="6" customFormat="1" ht="13" x14ac:dyDescent="0.3"/>
    <row r="198" s="6" customFormat="1" ht="13" x14ac:dyDescent="0.3"/>
    <row r="199" s="6" customFormat="1" ht="13" x14ac:dyDescent="0.3"/>
    <row r="200" s="6" customFormat="1" ht="13" x14ac:dyDescent="0.3"/>
    <row r="201" s="6" customFormat="1" ht="13" x14ac:dyDescent="0.3"/>
    <row r="202" s="6" customFormat="1" ht="13" x14ac:dyDescent="0.3"/>
    <row r="203" s="6" customFormat="1" ht="13" x14ac:dyDescent="0.3"/>
    <row r="204" s="6" customFormat="1" ht="13" x14ac:dyDescent="0.3"/>
    <row r="205" s="6" customFormat="1" ht="13" x14ac:dyDescent="0.3"/>
    <row r="206" s="6" customFormat="1" ht="13" x14ac:dyDescent="0.3"/>
    <row r="207" s="6" customFormat="1" ht="13" x14ac:dyDescent="0.3"/>
    <row r="208" s="6" customFormat="1" ht="13" x14ac:dyDescent="0.3"/>
    <row r="209" s="6" customFormat="1" ht="13" x14ac:dyDescent="0.3"/>
    <row r="210" s="6" customFormat="1" ht="13" x14ac:dyDescent="0.3"/>
    <row r="211" s="6" customFormat="1" ht="13" x14ac:dyDescent="0.3"/>
    <row r="212" s="6" customFormat="1" ht="13" x14ac:dyDescent="0.3"/>
    <row r="213" s="6" customFormat="1" ht="13" x14ac:dyDescent="0.3"/>
    <row r="214" s="6" customFormat="1" ht="13" x14ac:dyDescent="0.3"/>
    <row r="215" s="6" customFormat="1" ht="13" x14ac:dyDescent="0.3"/>
    <row r="216" s="6" customFormat="1" ht="13" x14ac:dyDescent="0.3"/>
    <row r="217" s="6" customFormat="1" ht="13" x14ac:dyDescent="0.3"/>
    <row r="218" s="6" customFormat="1" ht="13" x14ac:dyDescent="0.3"/>
    <row r="219" s="6" customFormat="1" ht="13" x14ac:dyDescent="0.3"/>
    <row r="220" s="6" customFormat="1" ht="13" x14ac:dyDescent="0.3"/>
    <row r="221" s="6" customFormat="1" ht="13" x14ac:dyDescent="0.3"/>
    <row r="222" s="6" customFormat="1" ht="13" x14ac:dyDescent="0.3"/>
    <row r="223" s="6" customFormat="1" ht="13" x14ac:dyDescent="0.3"/>
    <row r="224" s="6" customFormat="1" ht="13" x14ac:dyDescent="0.3"/>
    <row r="225" s="6" customFormat="1" ht="13" x14ac:dyDescent="0.3"/>
    <row r="226" s="6" customFormat="1" ht="13" x14ac:dyDescent="0.3"/>
    <row r="227" s="6" customFormat="1" ht="13" x14ac:dyDescent="0.3"/>
    <row r="228" s="6" customFormat="1" ht="13" x14ac:dyDescent="0.3"/>
    <row r="229" s="6" customFormat="1" ht="13" x14ac:dyDescent="0.3"/>
    <row r="230" s="6" customFormat="1" ht="13" x14ac:dyDescent="0.3"/>
    <row r="231" s="6" customFormat="1" ht="13" x14ac:dyDescent="0.3"/>
    <row r="232" s="6" customFormat="1" ht="13" x14ac:dyDescent="0.3"/>
    <row r="233" s="6" customFormat="1" ht="13" x14ac:dyDescent="0.3"/>
    <row r="234" s="6" customFormat="1" ht="13" x14ac:dyDescent="0.3"/>
    <row r="235" s="6" customFormat="1" ht="13" x14ac:dyDescent="0.3"/>
    <row r="236" s="6" customFormat="1" ht="13" x14ac:dyDescent="0.3"/>
    <row r="237" s="6" customFormat="1" ht="13" x14ac:dyDescent="0.3"/>
    <row r="238" s="6" customFormat="1" ht="13" x14ac:dyDescent="0.3"/>
    <row r="239" s="6" customFormat="1" ht="13" x14ac:dyDescent="0.3"/>
    <row r="240" s="6" customFormat="1" ht="13" x14ac:dyDescent="0.3"/>
    <row r="241" s="6" customFormat="1" ht="13" x14ac:dyDescent="0.3"/>
    <row r="242" s="6" customFormat="1" ht="13" x14ac:dyDescent="0.3"/>
    <row r="243" s="6" customFormat="1" ht="13" x14ac:dyDescent="0.3"/>
    <row r="244" s="6" customFormat="1" ht="13" x14ac:dyDescent="0.3"/>
    <row r="245" s="6" customFormat="1" ht="13" x14ac:dyDescent="0.3"/>
    <row r="246" s="6" customFormat="1" ht="13" x14ac:dyDescent="0.3"/>
    <row r="247" s="6" customFormat="1" ht="13" x14ac:dyDescent="0.3"/>
    <row r="248" s="6" customFormat="1" ht="13" x14ac:dyDescent="0.3"/>
    <row r="249" s="6" customFormat="1" ht="13" x14ac:dyDescent="0.3"/>
    <row r="250" s="6" customFormat="1" ht="13" x14ac:dyDescent="0.3"/>
    <row r="251" s="6" customFormat="1" ht="13" x14ac:dyDescent="0.3"/>
    <row r="252" s="6" customFormat="1" ht="13" x14ac:dyDescent="0.3"/>
    <row r="253" s="6" customFormat="1" ht="13" x14ac:dyDescent="0.3"/>
    <row r="254" s="6" customFormat="1" ht="13" x14ac:dyDescent="0.3"/>
    <row r="255" s="6" customFormat="1" ht="13" x14ac:dyDescent="0.3"/>
    <row r="256" s="6" customFormat="1" ht="13" x14ac:dyDescent="0.3"/>
    <row r="257" s="6" customFormat="1" ht="13" x14ac:dyDescent="0.3"/>
    <row r="258" s="6" customFormat="1" ht="13" x14ac:dyDescent="0.3"/>
    <row r="259" s="6" customFormat="1" ht="13" x14ac:dyDescent="0.3"/>
    <row r="260" s="6" customFormat="1" ht="13" x14ac:dyDescent="0.3"/>
    <row r="261" s="6" customFormat="1" ht="13" x14ac:dyDescent="0.3"/>
    <row r="262" s="6" customFormat="1" ht="13" x14ac:dyDescent="0.3"/>
    <row r="263" s="6" customFormat="1" ht="13" x14ac:dyDescent="0.3"/>
    <row r="264" s="6" customFormat="1" ht="13" x14ac:dyDescent="0.3"/>
    <row r="265" s="6" customFormat="1" ht="13" x14ac:dyDescent="0.3"/>
    <row r="266" s="6" customFormat="1" ht="13" x14ac:dyDescent="0.3"/>
    <row r="267" s="6" customFormat="1" ht="13" x14ac:dyDescent="0.3"/>
    <row r="268" s="6" customFormat="1" ht="13" x14ac:dyDescent="0.3"/>
    <row r="269" s="6" customFormat="1" ht="13" x14ac:dyDescent="0.3"/>
    <row r="270" s="6" customFormat="1" ht="13" x14ac:dyDescent="0.3"/>
    <row r="271" s="6" customFormat="1" ht="13" x14ac:dyDescent="0.3"/>
    <row r="272" s="6" customFormat="1" ht="13" x14ac:dyDescent="0.3"/>
    <row r="273" s="6" customFormat="1" ht="13" x14ac:dyDescent="0.3"/>
    <row r="274" s="6" customFormat="1" ht="13" x14ac:dyDescent="0.3"/>
    <row r="275" s="6" customFormat="1" ht="13" x14ac:dyDescent="0.3"/>
    <row r="276" s="6" customFormat="1" ht="13" x14ac:dyDescent="0.3"/>
    <row r="277" s="6" customFormat="1" ht="13" x14ac:dyDescent="0.3"/>
    <row r="278" s="6" customFormat="1" ht="13" x14ac:dyDescent="0.3"/>
    <row r="279" s="6" customFormat="1" ht="13" x14ac:dyDescent="0.3"/>
    <row r="280" s="6" customFormat="1" ht="13" x14ac:dyDescent="0.3"/>
    <row r="281" s="6" customFormat="1" ht="13" x14ac:dyDescent="0.3"/>
    <row r="282" s="6" customFormat="1" ht="13" x14ac:dyDescent="0.3"/>
    <row r="283" s="6" customFormat="1" ht="13" x14ac:dyDescent="0.3"/>
    <row r="284" s="6" customFormat="1" ht="13" x14ac:dyDescent="0.3"/>
    <row r="285" s="6" customFormat="1" ht="13" x14ac:dyDescent="0.3"/>
    <row r="286" s="6" customFormat="1" ht="13" x14ac:dyDescent="0.3"/>
    <row r="287" s="6" customFormat="1" ht="13" x14ac:dyDescent="0.3"/>
    <row r="288" s="6" customFormat="1" ht="13" x14ac:dyDescent="0.3"/>
    <row r="289" s="6" customFormat="1" ht="13" x14ac:dyDescent="0.3"/>
    <row r="290" s="6" customFormat="1" ht="13" x14ac:dyDescent="0.3"/>
    <row r="291" s="6" customFormat="1" ht="13" x14ac:dyDescent="0.3"/>
    <row r="292" s="6" customFormat="1" ht="13" x14ac:dyDescent="0.3"/>
    <row r="293" s="6" customFormat="1" ht="13" x14ac:dyDescent="0.3"/>
    <row r="294" s="6" customFormat="1" ht="13" x14ac:dyDescent="0.3"/>
    <row r="295" s="6" customFormat="1" ht="13" x14ac:dyDescent="0.3"/>
    <row r="296" s="6" customFormat="1" ht="13" x14ac:dyDescent="0.3"/>
    <row r="297" s="6" customFormat="1" ht="13" x14ac:dyDescent="0.3"/>
    <row r="298" s="6" customFormat="1" ht="13" x14ac:dyDescent="0.3"/>
    <row r="299" s="6" customFormat="1" ht="13" x14ac:dyDescent="0.3"/>
    <row r="300" s="6" customFormat="1" ht="13" x14ac:dyDescent="0.3"/>
    <row r="301" s="6" customFormat="1" ht="13" x14ac:dyDescent="0.3"/>
    <row r="302" s="6" customFormat="1" ht="13" x14ac:dyDescent="0.3"/>
    <row r="303" s="6" customFormat="1" ht="13" x14ac:dyDescent="0.3"/>
    <row r="304" s="6" customFormat="1" ht="13" x14ac:dyDescent="0.3"/>
    <row r="305" s="6" customFormat="1" ht="13" x14ac:dyDescent="0.3"/>
    <row r="306" s="6" customFormat="1" ht="13" x14ac:dyDescent="0.3"/>
    <row r="307" s="6" customFormat="1" ht="13" x14ac:dyDescent="0.3"/>
    <row r="308" s="6" customFormat="1" ht="13" x14ac:dyDescent="0.3"/>
    <row r="309" s="6" customFormat="1" ht="13" x14ac:dyDescent="0.3"/>
    <row r="310" s="6" customFormat="1" ht="13" x14ac:dyDescent="0.3"/>
    <row r="311" s="6" customFormat="1" ht="13" x14ac:dyDescent="0.3"/>
    <row r="312" s="6" customFormat="1" ht="13" x14ac:dyDescent="0.3"/>
    <row r="313" s="6" customFormat="1" ht="13" x14ac:dyDescent="0.3"/>
    <row r="314" s="6" customFormat="1" ht="13" x14ac:dyDescent="0.3"/>
    <row r="315" s="6" customFormat="1" ht="13" x14ac:dyDescent="0.3"/>
    <row r="316" s="6" customFormat="1" ht="13" x14ac:dyDescent="0.3"/>
    <row r="317" s="6" customFormat="1" ht="13" x14ac:dyDescent="0.3"/>
    <row r="318" s="6" customFormat="1" ht="13" x14ac:dyDescent="0.3"/>
    <row r="319" s="6" customFormat="1" ht="13" x14ac:dyDescent="0.3"/>
    <row r="320" s="6" customFormat="1" ht="13" x14ac:dyDescent="0.3"/>
    <row r="321" s="6" customFormat="1" ht="13" x14ac:dyDescent="0.3"/>
    <row r="322" s="6" customFormat="1" ht="13" x14ac:dyDescent="0.3"/>
    <row r="323" s="6" customFormat="1" ht="13" x14ac:dyDescent="0.3"/>
    <row r="324" s="6" customFormat="1" ht="13" x14ac:dyDescent="0.3"/>
    <row r="325" s="6" customFormat="1" ht="13" x14ac:dyDescent="0.3"/>
    <row r="326" s="6" customFormat="1" ht="13" x14ac:dyDescent="0.3"/>
    <row r="327" s="6" customFormat="1" ht="13" x14ac:dyDescent="0.3"/>
    <row r="328" s="6" customFormat="1" ht="13" x14ac:dyDescent="0.3"/>
    <row r="329" s="6" customFormat="1" ht="13" x14ac:dyDescent="0.3"/>
    <row r="330" s="6" customFormat="1" ht="13" x14ac:dyDescent="0.3"/>
    <row r="331" s="6" customFormat="1" ht="13" x14ac:dyDescent="0.3"/>
    <row r="332" s="6" customFormat="1" ht="13" x14ac:dyDescent="0.3"/>
    <row r="333" s="6" customFormat="1" ht="13" x14ac:dyDescent="0.3"/>
    <row r="334" s="6" customFormat="1" ht="13" x14ac:dyDescent="0.3"/>
    <row r="335" s="6" customFormat="1" ht="13" x14ac:dyDescent="0.3"/>
    <row r="336" s="6" customFormat="1" ht="13" x14ac:dyDescent="0.3"/>
    <row r="337" s="6" customFormat="1" ht="13" x14ac:dyDescent="0.3"/>
    <row r="338" s="6" customFormat="1" ht="13" x14ac:dyDescent="0.3"/>
    <row r="339" s="6" customFormat="1" ht="13" x14ac:dyDescent="0.3"/>
    <row r="340" s="6" customFormat="1" ht="13" x14ac:dyDescent="0.3"/>
    <row r="341" s="6" customFormat="1" ht="13" x14ac:dyDescent="0.3"/>
    <row r="342" s="6" customFormat="1" ht="13" x14ac:dyDescent="0.3"/>
    <row r="343" s="6" customFormat="1" ht="13" x14ac:dyDescent="0.3"/>
    <row r="344" s="6" customFormat="1" ht="13" x14ac:dyDescent="0.3"/>
    <row r="345" s="6" customFormat="1" ht="13" x14ac:dyDescent="0.3"/>
    <row r="346" s="6" customFormat="1" ht="13" x14ac:dyDescent="0.3"/>
    <row r="347" s="6" customFormat="1" ht="13" x14ac:dyDescent="0.3"/>
    <row r="348" s="6" customFormat="1" ht="13" x14ac:dyDescent="0.3"/>
    <row r="349" s="6" customFormat="1" ht="13" x14ac:dyDescent="0.3"/>
    <row r="350" s="6" customFormat="1" ht="13" x14ac:dyDescent="0.3"/>
    <row r="351" s="6" customFormat="1" ht="13" x14ac:dyDescent="0.3"/>
    <row r="352" s="6" customFormat="1" ht="13" x14ac:dyDescent="0.3"/>
    <row r="353" s="6" customFormat="1" ht="13" x14ac:dyDescent="0.3"/>
    <row r="354" s="6" customFormat="1" ht="13" x14ac:dyDescent="0.3"/>
    <row r="355" s="6" customFormat="1" ht="13" x14ac:dyDescent="0.3"/>
    <row r="356" s="6" customFormat="1" ht="13" x14ac:dyDescent="0.3"/>
    <row r="357" s="6" customFormat="1" ht="13" x14ac:dyDescent="0.3"/>
    <row r="358" s="6" customFormat="1" ht="13" x14ac:dyDescent="0.3"/>
    <row r="359" s="6" customFormat="1" ht="13" x14ac:dyDescent="0.3"/>
    <row r="360" s="6" customFormat="1" ht="13" x14ac:dyDescent="0.3"/>
    <row r="361" s="6" customFormat="1" ht="13" x14ac:dyDescent="0.3"/>
    <row r="362" s="6" customFormat="1" ht="13" x14ac:dyDescent="0.3"/>
    <row r="363" s="6" customFormat="1" ht="13" x14ac:dyDescent="0.3"/>
    <row r="364" s="6" customFormat="1" ht="13" x14ac:dyDescent="0.3"/>
    <row r="365" s="6" customFormat="1" ht="13" x14ac:dyDescent="0.3"/>
    <row r="366" s="6" customFormat="1" ht="13" x14ac:dyDescent="0.3"/>
    <row r="367" s="6" customFormat="1" ht="13" x14ac:dyDescent="0.3"/>
    <row r="368" s="6" customFormat="1" ht="13" x14ac:dyDescent="0.3"/>
    <row r="369" s="6" customFormat="1" ht="13" x14ac:dyDescent="0.3"/>
    <row r="370" s="6" customFormat="1" ht="13" x14ac:dyDescent="0.3"/>
    <row r="371" s="6" customFormat="1" ht="13" x14ac:dyDescent="0.3"/>
    <row r="372" s="6" customFormat="1" ht="13" x14ac:dyDescent="0.3"/>
    <row r="373" s="6" customFormat="1" ht="13" x14ac:dyDescent="0.3"/>
    <row r="374" s="6" customFormat="1" ht="13" x14ac:dyDescent="0.3"/>
    <row r="375" s="6" customFormat="1" ht="13" x14ac:dyDescent="0.3"/>
    <row r="376" s="6" customFormat="1" ht="13" x14ac:dyDescent="0.3"/>
    <row r="377" s="6" customFormat="1" ht="13" x14ac:dyDescent="0.3"/>
    <row r="378" s="6" customFormat="1" ht="13" x14ac:dyDescent="0.3"/>
    <row r="379" s="6" customFormat="1" ht="13" x14ac:dyDescent="0.3"/>
    <row r="380" s="6" customFormat="1" ht="13" x14ac:dyDescent="0.3"/>
    <row r="381" s="6" customFormat="1" ht="13" x14ac:dyDescent="0.3"/>
    <row r="382" s="6" customFormat="1" ht="13" x14ac:dyDescent="0.3"/>
    <row r="383" s="6" customFormat="1" ht="13" x14ac:dyDescent="0.3"/>
    <row r="384" s="6" customFormat="1" ht="13" x14ac:dyDescent="0.3"/>
    <row r="385" s="6" customFormat="1" ht="13" x14ac:dyDescent="0.3"/>
    <row r="386" s="6" customFormat="1" ht="13" x14ac:dyDescent="0.3"/>
    <row r="387" s="6" customFormat="1" ht="13" x14ac:dyDescent="0.3"/>
    <row r="388" s="6" customFormat="1" ht="13" x14ac:dyDescent="0.3"/>
    <row r="389" s="6" customFormat="1" ht="13" x14ac:dyDescent="0.3"/>
    <row r="390" s="6" customFormat="1" ht="13" x14ac:dyDescent="0.3"/>
    <row r="391" s="6" customFormat="1" ht="13" x14ac:dyDescent="0.3"/>
    <row r="392" s="6" customFormat="1" ht="13" x14ac:dyDescent="0.3"/>
    <row r="393" s="6" customFormat="1" ht="13" x14ac:dyDescent="0.3"/>
    <row r="394" s="6" customFormat="1" ht="13" x14ac:dyDescent="0.3"/>
    <row r="395" s="6" customFormat="1" ht="13" x14ac:dyDescent="0.3"/>
    <row r="396" s="6" customFormat="1" ht="13" x14ac:dyDescent="0.3"/>
    <row r="397" s="6" customFormat="1" ht="13" x14ac:dyDescent="0.3"/>
    <row r="398" s="6" customFormat="1" ht="13" x14ac:dyDescent="0.3"/>
    <row r="399" s="6" customFormat="1" ht="13" x14ac:dyDescent="0.3"/>
    <row r="400" s="6" customFormat="1" ht="13" x14ac:dyDescent="0.3"/>
    <row r="401" s="6" customFormat="1" ht="13" x14ac:dyDescent="0.3"/>
    <row r="402" s="6" customFormat="1" ht="13" x14ac:dyDescent="0.3"/>
    <row r="403" s="6" customFormat="1" ht="13" x14ac:dyDescent="0.3"/>
    <row r="404" s="6" customFormat="1" ht="13" x14ac:dyDescent="0.3"/>
    <row r="405" s="6" customFormat="1" ht="13" x14ac:dyDescent="0.3"/>
    <row r="406" s="6" customFormat="1" ht="13" x14ac:dyDescent="0.3"/>
    <row r="407" s="6" customFormat="1" ht="13" x14ac:dyDescent="0.3"/>
    <row r="408" s="6" customFormat="1" ht="13" x14ac:dyDescent="0.3"/>
    <row r="409" s="6" customFormat="1" ht="13" x14ac:dyDescent="0.3"/>
    <row r="410" s="6" customFormat="1" ht="13" x14ac:dyDescent="0.3"/>
    <row r="411" s="6" customFormat="1" ht="13" x14ac:dyDescent="0.3"/>
    <row r="412" s="6" customFormat="1" ht="13" x14ac:dyDescent="0.3"/>
    <row r="413" s="6" customFormat="1" ht="13" x14ac:dyDescent="0.3"/>
    <row r="414" s="6" customFormat="1" ht="13" x14ac:dyDescent="0.3"/>
    <row r="415" s="6" customFormat="1" ht="13" x14ac:dyDescent="0.3"/>
    <row r="416" s="6" customFormat="1" ht="13" x14ac:dyDescent="0.3"/>
    <row r="417" s="6" customFormat="1" ht="13" x14ac:dyDescent="0.3"/>
    <row r="418" s="6" customFormat="1" ht="13" x14ac:dyDescent="0.3"/>
    <row r="419" s="6" customFormat="1" ht="13" x14ac:dyDescent="0.3"/>
    <row r="420" s="6" customFormat="1" ht="13" x14ac:dyDescent="0.3"/>
    <row r="421" s="6" customFormat="1" ht="13" x14ac:dyDescent="0.3"/>
    <row r="422" s="6" customFormat="1" ht="13" x14ac:dyDescent="0.3"/>
    <row r="423" s="6" customFormat="1" ht="13" x14ac:dyDescent="0.3"/>
    <row r="424" s="6" customFormat="1" ht="13" x14ac:dyDescent="0.3"/>
    <row r="425" s="6" customFormat="1" ht="13" x14ac:dyDescent="0.3"/>
    <row r="426" s="6" customFormat="1" ht="13" x14ac:dyDescent="0.3"/>
    <row r="427" s="6" customFormat="1" ht="13" x14ac:dyDescent="0.3"/>
    <row r="428" s="6" customFormat="1" ht="13" x14ac:dyDescent="0.3"/>
    <row r="429" s="6" customFormat="1" ht="13" x14ac:dyDescent="0.3"/>
    <row r="430" s="6" customFormat="1" ht="13" x14ac:dyDescent="0.3"/>
    <row r="431" s="6" customFormat="1" ht="13" x14ac:dyDescent="0.3"/>
    <row r="432" s="6" customFormat="1" ht="13" x14ac:dyDescent="0.3"/>
    <row r="433" s="6" customFormat="1" ht="13" x14ac:dyDescent="0.3"/>
    <row r="434" s="6" customFormat="1" ht="13" x14ac:dyDescent="0.3"/>
    <row r="435" s="6" customFormat="1" ht="13" x14ac:dyDescent="0.3"/>
    <row r="436" s="6" customFormat="1" ht="13" x14ac:dyDescent="0.3"/>
    <row r="437" s="6" customFormat="1" ht="13" x14ac:dyDescent="0.3"/>
    <row r="438" s="6" customFormat="1" ht="13" x14ac:dyDescent="0.3"/>
    <row r="439" s="6" customFormat="1" ht="13" x14ac:dyDescent="0.3"/>
    <row r="440" s="6" customFormat="1" ht="13" x14ac:dyDescent="0.3"/>
    <row r="441" s="6" customFormat="1" ht="13" x14ac:dyDescent="0.3"/>
    <row r="442" s="6" customFormat="1" ht="13" x14ac:dyDescent="0.3"/>
    <row r="443" s="6" customFormat="1" ht="13" x14ac:dyDescent="0.3"/>
    <row r="444" s="6" customFormat="1" ht="13" x14ac:dyDescent="0.3"/>
    <row r="445" s="6" customFormat="1" ht="13" x14ac:dyDescent="0.3"/>
    <row r="446" s="6" customFormat="1" ht="13" x14ac:dyDescent="0.3"/>
    <row r="447" s="6" customFormat="1" ht="13" x14ac:dyDescent="0.3"/>
    <row r="448" s="6" customFormat="1" ht="13" x14ac:dyDescent="0.3"/>
    <row r="449" s="6" customFormat="1" ht="13" x14ac:dyDescent="0.3"/>
    <row r="450" s="6" customFormat="1" ht="13" x14ac:dyDescent="0.3"/>
    <row r="451" s="6" customFormat="1" ht="13" x14ac:dyDescent="0.3"/>
    <row r="452" s="6" customFormat="1" ht="13" x14ac:dyDescent="0.3"/>
    <row r="453" s="6" customFormat="1" ht="13" x14ac:dyDescent="0.3"/>
    <row r="454" s="6" customFormat="1" ht="13" x14ac:dyDescent="0.3"/>
    <row r="455" s="6" customFormat="1" ht="13" x14ac:dyDescent="0.3"/>
    <row r="456" s="6" customFormat="1" ht="13" x14ac:dyDescent="0.3"/>
    <row r="457" s="6" customFormat="1" ht="13" x14ac:dyDescent="0.3"/>
    <row r="458" s="6" customFormat="1" ht="13" x14ac:dyDescent="0.3"/>
    <row r="459" s="6" customFormat="1" ht="13" x14ac:dyDescent="0.3"/>
    <row r="460" s="6" customFormat="1" ht="13" x14ac:dyDescent="0.3"/>
    <row r="461" s="6" customFormat="1" ht="13" x14ac:dyDescent="0.3"/>
    <row r="462" s="6" customFormat="1" ht="13" x14ac:dyDescent="0.3"/>
    <row r="463" s="6" customFormat="1" ht="13" x14ac:dyDescent="0.3"/>
    <row r="464" s="6" customFormat="1" ht="13" x14ac:dyDescent="0.3"/>
    <row r="465" s="6" customFormat="1" ht="13" x14ac:dyDescent="0.3"/>
    <row r="466" s="6" customFormat="1" ht="13" x14ac:dyDescent="0.3"/>
    <row r="467" s="6" customFormat="1" ht="13" x14ac:dyDescent="0.3"/>
    <row r="468" s="6" customFormat="1" ht="13" x14ac:dyDescent="0.3"/>
    <row r="469" s="6" customFormat="1" ht="13" x14ac:dyDescent="0.3"/>
    <row r="470" s="6" customFormat="1" ht="13" x14ac:dyDescent="0.3"/>
    <row r="471" s="6" customFormat="1" ht="13" x14ac:dyDescent="0.3"/>
    <row r="472" s="6" customFormat="1" ht="13" x14ac:dyDescent="0.3"/>
    <row r="473" s="6" customFormat="1" ht="13" x14ac:dyDescent="0.3"/>
    <row r="474" s="6" customFormat="1" ht="13" x14ac:dyDescent="0.3"/>
    <row r="475" s="6" customFormat="1" ht="13" x14ac:dyDescent="0.3"/>
    <row r="476" s="6" customFormat="1" ht="13" x14ac:dyDescent="0.3"/>
    <row r="477" s="6" customFormat="1" ht="13" x14ac:dyDescent="0.3"/>
    <row r="478" s="6" customFormat="1" ht="13" x14ac:dyDescent="0.3"/>
    <row r="479" s="6" customFormat="1" ht="13" x14ac:dyDescent="0.3"/>
    <row r="480" s="6" customFormat="1" ht="13" x14ac:dyDescent="0.3"/>
    <row r="481" s="6" customFormat="1" ht="13" x14ac:dyDescent="0.3"/>
    <row r="482" s="6" customFormat="1" ht="13" x14ac:dyDescent="0.3"/>
    <row r="483" s="6" customFormat="1" ht="13" x14ac:dyDescent="0.3"/>
    <row r="484" s="6" customFormat="1" ht="13" x14ac:dyDescent="0.3"/>
    <row r="485" s="6" customFormat="1" ht="13" x14ac:dyDescent="0.3"/>
    <row r="486" s="6" customFormat="1" ht="13" x14ac:dyDescent="0.3"/>
    <row r="487" s="6" customFormat="1" ht="13" x14ac:dyDescent="0.3"/>
    <row r="488" s="6" customFormat="1" ht="13" x14ac:dyDescent="0.3"/>
    <row r="489" s="6" customFormat="1" ht="13" x14ac:dyDescent="0.3"/>
    <row r="490" s="6" customFormat="1" ht="13" x14ac:dyDescent="0.3"/>
    <row r="491" s="6" customFormat="1" ht="13" x14ac:dyDescent="0.3"/>
    <row r="492" s="6" customFormat="1" ht="13" x14ac:dyDescent="0.3"/>
    <row r="493" s="6" customFormat="1" ht="13" x14ac:dyDescent="0.3"/>
    <row r="494" s="6" customFormat="1" ht="13" x14ac:dyDescent="0.3"/>
    <row r="495" s="6" customFormat="1" ht="13" x14ac:dyDescent="0.3"/>
    <row r="496" s="6" customFormat="1" ht="13" x14ac:dyDescent="0.3"/>
    <row r="497" s="6" customFormat="1" ht="13" x14ac:dyDescent="0.3"/>
    <row r="498" s="6" customFormat="1" ht="13" x14ac:dyDescent="0.3"/>
    <row r="499" s="6" customFormat="1" ht="13" x14ac:dyDescent="0.3"/>
    <row r="500" s="6" customFormat="1" ht="13" x14ac:dyDescent="0.3"/>
    <row r="501" s="6" customFormat="1" ht="13" x14ac:dyDescent="0.3"/>
    <row r="502" s="6" customFormat="1" ht="13" x14ac:dyDescent="0.3"/>
    <row r="503" s="6" customFormat="1" ht="13" x14ac:dyDescent="0.3"/>
    <row r="504" s="6" customFormat="1" ht="13" x14ac:dyDescent="0.3"/>
    <row r="505" s="6" customFormat="1" ht="13" x14ac:dyDescent="0.3"/>
    <row r="506" s="6" customFormat="1" ht="13" x14ac:dyDescent="0.3"/>
    <row r="507" s="6" customFormat="1" ht="13" x14ac:dyDescent="0.3"/>
    <row r="508" s="6" customFormat="1" ht="13" x14ac:dyDescent="0.3"/>
    <row r="509" s="6" customFormat="1" ht="13" x14ac:dyDescent="0.3"/>
    <row r="510" s="6" customFormat="1" ht="13" x14ac:dyDescent="0.3"/>
    <row r="511" s="6" customFormat="1" ht="13" x14ac:dyDescent="0.3"/>
    <row r="512" s="6" customFormat="1" ht="13" x14ac:dyDescent="0.3"/>
    <row r="513" s="6" customFormat="1" ht="13" x14ac:dyDescent="0.3"/>
    <row r="514" s="6" customFormat="1" ht="13" x14ac:dyDescent="0.3"/>
    <row r="515" s="6" customFormat="1" ht="13" x14ac:dyDescent="0.3"/>
    <row r="516" s="6" customFormat="1" ht="13" x14ac:dyDescent="0.3"/>
    <row r="517" s="6" customFormat="1" ht="13" x14ac:dyDescent="0.3"/>
    <row r="518" s="6" customFormat="1" ht="13" x14ac:dyDescent="0.3"/>
    <row r="519" s="6" customFormat="1" ht="13" x14ac:dyDescent="0.3"/>
    <row r="520" s="6" customFormat="1" ht="13" x14ac:dyDescent="0.3"/>
    <row r="521" s="6" customFormat="1" ht="13" x14ac:dyDescent="0.3"/>
    <row r="522" s="6" customFormat="1" ht="13" x14ac:dyDescent="0.3"/>
    <row r="523" s="6" customFormat="1" ht="13" x14ac:dyDescent="0.3"/>
    <row r="524" s="6" customFormat="1" ht="13" x14ac:dyDescent="0.3"/>
    <row r="525" s="6" customFormat="1" ht="13" x14ac:dyDescent="0.3"/>
    <row r="526" s="6" customFormat="1" ht="13" x14ac:dyDescent="0.3"/>
    <row r="527" s="6" customFormat="1" ht="13" x14ac:dyDescent="0.3"/>
    <row r="528" s="6" customFormat="1" ht="13" x14ac:dyDescent="0.3"/>
    <row r="529" s="6" customFormat="1" ht="13" x14ac:dyDescent="0.3"/>
    <row r="530" s="6" customFormat="1" ht="13" x14ac:dyDescent="0.3"/>
    <row r="531" s="6" customFormat="1" ht="13" x14ac:dyDescent="0.3"/>
    <row r="532" s="6" customFormat="1" ht="13" x14ac:dyDescent="0.3"/>
    <row r="533" s="6" customFormat="1" ht="13" x14ac:dyDescent="0.3"/>
    <row r="534" s="6" customFormat="1" ht="13" x14ac:dyDescent="0.3"/>
    <row r="535" s="6" customFormat="1" ht="13" x14ac:dyDescent="0.3"/>
    <row r="536" s="6" customFormat="1" ht="13" x14ac:dyDescent="0.3"/>
    <row r="537" s="6" customFormat="1" ht="13" x14ac:dyDescent="0.3"/>
    <row r="538" s="6" customFormat="1" ht="13" x14ac:dyDescent="0.3"/>
    <row r="539" s="6" customFormat="1" ht="13" x14ac:dyDescent="0.3"/>
    <row r="540" s="6" customFormat="1" ht="13" x14ac:dyDescent="0.3"/>
    <row r="541" s="6" customFormat="1" ht="13" x14ac:dyDescent="0.3"/>
    <row r="542" s="6" customFormat="1" ht="13" x14ac:dyDescent="0.3"/>
    <row r="543" s="6" customFormat="1" ht="13" x14ac:dyDescent="0.3"/>
    <row r="544" s="6" customFormat="1" ht="13" x14ac:dyDescent="0.3"/>
    <row r="545" s="6" customFormat="1" ht="13" x14ac:dyDescent="0.3"/>
    <row r="546" s="6" customFormat="1" ht="13" x14ac:dyDescent="0.3"/>
    <row r="547" s="6" customFormat="1" ht="13" x14ac:dyDescent="0.3"/>
    <row r="548" s="6" customFormat="1" ht="13" x14ac:dyDescent="0.3"/>
    <row r="549" s="6" customFormat="1" ht="13" x14ac:dyDescent="0.3"/>
    <row r="550" s="6" customFormat="1" ht="13" x14ac:dyDescent="0.3"/>
    <row r="551" s="6" customFormat="1" ht="13" x14ac:dyDescent="0.3"/>
    <row r="552" s="6" customFormat="1" ht="13" x14ac:dyDescent="0.3"/>
    <row r="553" s="6" customFormat="1" ht="13" x14ac:dyDescent="0.3"/>
    <row r="554" s="6" customFormat="1" ht="13" x14ac:dyDescent="0.3"/>
    <row r="555" s="6" customFormat="1" ht="13" x14ac:dyDescent="0.3"/>
    <row r="556" s="6" customFormat="1" ht="13" x14ac:dyDescent="0.3"/>
    <row r="557" s="6" customFormat="1" ht="13" x14ac:dyDescent="0.3"/>
    <row r="558" s="6" customFormat="1" ht="13" x14ac:dyDescent="0.3"/>
    <row r="559" s="6" customFormat="1" ht="13" x14ac:dyDescent="0.3"/>
    <row r="560" s="6" customFormat="1" ht="13" x14ac:dyDescent="0.3"/>
    <row r="561" s="6" customFormat="1" ht="13" x14ac:dyDescent="0.3"/>
    <row r="562" s="6" customFormat="1" ht="13" x14ac:dyDescent="0.3"/>
    <row r="563" s="6" customFormat="1" ht="13" x14ac:dyDescent="0.3"/>
    <row r="564" s="6" customFormat="1" ht="13" x14ac:dyDescent="0.3"/>
    <row r="565" s="6" customFormat="1" ht="13" x14ac:dyDescent="0.3"/>
    <row r="566" s="6" customFormat="1" ht="13" x14ac:dyDescent="0.3"/>
    <row r="567" s="6" customFormat="1" ht="13" x14ac:dyDescent="0.3"/>
    <row r="568" s="6" customFormat="1" ht="13" x14ac:dyDescent="0.3"/>
    <row r="569" s="6" customFormat="1" ht="13" x14ac:dyDescent="0.3"/>
    <row r="570" s="6" customFormat="1" ht="13" x14ac:dyDescent="0.3"/>
    <row r="571" s="6" customFormat="1" ht="13" x14ac:dyDescent="0.3"/>
    <row r="572" s="6" customFormat="1" ht="13" x14ac:dyDescent="0.3"/>
    <row r="573" s="6" customFormat="1" ht="13" x14ac:dyDescent="0.3"/>
    <row r="574" s="6" customFormat="1" ht="13" x14ac:dyDescent="0.3"/>
    <row r="575" s="6" customFormat="1" ht="13" x14ac:dyDescent="0.3"/>
    <row r="576" s="6" customFormat="1" ht="13" x14ac:dyDescent="0.3"/>
    <row r="577" s="6" customFormat="1" ht="13" x14ac:dyDescent="0.3"/>
    <row r="578" s="6" customFormat="1" ht="13" x14ac:dyDescent="0.3"/>
    <row r="579" s="6" customFormat="1" ht="13" x14ac:dyDescent="0.3"/>
    <row r="580" s="6" customFormat="1" ht="13" x14ac:dyDescent="0.3"/>
    <row r="581" s="6" customFormat="1" ht="13" x14ac:dyDescent="0.3"/>
    <row r="582" s="6" customFormat="1" ht="13" x14ac:dyDescent="0.3"/>
    <row r="583" s="6" customFormat="1" ht="13" x14ac:dyDescent="0.3"/>
    <row r="584" s="6" customFormat="1" ht="13" x14ac:dyDescent="0.3"/>
    <row r="585" s="6" customFormat="1" ht="13" x14ac:dyDescent="0.3"/>
    <row r="586" s="6" customFormat="1" ht="13" x14ac:dyDescent="0.3"/>
    <row r="587" s="6" customFormat="1" ht="13" x14ac:dyDescent="0.3"/>
    <row r="588" s="6" customFormat="1" ht="13" x14ac:dyDescent="0.3"/>
    <row r="589" s="6" customFormat="1" ht="13" x14ac:dyDescent="0.3"/>
    <row r="590" s="6" customFormat="1" ht="13" x14ac:dyDescent="0.3"/>
    <row r="591" s="6" customFormat="1" ht="13" x14ac:dyDescent="0.3"/>
    <row r="592" s="6" customFormat="1" ht="13" x14ac:dyDescent="0.3"/>
    <row r="593" s="6" customFormat="1" ht="13" x14ac:dyDescent="0.3"/>
    <row r="594" s="6" customFormat="1" ht="13" x14ac:dyDescent="0.3"/>
    <row r="595" s="6" customFormat="1" ht="13" x14ac:dyDescent="0.3"/>
    <row r="596" s="6" customFormat="1" ht="13" x14ac:dyDescent="0.3"/>
    <row r="597" s="6" customFormat="1" ht="13" x14ac:dyDescent="0.3"/>
    <row r="598" s="6" customFormat="1" ht="13" x14ac:dyDescent="0.3"/>
    <row r="599" s="6" customFormat="1" ht="13" x14ac:dyDescent="0.3"/>
    <row r="600" s="6" customFormat="1" ht="13" x14ac:dyDescent="0.3"/>
    <row r="601" s="6" customFormat="1" ht="13" x14ac:dyDescent="0.3"/>
    <row r="602" s="6" customFormat="1" ht="13" x14ac:dyDescent="0.3"/>
    <row r="603" s="6" customFormat="1" ht="13" x14ac:dyDescent="0.3"/>
    <row r="604" s="6" customFormat="1" ht="13" x14ac:dyDescent="0.3"/>
    <row r="605" s="6" customFormat="1" ht="13" x14ac:dyDescent="0.3"/>
    <row r="606" s="6" customFormat="1" ht="13" x14ac:dyDescent="0.3"/>
    <row r="607" s="6" customFormat="1" ht="13" x14ac:dyDescent="0.3"/>
    <row r="608" s="6" customFormat="1" ht="13" x14ac:dyDescent="0.3"/>
    <row r="609" s="6" customFormat="1" ht="13" x14ac:dyDescent="0.3"/>
    <row r="610" s="6" customFormat="1" ht="13" x14ac:dyDescent="0.3"/>
    <row r="611" s="6" customFormat="1" ht="13" x14ac:dyDescent="0.3"/>
    <row r="612" s="6" customFormat="1" ht="13" x14ac:dyDescent="0.3"/>
    <row r="613" s="6" customFormat="1" ht="13" x14ac:dyDescent="0.3"/>
    <row r="614" s="6" customFormat="1" ht="13" x14ac:dyDescent="0.3"/>
    <row r="615" s="6" customFormat="1" ht="13" x14ac:dyDescent="0.3"/>
    <row r="616" s="6" customFormat="1" ht="13" x14ac:dyDescent="0.3"/>
    <row r="617" s="6" customFormat="1" ht="13" x14ac:dyDescent="0.3"/>
    <row r="618" s="6" customFormat="1" ht="13" x14ac:dyDescent="0.3"/>
    <row r="619" s="6" customFormat="1" ht="13" x14ac:dyDescent="0.3"/>
    <row r="620" s="6" customFormat="1" ht="13" x14ac:dyDescent="0.3"/>
    <row r="621" s="6" customFormat="1" ht="13" x14ac:dyDescent="0.3"/>
    <row r="622" s="6" customFormat="1" ht="13" x14ac:dyDescent="0.3"/>
    <row r="623" s="6" customFormat="1" ht="13" x14ac:dyDescent="0.3"/>
    <row r="624" s="6" customFormat="1" ht="13" x14ac:dyDescent="0.3"/>
    <row r="625" s="6" customFormat="1" ht="13" x14ac:dyDescent="0.3"/>
    <row r="626" s="6" customFormat="1" ht="13" x14ac:dyDescent="0.3"/>
    <row r="627" s="6" customFormat="1" ht="13" x14ac:dyDescent="0.3"/>
    <row r="628" s="6" customFormat="1" ht="13" x14ac:dyDescent="0.3"/>
    <row r="629" s="6" customFormat="1" ht="13" x14ac:dyDescent="0.3"/>
    <row r="630" s="6" customFormat="1" ht="13" x14ac:dyDescent="0.3"/>
    <row r="631" s="6" customFormat="1" ht="13" x14ac:dyDescent="0.3"/>
    <row r="632" s="6" customFormat="1" ht="13" x14ac:dyDescent="0.3"/>
    <row r="633" s="6" customFormat="1" ht="13" x14ac:dyDescent="0.3"/>
    <row r="634" s="6" customFormat="1" ht="13" x14ac:dyDescent="0.3"/>
    <row r="635" s="6" customFormat="1" ht="13" x14ac:dyDescent="0.3"/>
    <row r="636" s="6" customFormat="1" ht="13" x14ac:dyDescent="0.3"/>
    <row r="637" s="6" customFormat="1" ht="13" x14ac:dyDescent="0.3"/>
    <row r="638" s="6" customFormat="1" ht="13" x14ac:dyDescent="0.3"/>
    <row r="639" s="6" customFormat="1" ht="13" x14ac:dyDescent="0.3"/>
    <row r="640" s="6" customFormat="1" ht="13" x14ac:dyDescent="0.3"/>
    <row r="641" s="6" customFormat="1" ht="13" x14ac:dyDescent="0.3"/>
    <row r="642" s="6" customFormat="1" ht="13" x14ac:dyDescent="0.3"/>
    <row r="643" s="6" customFormat="1" ht="13" x14ac:dyDescent="0.3"/>
    <row r="644" s="6" customFormat="1" ht="13" x14ac:dyDescent="0.3"/>
    <row r="645" s="6" customFormat="1" ht="13" x14ac:dyDescent="0.3"/>
    <row r="646" s="6" customFormat="1" ht="13" x14ac:dyDescent="0.3"/>
    <row r="647" s="6" customFormat="1" ht="13" x14ac:dyDescent="0.3"/>
    <row r="648" s="6" customFormat="1" ht="13" x14ac:dyDescent="0.3"/>
    <row r="649" s="6" customFormat="1" ht="13" x14ac:dyDescent="0.3"/>
    <row r="650" s="6" customFormat="1" ht="13" x14ac:dyDescent="0.3"/>
    <row r="651" s="6" customFormat="1" ht="13" x14ac:dyDescent="0.3"/>
    <row r="652" s="6" customFormat="1" ht="13" x14ac:dyDescent="0.3"/>
    <row r="653" s="6" customFormat="1" ht="13" x14ac:dyDescent="0.3"/>
    <row r="654" s="6" customFormat="1" ht="13" x14ac:dyDescent="0.3"/>
    <row r="655" s="6" customFormat="1" ht="13" x14ac:dyDescent="0.3"/>
    <row r="656" s="6" customFormat="1" ht="13" x14ac:dyDescent="0.3"/>
    <row r="657" s="6" customFormat="1" ht="13" x14ac:dyDescent="0.3"/>
    <row r="658" s="6" customFormat="1" ht="13" x14ac:dyDescent="0.3"/>
    <row r="659" s="6" customFormat="1" ht="13" x14ac:dyDescent="0.3"/>
    <row r="660" s="6" customFormat="1" ht="13" x14ac:dyDescent="0.3"/>
    <row r="661" s="6" customFormat="1" ht="13" x14ac:dyDescent="0.3"/>
    <row r="662" s="6" customFormat="1" ht="13" x14ac:dyDescent="0.3"/>
    <row r="663" s="6" customFormat="1" ht="13" x14ac:dyDescent="0.3"/>
    <row r="664" s="6" customFormat="1" ht="13" x14ac:dyDescent="0.3"/>
    <row r="665" s="6" customFormat="1" ht="13" x14ac:dyDescent="0.3"/>
    <row r="666" s="6" customFormat="1" ht="13" x14ac:dyDescent="0.3"/>
    <row r="667" s="6" customFormat="1" ht="13" x14ac:dyDescent="0.3"/>
    <row r="668" s="6" customFormat="1" ht="13" x14ac:dyDescent="0.3"/>
    <row r="669" s="6" customFormat="1" ht="13" x14ac:dyDescent="0.3"/>
    <row r="670" s="6" customFormat="1" ht="13" x14ac:dyDescent="0.3"/>
    <row r="671" s="6" customFormat="1" ht="13" x14ac:dyDescent="0.3"/>
    <row r="672" s="6" customFormat="1" ht="13" x14ac:dyDescent="0.3"/>
    <row r="673" s="6" customFormat="1" ht="13" x14ac:dyDescent="0.3"/>
    <row r="674" s="6" customFormat="1" ht="13" x14ac:dyDescent="0.3"/>
    <row r="675" s="6" customFormat="1" ht="13" x14ac:dyDescent="0.3"/>
    <row r="676" s="6" customFormat="1" ht="13" x14ac:dyDescent="0.3"/>
    <row r="677" s="6" customFormat="1" ht="13" x14ac:dyDescent="0.3"/>
    <row r="678" s="6" customFormat="1" ht="13" x14ac:dyDescent="0.3"/>
    <row r="679" s="6" customFormat="1" ht="13" x14ac:dyDescent="0.3"/>
    <row r="680" s="6" customFormat="1" ht="13" x14ac:dyDescent="0.3"/>
    <row r="681" s="6" customFormat="1" ht="13" x14ac:dyDescent="0.3"/>
    <row r="682" s="6" customFormat="1" ht="13" x14ac:dyDescent="0.3"/>
    <row r="683" s="6" customFormat="1" ht="13" x14ac:dyDescent="0.3"/>
    <row r="684" s="6" customFormat="1" ht="13" x14ac:dyDescent="0.3"/>
    <row r="685" s="6" customFormat="1" ht="13" x14ac:dyDescent="0.3"/>
    <row r="686" s="6" customFormat="1" ht="13" x14ac:dyDescent="0.3"/>
    <row r="687" s="6" customFormat="1" ht="13" x14ac:dyDescent="0.3"/>
    <row r="688" s="6" customFormat="1" ht="13" x14ac:dyDescent="0.3"/>
    <row r="689" s="6" customFormat="1" ht="13" x14ac:dyDescent="0.3"/>
    <row r="690" s="6" customFormat="1" ht="13" x14ac:dyDescent="0.3"/>
    <row r="691" s="6" customFormat="1" ht="13" x14ac:dyDescent="0.3"/>
    <row r="692" s="6" customFormat="1" ht="13" x14ac:dyDescent="0.3"/>
    <row r="693" s="6" customFormat="1" ht="13" x14ac:dyDescent="0.3"/>
    <row r="694" s="6" customFormat="1" ht="13" x14ac:dyDescent="0.3"/>
    <row r="695" s="6" customFormat="1" ht="13" x14ac:dyDescent="0.3"/>
    <row r="696" s="6" customFormat="1" ht="13" x14ac:dyDescent="0.3"/>
    <row r="697" s="6" customFormat="1" ht="13" x14ac:dyDescent="0.3"/>
    <row r="698" s="6" customFormat="1" ht="13" x14ac:dyDescent="0.3"/>
    <row r="699" s="6" customFormat="1" ht="13" x14ac:dyDescent="0.3"/>
    <row r="700" s="6" customFormat="1" ht="13" x14ac:dyDescent="0.3"/>
    <row r="701" s="6" customFormat="1" ht="13" x14ac:dyDescent="0.3"/>
    <row r="702" s="6" customFormat="1" ht="13" x14ac:dyDescent="0.3"/>
    <row r="703" s="6" customFormat="1" ht="13" x14ac:dyDescent="0.3"/>
    <row r="704" s="6" customFormat="1" ht="13" x14ac:dyDescent="0.3"/>
    <row r="705" s="6" customFormat="1" ht="13" x14ac:dyDescent="0.3"/>
    <row r="706" s="6" customFormat="1" ht="13" x14ac:dyDescent="0.3"/>
    <row r="707" s="6" customFormat="1" ht="13" x14ac:dyDescent="0.3"/>
    <row r="708" s="6" customFormat="1" ht="13" x14ac:dyDescent="0.3"/>
    <row r="709" s="6" customFormat="1" ht="13" x14ac:dyDescent="0.3"/>
    <row r="710" s="6" customFormat="1" ht="13" x14ac:dyDescent="0.3"/>
    <row r="711" s="6" customFormat="1" ht="13" x14ac:dyDescent="0.3"/>
    <row r="712" s="6" customFormat="1" ht="13" x14ac:dyDescent="0.3"/>
    <row r="713" s="6" customFormat="1" ht="13" x14ac:dyDescent="0.3"/>
    <row r="714" s="6" customFormat="1" ht="13" x14ac:dyDescent="0.3"/>
    <row r="715" s="6" customFormat="1" ht="13" x14ac:dyDescent="0.3"/>
    <row r="716" s="6" customFormat="1" ht="13" x14ac:dyDescent="0.3"/>
    <row r="717" s="6" customFormat="1" ht="13" x14ac:dyDescent="0.3"/>
    <row r="718" s="6" customFormat="1" ht="13" x14ac:dyDescent="0.3"/>
    <row r="719" s="6" customFormat="1" ht="13" x14ac:dyDescent="0.3"/>
    <row r="720" s="6" customFormat="1" ht="13" x14ac:dyDescent="0.3"/>
    <row r="721" s="6" customFormat="1" ht="13" x14ac:dyDescent="0.3"/>
    <row r="722" s="6" customFormat="1" ht="13" x14ac:dyDescent="0.3"/>
    <row r="723" s="6" customFormat="1" ht="13" x14ac:dyDescent="0.3"/>
    <row r="724" s="6" customFormat="1" ht="13" x14ac:dyDescent="0.3"/>
    <row r="725" s="6" customFormat="1" ht="13" x14ac:dyDescent="0.3"/>
    <row r="726" s="6" customFormat="1" ht="13" x14ac:dyDescent="0.3"/>
    <row r="727" s="6" customFormat="1" ht="13" x14ac:dyDescent="0.3"/>
    <row r="728" s="6" customFormat="1" ht="13" x14ac:dyDescent="0.3"/>
    <row r="729" s="6" customFormat="1" ht="13" x14ac:dyDescent="0.3"/>
    <row r="730" s="6" customFormat="1" ht="13" x14ac:dyDescent="0.3"/>
    <row r="731" s="6" customFormat="1" ht="13" x14ac:dyDescent="0.3"/>
    <row r="732" s="6" customFormat="1" ht="13" x14ac:dyDescent="0.3"/>
    <row r="733" s="6" customFormat="1" ht="13" x14ac:dyDescent="0.3"/>
    <row r="734" s="6" customFormat="1" ht="13" x14ac:dyDescent="0.3"/>
    <row r="735" s="6" customFormat="1" ht="13" x14ac:dyDescent="0.3"/>
    <row r="736" s="6" customFormat="1" ht="13" x14ac:dyDescent="0.3"/>
    <row r="737" s="6" customFormat="1" ht="13" x14ac:dyDescent="0.3"/>
    <row r="738" s="6" customFormat="1" ht="13" x14ac:dyDescent="0.3"/>
    <row r="739" s="6" customFormat="1" ht="13" x14ac:dyDescent="0.3"/>
    <row r="740" s="6" customFormat="1" ht="13" x14ac:dyDescent="0.3"/>
    <row r="741" s="6" customFormat="1" ht="13" x14ac:dyDescent="0.3"/>
    <row r="742" s="6" customFormat="1" ht="13" x14ac:dyDescent="0.3"/>
    <row r="743" s="6" customFormat="1" ht="13" x14ac:dyDescent="0.3"/>
    <row r="744" s="6" customFormat="1" ht="13" x14ac:dyDescent="0.3"/>
    <row r="745" s="6" customFormat="1" ht="13" x14ac:dyDescent="0.3"/>
    <row r="746" s="6" customFormat="1" ht="13" x14ac:dyDescent="0.3"/>
    <row r="747" s="6" customFormat="1" ht="13" x14ac:dyDescent="0.3"/>
    <row r="748" s="6" customFormat="1" ht="13" x14ac:dyDescent="0.3"/>
    <row r="749" s="6" customFormat="1" ht="13" x14ac:dyDescent="0.3"/>
    <row r="750" s="6" customFormat="1" ht="13" x14ac:dyDescent="0.3"/>
    <row r="751" s="6" customFormat="1" ht="13" x14ac:dyDescent="0.3"/>
    <row r="752" s="6" customFormat="1" ht="13" x14ac:dyDescent="0.3"/>
    <row r="753" s="6" customFormat="1" ht="13" x14ac:dyDescent="0.3"/>
    <row r="754" s="6" customFormat="1" ht="13" x14ac:dyDescent="0.3"/>
    <row r="755" s="6" customFormat="1" ht="13" x14ac:dyDescent="0.3"/>
    <row r="756" s="6" customFormat="1" ht="13" x14ac:dyDescent="0.3"/>
    <row r="757" s="6" customFormat="1" ht="13" x14ac:dyDescent="0.3"/>
    <row r="758" s="6" customFormat="1" ht="13" x14ac:dyDescent="0.3"/>
    <row r="759" s="6" customFormat="1" ht="13" x14ac:dyDescent="0.3"/>
    <row r="760" s="6" customFormat="1" ht="13" x14ac:dyDescent="0.3"/>
    <row r="761" s="6" customFormat="1" ht="13" x14ac:dyDescent="0.3"/>
    <row r="762" s="6" customFormat="1" ht="13" x14ac:dyDescent="0.3"/>
    <row r="763" s="6" customFormat="1" ht="13" x14ac:dyDescent="0.3"/>
    <row r="764" s="6" customFormat="1" ht="13" x14ac:dyDescent="0.3"/>
    <row r="765" s="6" customFormat="1" ht="13" x14ac:dyDescent="0.3"/>
    <row r="766" s="6" customFormat="1" ht="13" x14ac:dyDescent="0.3"/>
    <row r="767" s="6" customFormat="1" ht="13" x14ac:dyDescent="0.3"/>
    <row r="768" s="6" customFormat="1" ht="13" x14ac:dyDescent="0.3"/>
    <row r="769" s="6" customFormat="1" ht="13" x14ac:dyDescent="0.3"/>
    <row r="770" s="6" customFormat="1" ht="13" x14ac:dyDescent="0.3"/>
    <row r="771" s="6" customFormat="1" ht="13" x14ac:dyDescent="0.3"/>
    <row r="772" s="6" customFormat="1" ht="13" x14ac:dyDescent="0.3"/>
    <row r="773" s="6" customFormat="1" ht="13" x14ac:dyDescent="0.3"/>
    <row r="774" s="6" customFormat="1" ht="13" x14ac:dyDescent="0.3"/>
    <row r="775" s="6" customFormat="1" ht="13" x14ac:dyDescent="0.3"/>
    <row r="776" s="6" customFormat="1" ht="13" x14ac:dyDescent="0.3"/>
    <row r="777" s="6" customFormat="1" ht="13" x14ac:dyDescent="0.3"/>
    <row r="778" s="6" customFormat="1" ht="13" x14ac:dyDescent="0.3"/>
    <row r="779" s="6" customFormat="1" ht="13" x14ac:dyDescent="0.3"/>
    <row r="780" s="6" customFormat="1" ht="13" x14ac:dyDescent="0.3"/>
    <row r="781" s="6" customFormat="1" ht="13" x14ac:dyDescent="0.3"/>
    <row r="782" s="6" customFormat="1" ht="13" x14ac:dyDescent="0.3"/>
    <row r="783" s="6" customFormat="1" ht="13" x14ac:dyDescent="0.3"/>
    <row r="784" s="6" customFormat="1" ht="13" x14ac:dyDescent="0.3"/>
    <row r="785" s="6" customFormat="1" ht="13" x14ac:dyDescent="0.3"/>
    <row r="786" s="6" customFormat="1" ht="13" x14ac:dyDescent="0.3"/>
    <row r="787" s="6" customFormat="1" ht="13" x14ac:dyDescent="0.3"/>
    <row r="788" s="6" customFormat="1" ht="13" x14ac:dyDescent="0.3"/>
    <row r="789" s="6" customFormat="1" ht="13" x14ac:dyDescent="0.3"/>
    <row r="790" s="6" customFormat="1" ht="13" x14ac:dyDescent="0.3"/>
    <row r="791" s="6" customFormat="1" ht="13" x14ac:dyDescent="0.3"/>
    <row r="792" s="6" customFormat="1" ht="13" x14ac:dyDescent="0.3"/>
    <row r="793" s="6" customFormat="1" ht="13" x14ac:dyDescent="0.3"/>
    <row r="794" s="6" customFormat="1" ht="13" x14ac:dyDescent="0.3"/>
    <row r="795" s="6" customFormat="1" ht="13" x14ac:dyDescent="0.3"/>
    <row r="796" s="6" customFormat="1" ht="13" x14ac:dyDescent="0.3"/>
    <row r="797" s="6" customFormat="1" ht="13" x14ac:dyDescent="0.3"/>
    <row r="798" s="6" customFormat="1" ht="13" x14ac:dyDescent="0.3"/>
    <row r="799" s="6" customFormat="1" ht="13" x14ac:dyDescent="0.3"/>
    <row r="800" s="6" customFormat="1" ht="13" x14ac:dyDescent="0.3"/>
    <row r="801" s="6" customFormat="1" ht="13" x14ac:dyDescent="0.3"/>
    <row r="802" s="6" customFormat="1" ht="13" x14ac:dyDescent="0.3"/>
    <row r="803" s="6" customFormat="1" ht="13" x14ac:dyDescent="0.3"/>
    <row r="804" s="6" customFormat="1" ht="13" x14ac:dyDescent="0.3"/>
    <row r="805" s="6" customFormat="1" ht="13" x14ac:dyDescent="0.3"/>
    <row r="806" s="6" customFormat="1" ht="13" x14ac:dyDescent="0.3"/>
    <row r="807" s="6" customFormat="1" ht="13" x14ac:dyDescent="0.3"/>
    <row r="808" s="6" customFormat="1" ht="13" x14ac:dyDescent="0.3"/>
    <row r="809" s="6" customFormat="1" ht="13" x14ac:dyDescent="0.3"/>
    <row r="810" s="6" customFormat="1" ht="13" x14ac:dyDescent="0.3"/>
    <row r="811" s="6" customFormat="1" ht="13" x14ac:dyDescent="0.3"/>
    <row r="812" s="6" customFormat="1" ht="13" x14ac:dyDescent="0.3"/>
    <row r="813" s="6" customFormat="1" ht="13" x14ac:dyDescent="0.3"/>
    <row r="814" s="6" customFormat="1" ht="13" x14ac:dyDescent="0.3"/>
    <row r="815" s="6" customFormat="1" ht="13" x14ac:dyDescent="0.3"/>
    <row r="816" s="6" customFormat="1" ht="13" x14ac:dyDescent="0.3"/>
    <row r="817" s="6" customFormat="1" ht="13" x14ac:dyDescent="0.3"/>
    <row r="818" s="6" customFormat="1" ht="13" x14ac:dyDescent="0.3"/>
    <row r="819" s="6" customFormat="1" ht="13" x14ac:dyDescent="0.3"/>
    <row r="820" s="6" customFormat="1" ht="13" x14ac:dyDescent="0.3"/>
    <row r="821" s="6" customFormat="1" ht="13" x14ac:dyDescent="0.3"/>
    <row r="822" s="6" customFormat="1" ht="13" x14ac:dyDescent="0.3"/>
    <row r="823" s="6" customFormat="1" ht="13" x14ac:dyDescent="0.3"/>
    <row r="824" s="6" customFormat="1" ht="13" x14ac:dyDescent="0.3"/>
    <row r="825" s="6" customFormat="1" ht="13" x14ac:dyDescent="0.3"/>
    <row r="826" s="6" customFormat="1" ht="13" x14ac:dyDescent="0.3"/>
    <row r="827" s="6" customFormat="1" ht="13" x14ac:dyDescent="0.3"/>
    <row r="828" s="6" customFormat="1" ht="13" x14ac:dyDescent="0.3"/>
    <row r="829" s="6" customFormat="1" ht="13" x14ac:dyDescent="0.3"/>
    <row r="830" s="6" customFormat="1" ht="13" x14ac:dyDescent="0.3"/>
    <row r="831" s="6" customFormat="1" ht="13" x14ac:dyDescent="0.3"/>
    <row r="832" s="6" customFormat="1" ht="13" x14ac:dyDescent="0.3"/>
    <row r="833" s="6" customFormat="1" ht="13" x14ac:dyDescent="0.3"/>
    <row r="834" s="6" customFormat="1" ht="13" x14ac:dyDescent="0.3"/>
    <row r="835" s="6" customFormat="1" ht="13" x14ac:dyDescent="0.3"/>
    <row r="836" s="6" customFormat="1" ht="13" x14ac:dyDescent="0.3"/>
    <row r="837" s="6" customFormat="1" ht="13" x14ac:dyDescent="0.3"/>
    <row r="838" s="6" customFormat="1" ht="13" x14ac:dyDescent="0.3"/>
    <row r="839" s="6" customFormat="1" ht="13" x14ac:dyDescent="0.3"/>
    <row r="840" s="6" customFormat="1" ht="13" x14ac:dyDescent="0.3"/>
    <row r="841" s="6" customFormat="1" ht="13" x14ac:dyDescent="0.3"/>
    <row r="842" s="6" customFormat="1" ht="13" x14ac:dyDescent="0.3"/>
    <row r="843" s="6" customFormat="1" ht="13" x14ac:dyDescent="0.3"/>
    <row r="844" s="6" customFormat="1" ht="13" x14ac:dyDescent="0.3"/>
    <row r="845" s="6" customFormat="1" ht="13" x14ac:dyDescent="0.3"/>
    <row r="846" s="6" customFormat="1" ht="13" x14ac:dyDescent="0.3"/>
    <row r="847" s="6" customFormat="1" ht="13" x14ac:dyDescent="0.3"/>
    <row r="848" s="6" customFormat="1" ht="13" x14ac:dyDescent="0.3"/>
    <row r="849" s="6" customFormat="1" ht="13" x14ac:dyDescent="0.3"/>
    <row r="850" s="6" customFormat="1" ht="13" x14ac:dyDescent="0.3"/>
    <row r="851" s="6" customFormat="1" ht="13" x14ac:dyDescent="0.3"/>
    <row r="852" s="6" customFormat="1" ht="13" x14ac:dyDescent="0.3"/>
    <row r="853" s="6" customFormat="1" ht="13" x14ac:dyDescent="0.3"/>
    <row r="854" s="6" customFormat="1" ht="13" x14ac:dyDescent="0.3"/>
    <row r="855" s="6" customFormat="1" ht="13" x14ac:dyDescent="0.3"/>
    <row r="856" s="6" customFormat="1" ht="13" x14ac:dyDescent="0.3"/>
    <row r="857" s="6" customFormat="1" ht="13" x14ac:dyDescent="0.3"/>
    <row r="858" s="6" customFormat="1" ht="13" x14ac:dyDescent="0.3"/>
    <row r="859" s="6" customFormat="1" ht="13" x14ac:dyDescent="0.3"/>
    <row r="860" s="6" customFormat="1" ht="13" x14ac:dyDescent="0.3"/>
    <row r="861" s="6" customFormat="1" ht="13" x14ac:dyDescent="0.3"/>
    <row r="862" s="6" customFormat="1" ht="13" x14ac:dyDescent="0.3"/>
    <row r="863" s="6" customFormat="1" ht="13" x14ac:dyDescent="0.3"/>
    <row r="864" s="6" customFormat="1" ht="13" x14ac:dyDescent="0.3"/>
    <row r="865" s="6" customFormat="1" ht="13" x14ac:dyDescent="0.3"/>
    <row r="866" s="6" customFormat="1" ht="13" x14ac:dyDescent="0.3"/>
    <row r="867" s="6" customFormat="1" ht="13" x14ac:dyDescent="0.3"/>
    <row r="868" s="6" customFormat="1" ht="13" x14ac:dyDescent="0.3"/>
    <row r="869" s="6" customFormat="1" ht="13" x14ac:dyDescent="0.3"/>
    <row r="870" s="6" customFormat="1" ht="13" x14ac:dyDescent="0.3"/>
    <row r="871" s="6" customFormat="1" ht="13" x14ac:dyDescent="0.3"/>
    <row r="872" s="6" customFormat="1" ht="13" x14ac:dyDescent="0.3"/>
    <row r="873" s="6" customFormat="1" ht="13" x14ac:dyDescent="0.3"/>
    <row r="874" s="6" customFormat="1" ht="13" x14ac:dyDescent="0.3"/>
    <row r="875" s="6" customFormat="1" ht="13" x14ac:dyDescent="0.3"/>
    <row r="876" s="6" customFormat="1" ht="13" x14ac:dyDescent="0.3"/>
    <row r="877" s="6" customFormat="1" ht="13" x14ac:dyDescent="0.3"/>
    <row r="878" s="6" customFormat="1" ht="13" x14ac:dyDescent="0.3"/>
    <row r="879" s="6" customFormat="1" ht="13" x14ac:dyDescent="0.3"/>
    <row r="880" s="6" customFormat="1" ht="13" x14ac:dyDescent="0.3"/>
    <row r="881" s="6" customFormat="1" ht="13" x14ac:dyDescent="0.3"/>
    <row r="882" s="6" customFormat="1" ht="13" x14ac:dyDescent="0.3"/>
    <row r="883" s="6" customFormat="1" ht="13" x14ac:dyDescent="0.3"/>
    <row r="884" s="6" customFormat="1" ht="13" x14ac:dyDescent="0.3"/>
    <row r="885" s="6" customFormat="1" ht="13" x14ac:dyDescent="0.3"/>
    <row r="886" s="6" customFormat="1" ht="13" x14ac:dyDescent="0.3"/>
    <row r="887" s="6" customFormat="1" ht="13" x14ac:dyDescent="0.3"/>
    <row r="888" s="6" customFormat="1" ht="13" x14ac:dyDescent="0.3"/>
    <row r="889" s="6" customFormat="1" ht="13" x14ac:dyDescent="0.3"/>
    <row r="890" s="6" customFormat="1" ht="13" x14ac:dyDescent="0.3"/>
    <row r="891" s="6" customFormat="1" ht="13" x14ac:dyDescent="0.3"/>
    <row r="892" s="6" customFormat="1" ht="13" x14ac:dyDescent="0.3"/>
    <row r="893" s="6" customFormat="1" ht="13" x14ac:dyDescent="0.3"/>
    <row r="894" s="6" customFormat="1" ht="13" x14ac:dyDescent="0.3"/>
    <row r="895" s="6" customFormat="1" ht="13" x14ac:dyDescent="0.3"/>
    <row r="896" s="6" customFormat="1" ht="13" x14ac:dyDescent="0.3"/>
    <row r="897" s="6" customFormat="1" ht="13" x14ac:dyDescent="0.3"/>
    <row r="898" s="6" customFormat="1" ht="13" x14ac:dyDescent="0.3"/>
    <row r="899" s="6" customFormat="1" ht="13" x14ac:dyDescent="0.3"/>
    <row r="900" s="6" customFormat="1" ht="13" x14ac:dyDescent="0.3"/>
    <row r="901" s="6" customFormat="1" ht="13" x14ac:dyDescent="0.3"/>
    <row r="902" s="6" customFormat="1" ht="13" x14ac:dyDescent="0.3"/>
    <row r="903" s="6" customFormat="1" ht="13" x14ac:dyDescent="0.3"/>
    <row r="904" s="6" customFormat="1" ht="13" x14ac:dyDescent="0.3"/>
    <row r="905" s="6" customFormat="1" ht="13" x14ac:dyDescent="0.3"/>
    <row r="906" s="6" customFormat="1" ht="13" x14ac:dyDescent="0.3"/>
    <row r="907" s="6" customFormat="1" ht="13" x14ac:dyDescent="0.3"/>
    <row r="908" s="6" customFormat="1" ht="13" x14ac:dyDescent="0.3"/>
    <row r="909" s="6" customFormat="1" ht="13" x14ac:dyDescent="0.3"/>
    <row r="910" s="6" customFormat="1" ht="13" x14ac:dyDescent="0.3"/>
    <row r="911" s="6" customFormat="1" ht="13" x14ac:dyDescent="0.3"/>
    <row r="912" s="6" customFormat="1" ht="13" x14ac:dyDescent="0.3"/>
    <row r="913" s="6" customFormat="1" ht="13" x14ac:dyDescent="0.3"/>
    <row r="914" s="6" customFormat="1" ht="13" x14ac:dyDescent="0.3"/>
    <row r="915" s="6" customFormat="1" ht="13" x14ac:dyDescent="0.3"/>
    <row r="916" s="6" customFormat="1" ht="13" x14ac:dyDescent="0.3"/>
    <row r="917" s="6" customFormat="1" ht="13" x14ac:dyDescent="0.3"/>
    <row r="918" s="6" customFormat="1" ht="13" x14ac:dyDescent="0.3"/>
    <row r="919" s="6" customFormat="1" ht="13" x14ac:dyDescent="0.3"/>
    <row r="920" s="6" customFormat="1" ht="13" x14ac:dyDescent="0.3"/>
    <row r="921" s="6" customFormat="1" ht="13" x14ac:dyDescent="0.3"/>
    <row r="922" s="6" customFormat="1" ht="13" x14ac:dyDescent="0.3"/>
    <row r="923" s="6" customFormat="1" ht="13" x14ac:dyDescent="0.3"/>
    <row r="924" s="6" customFormat="1" ht="13" x14ac:dyDescent="0.3"/>
    <row r="925" s="6" customFormat="1" ht="13" x14ac:dyDescent="0.3"/>
    <row r="926" s="6" customFormat="1" ht="13" x14ac:dyDescent="0.3"/>
    <row r="927" s="6" customFormat="1" ht="13" x14ac:dyDescent="0.3"/>
    <row r="928" s="6" customFormat="1" ht="13" x14ac:dyDescent="0.3"/>
    <row r="929" s="6" customFormat="1" ht="13" x14ac:dyDescent="0.3"/>
    <row r="930" s="6" customFormat="1" ht="13" x14ac:dyDescent="0.3"/>
    <row r="931" s="6" customFormat="1" ht="13" x14ac:dyDescent="0.3"/>
    <row r="932" s="6" customFormat="1" ht="13" x14ac:dyDescent="0.3"/>
    <row r="933" s="6" customFormat="1" ht="13" x14ac:dyDescent="0.3"/>
    <row r="934" s="6" customFormat="1" ht="13" x14ac:dyDescent="0.3"/>
    <row r="935" s="6" customFormat="1" ht="13" x14ac:dyDescent="0.3"/>
    <row r="936" s="6" customFormat="1" ht="13" x14ac:dyDescent="0.3"/>
    <row r="937" s="6" customFormat="1" ht="13" x14ac:dyDescent="0.3"/>
    <row r="938" s="6" customFormat="1" ht="13" x14ac:dyDescent="0.3"/>
    <row r="939" s="6" customFormat="1" ht="13" x14ac:dyDescent="0.3"/>
    <row r="940" s="6" customFormat="1" ht="13" x14ac:dyDescent="0.3"/>
    <row r="941" s="6" customFormat="1" ht="13" x14ac:dyDescent="0.3"/>
    <row r="942" s="6" customFormat="1" ht="13" x14ac:dyDescent="0.3"/>
    <row r="943" s="6" customFormat="1" ht="13" x14ac:dyDescent="0.3"/>
    <row r="944" s="6" customFormat="1" ht="13" x14ac:dyDescent="0.3"/>
    <row r="945" s="6" customFormat="1" ht="13" x14ac:dyDescent="0.3"/>
    <row r="946" s="6" customFormat="1" ht="13" x14ac:dyDescent="0.3"/>
    <row r="947" s="6" customFormat="1" ht="13" x14ac:dyDescent="0.3"/>
    <row r="948" s="6" customFormat="1" ht="13" x14ac:dyDescent="0.3"/>
    <row r="949" s="6" customFormat="1" ht="13" x14ac:dyDescent="0.3"/>
    <row r="950" s="6" customFormat="1" ht="13" x14ac:dyDescent="0.3"/>
    <row r="951" s="6" customFormat="1" ht="13" x14ac:dyDescent="0.3"/>
    <row r="952" s="6" customFormat="1" ht="13" x14ac:dyDescent="0.3"/>
    <row r="953" s="6" customFormat="1" ht="13" x14ac:dyDescent="0.3"/>
    <row r="954" s="6" customFormat="1" ht="13" x14ac:dyDescent="0.3"/>
    <row r="955" s="6" customFormat="1" ht="13" x14ac:dyDescent="0.3"/>
    <row r="956" s="6" customFormat="1" ht="13" x14ac:dyDescent="0.3"/>
    <row r="957" s="6" customFormat="1" ht="13" x14ac:dyDescent="0.3"/>
    <row r="958" s="6" customFormat="1" ht="13" x14ac:dyDescent="0.3"/>
    <row r="959" s="6" customFormat="1" ht="13" x14ac:dyDescent="0.3"/>
    <row r="960" s="6" customFormat="1" ht="13" x14ac:dyDescent="0.3"/>
    <row r="961" s="6" customFormat="1" ht="13" x14ac:dyDescent="0.3"/>
    <row r="962" s="6" customFormat="1" ht="13" x14ac:dyDescent="0.3"/>
    <row r="963" s="6" customFormat="1" ht="13" x14ac:dyDescent="0.3"/>
    <row r="964" s="6" customFormat="1" ht="13" x14ac:dyDescent="0.3"/>
    <row r="965" s="6" customFormat="1" ht="13" x14ac:dyDescent="0.3"/>
    <row r="966" s="6" customFormat="1" ht="13" x14ac:dyDescent="0.3"/>
    <row r="967" s="6" customFormat="1" ht="13" x14ac:dyDescent="0.3"/>
    <row r="968" s="6" customFormat="1" ht="13" x14ac:dyDescent="0.3"/>
    <row r="969" s="6" customFormat="1" ht="13" x14ac:dyDescent="0.3"/>
    <row r="970" s="6" customFormat="1" ht="13" x14ac:dyDescent="0.3"/>
    <row r="971" s="6" customFormat="1" ht="13" x14ac:dyDescent="0.3"/>
    <row r="972" s="6" customFormat="1" ht="13" x14ac:dyDescent="0.3"/>
    <row r="973" s="6" customFormat="1" ht="13" x14ac:dyDescent="0.3"/>
    <row r="974" s="6" customFormat="1" ht="13" x14ac:dyDescent="0.3"/>
    <row r="975" s="6" customFormat="1" ht="13" x14ac:dyDescent="0.3"/>
    <row r="976" s="6" customFormat="1" ht="13" x14ac:dyDescent="0.3"/>
    <row r="977" s="6" customFormat="1" ht="13" x14ac:dyDescent="0.3"/>
    <row r="978" s="6" customFormat="1" ht="13" x14ac:dyDescent="0.3"/>
    <row r="979" s="6" customFormat="1" ht="13" x14ac:dyDescent="0.3"/>
    <row r="980" s="6" customFormat="1" ht="13" x14ac:dyDescent="0.3"/>
    <row r="981" s="6" customFormat="1" ht="13" x14ac:dyDescent="0.3"/>
    <row r="982" s="6" customFormat="1" ht="13" x14ac:dyDescent="0.3"/>
    <row r="983" s="6" customFormat="1" ht="13" x14ac:dyDescent="0.3"/>
    <row r="984" s="6" customFormat="1" ht="13" x14ac:dyDescent="0.3"/>
    <row r="985" s="6" customFormat="1" ht="13" x14ac:dyDescent="0.3"/>
    <row r="986" s="6" customFormat="1" ht="13" x14ac:dyDescent="0.3"/>
    <row r="987" s="6" customFormat="1" ht="13" x14ac:dyDescent="0.3"/>
    <row r="988" s="6" customFormat="1" ht="13" x14ac:dyDescent="0.3"/>
    <row r="989" s="6" customFormat="1" ht="13" x14ac:dyDescent="0.3"/>
    <row r="990" s="6" customFormat="1" ht="13" x14ac:dyDescent="0.3"/>
    <row r="991" s="6" customFormat="1" ht="13" x14ac:dyDescent="0.3"/>
    <row r="992" s="6" customFormat="1" ht="13" x14ac:dyDescent="0.3"/>
    <row r="993" s="6" customFormat="1" ht="13" x14ac:dyDescent="0.3"/>
    <row r="994" s="6" customFormat="1" ht="13" x14ac:dyDescent="0.3"/>
    <row r="995" s="6" customFormat="1" ht="13" x14ac:dyDescent="0.3"/>
    <row r="996" s="6" customFormat="1" ht="13" x14ac:dyDescent="0.3"/>
    <row r="997" s="6" customFormat="1" ht="13" x14ac:dyDescent="0.3"/>
    <row r="998" s="6" customFormat="1" ht="13" x14ac:dyDescent="0.3"/>
    <row r="999" s="6" customFormat="1" ht="13" x14ac:dyDescent="0.3"/>
    <row r="1000" s="6" customFormat="1" ht="13" x14ac:dyDescent="0.3"/>
    <row r="1001" s="6" customFormat="1" ht="13" x14ac:dyDescent="0.3"/>
    <row r="1002" s="6" customFormat="1" ht="13" x14ac:dyDescent="0.3"/>
    <row r="1003" s="6" customFormat="1" ht="13" x14ac:dyDescent="0.3"/>
    <row r="1004" s="6" customFormat="1" ht="13" x14ac:dyDescent="0.3"/>
    <row r="1005" s="6" customFormat="1" ht="13" x14ac:dyDescent="0.3"/>
    <row r="1006" s="6" customFormat="1" ht="13" x14ac:dyDescent="0.3"/>
    <row r="1007" s="6" customFormat="1" ht="13" x14ac:dyDescent="0.3"/>
    <row r="1008" s="6" customFormat="1" ht="13" x14ac:dyDescent="0.3"/>
    <row r="1009" s="6" customFormat="1" ht="13" x14ac:dyDescent="0.3"/>
    <row r="1010" s="6" customFormat="1" ht="13" x14ac:dyDescent="0.3"/>
    <row r="1011" s="6" customFormat="1" ht="13" x14ac:dyDescent="0.3"/>
    <row r="1012" s="6" customFormat="1" ht="13" x14ac:dyDescent="0.3"/>
    <row r="1013" s="6" customFormat="1" ht="13" x14ac:dyDescent="0.3"/>
    <row r="1014" s="6" customFormat="1" ht="13" x14ac:dyDescent="0.3"/>
    <row r="1015" s="6" customFormat="1" ht="13" x14ac:dyDescent="0.3"/>
    <row r="1016" s="6" customFormat="1" ht="13" x14ac:dyDescent="0.3"/>
    <row r="1017" s="6" customFormat="1" ht="13" x14ac:dyDescent="0.3"/>
    <row r="1018" s="6" customFormat="1" ht="13" x14ac:dyDescent="0.3"/>
    <row r="1019" s="6" customFormat="1" ht="13" x14ac:dyDescent="0.3"/>
    <row r="1020" s="6" customFormat="1" ht="13" x14ac:dyDescent="0.3"/>
    <row r="1021" s="6" customFormat="1" ht="13" x14ac:dyDescent="0.3"/>
    <row r="1022" s="6" customFormat="1" ht="13" x14ac:dyDescent="0.3"/>
    <row r="1023" s="6" customFormat="1" ht="13" x14ac:dyDescent="0.3"/>
    <row r="1024" s="6" customFormat="1" ht="13" x14ac:dyDescent="0.3"/>
    <row r="1025" s="6" customFormat="1" ht="13" x14ac:dyDescent="0.3"/>
    <row r="1026" s="6" customFormat="1" ht="13" x14ac:dyDescent="0.3"/>
    <row r="1027" s="6" customFormat="1" ht="13" x14ac:dyDescent="0.3"/>
    <row r="1028" s="6" customFormat="1" ht="13" x14ac:dyDescent="0.3"/>
    <row r="1029" s="6" customFormat="1" ht="13" x14ac:dyDescent="0.3"/>
    <row r="1030" s="6" customFormat="1" ht="13" x14ac:dyDescent="0.3"/>
    <row r="1031" s="6" customFormat="1" ht="13" x14ac:dyDescent="0.3"/>
    <row r="1032" s="6" customFormat="1" ht="13" x14ac:dyDescent="0.3"/>
    <row r="1033" s="6" customFormat="1" ht="13" x14ac:dyDescent="0.3"/>
    <row r="1034" s="6" customFormat="1" ht="13" x14ac:dyDescent="0.3"/>
    <row r="1035" s="6" customFormat="1" ht="13" x14ac:dyDescent="0.3"/>
    <row r="1036" s="6" customFormat="1" ht="13" x14ac:dyDescent="0.3"/>
    <row r="1037" s="6" customFormat="1" ht="13" x14ac:dyDescent="0.3"/>
    <row r="1038" s="6" customFormat="1" ht="13" x14ac:dyDescent="0.3"/>
    <row r="1039" s="6" customFormat="1" ht="13" x14ac:dyDescent="0.3"/>
    <row r="1040" s="6" customFormat="1" ht="13" x14ac:dyDescent="0.3"/>
    <row r="1041" s="6" customFormat="1" ht="13" x14ac:dyDescent="0.3"/>
    <row r="1042" s="6" customFormat="1" ht="13" x14ac:dyDescent="0.3"/>
    <row r="1043" s="6" customFormat="1" ht="13" x14ac:dyDescent="0.3"/>
    <row r="1044" s="6" customFormat="1" ht="13" x14ac:dyDescent="0.3"/>
    <row r="1045" s="6" customFormat="1" ht="13" x14ac:dyDescent="0.3"/>
    <row r="1046" s="6" customFormat="1" ht="13" x14ac:dyDescent="0.3"/>
    <row r="1047" s="6" customFormat="1" ht="13" x14ac:dyDescent="0.3"/>
    <row r="1048" s="6" customFormat="1" ht="13" x14ac:dyDescent="0.3"/>
    <row r="1049" s="6" customFormat="1" ht="13" x14ac:dyDescent="0.3"/>
    <row r="1050" s="6" customFormat="1" ht="13" x14ac:dyDescent="0.3"/>
    <row r="1051" s="6" customFormat="1" ht="13" x14ac:dyDescent="0.3"/>
    <row r="1052" s="6" customFormat="1" ht="13" x14ac:dyDescent="0.3"/>
    <row r="1053" s="6" customFormat="1" ht="13" x14ac:dyDescent="0.3"/>
    <row r="1054" s="6" customFormat="1" ht="13" x14ac:dyDescent="0.3"/>
    <row r="1055" s="6" customFormat="1" ht="13" x14ac:dyDescent="0.3"/>
    <row r="1056" s="6" customFormat="1" ht="13" x14ac:dyDescent="0.3"/>
    <row r="1057" s="6" customFormat="1" ht="13" x14ac:dyDescent="0.3"/>
    <row r="1058" s="6" customFormat="1" ht="13" x14ac:dyDescent="0.3"/>
    <row r="1059" s="6" customFormat="1" ht="13" x14ac:dyDescent="0.3"/>
    <row r="1060" s="6" customFormat="1" ht="13" x14ac:dyDescent="0.3"/>
    <row r="1061" s="6" customFormat="1" ht="13" x14ac:dyDescent="0.3"/>
    <row r="1062" s="6" customFormat="1" ht="13" x14ac:dyDescent="0.3"/>
    <row r="1063" s="6" customFormat="1" ht="13" x14ac:dyDescent="0.3"/>
    <row r="1064" s="6" customFormat="1" ht="13" x14ac:dyDescent="0.3"/>
    <row r="1065" s="6" customFormat="1" ht="13" x14ac:dyDescent="0.3"/>
    <row r="1066" s="6" customFormat="1" ht="13" x14ac:dyDescent="0.3"/>
    <row r="1067" s="6" customFormat="1" ht="13" x14ac:dyDescent="0.3"/>
    <row r="1068" s="6" customFormat="1" ht="13" x14ac:dyDescent="0.3"/>
    <row r="1069" s="6" customFormat="1" ht="13" x14ac:dyDescent="0.3"/>
    <row r="1070" s="6" customFormat="1" ht="13" x14ac:dyDescent="0.3"/>
    <row r="1071" s="6" customFormat="1" ht="13" x14ac:dyDescent="0.3"/>
    <row r="1072" s="6" customFormat="1" ht="13" x14ac:dyDescent="0.3"/>
    <row r="1073" s="6" customFormat="1" ht="13" x14ac:dyDescent="0.3"/>
    <row r="1074" s="6" customFormat="1" ht="13" x14ac:dyDescent="0.3"/>
    <row r="1075" s="6" customFormat="1" ht="13" x14ac:dyDescent="0.3"/>
    <row r="1076" s="6" customFormat="1" ht="13" x14ac:dyDescent="0.3"/>
    <row r="1077" s="6" customFormat="1" ht="13" x14ac:dyDescent="0.3"/>
    <row r="1078" s="6" customFormat="1" ht="13" x14ac:dyDescent="0.3"/>
    <row r="1079" s="6" customFormat="1" ht="13" x14ac:dyDescent="0.3"/>
    <row r="1080" s="6" customFormat="1" ht="13" x14ac:dyDescent="0.3"/>
    <row r="1081" s="6" customFormat="1" ht="13" x14ac:dyDescent="0.3"/>
    <row r="1082" s="6" customFormat="1" ht="13" x14ac:dyDescent="0.3"/>
    <row r="1083" s="6" customFormat="1" ht="13" x14ac:dyDescent="0.3"/>
    <row r="1084" s="6" customFormat="1" ht="13" x14ac:dyDescent="0.3"/>
    <row r="1085" s="6" customFormat="1" ht="13" x14ac:dyDescent="0.3"/>
    <row r="1086" s="6" customFormat="1" ht="13" x14ac:dyDescent="0.3"/>
    <row r="1087" s="6" customFormat="1" ht="13" x14ac:dyDescent="0.3"/>
    <row r="1088" s="6" customFormat="1" ht="13" x14ac:dyDescent="0.3"/>
    <row r="1089" s="6" customFormat="1" ht="13" x14ac:dyDescent="0.3"/>
    <row r="1090" s="6" customFormat="1" ht="13" x14ac:dyDescent="0.3"/>
    <row r="1091" s="6" customFormat="1" ht="13" x14ac:dyDescent="0.3"/>
    <row r="1092" s="6" customFormat="1" ht="13" x14ac:dyDescent="0.3"/>
    <row r="1093" s="6" customFormat="1" ht="13" x14ac:dyDescent="0.3"/>
    <row r="1094" s="6" customFormat="1" ht="13" x14ac:dyDescent="0.3"/>
    <row r="1095" s="6" customFormat="1" ht="13" x14ac:dyDescent="0.3"/>
    <row r="1096" s="6" customFormat="1" ht="13" x14ac:dyDescent="0.3"/>
    <row r="1097" s="6" customFormat="1" ht="13" x14ac:dyDescent="0.3"/>
    <row r="1098" s="6" customFormat="1" ht="13" x14ac:dyDescent="0.3"/>
    <row r="1099" s="6" customFormat="1" ht="13" x14ac:dyDescent="0.3"/>
    <row r="1100" s="6" customFormat="1" ht="13" x14ac:dyDescent="0.3"/>
    <row r="1101" s="6" customFormat="1" ht="13" x14ac:dyDescent="0.3"/>
    <row r="1102" s="6" customFormat="1" ht="13" x14ac:dyDescent="0.3"/>
    <row r="1103" s="6" customFormat="1" ht="13" x14ac:dyDescent="0.3"/>
    <row r="1104" s="6" customFormat="1" ht="13" x14ac:dyDescent="0.3"/>
    <row r="1105" s="6" customFormat="1" ht="13" x14ac:dyDescent="0.3"/>
    <row r="1106" s="6" customFormat="1" ht="13" x14ac:dyDescent="0.3"/>
    <row r="1107" s="6" customFormat="1" ht="13" x14ac:dyDescent="0.3"/>
    <row r="1108" s="6" customFormat="1" ht="13" x14ac:dyDescent="0.3"/>
    <row r="1109" s="6" customFormat="1" ht="13" x14ac:dyDescent="0.3"/>
    <row r="1110" s="6" customFormat="1" ht="13" x14ac:dyDescent="0.3"/>
    <row r="1111" s="6" customFormat="1" ht="13" x14ac:dyDescent="0.3"/>
    <row r="1112" s="6" customFormat="1" ht="13" x14ac:dyDescent="0.3"/>
    <row r="1113" s="6" customFormat="1" ht="13" x14ac:dyDescent="0.3"/>
    <row r="1114" s="6" customFormat="1" ht="13" x14ac:dyDescent="0.3"/>
    <row r="1115" s="6" customFormat="1" ht="13" x14ac:dyDescent="0.3"/>
    <row r="1116" s="6" customFormat="1" ht="13" x14ac:dyDescent="0.3"/>
    <row r="1117" s="6" customFormat="1" ht="13" x14ac:dyDescent="0.3"/>
    <row r="1118" s="6" customFormat="1" ht="13" x14ac:dyDescent="0.3"/>
    <row r="1119" s="6" customFormat="1" ht="13" x14ac:dyDescent="0.3"/>
    <row r="1120" s="6" customFormat="1" ht="13" x14ac:dyDescent="0.3"/>
  </sheetData>
  <mergeCells count="9">
    <mergeCell ref="E42:F42"/>
    <mergeCell ref="E30:F30"/>
    <mergeCell ref="B26:C26"/>
    <mergeCell ref="E34:F34"/>
    <mergeCell ref="B4:I5"/>
    <mergeCell ref="F7:G7"/>
    <mergeCell ref="D7:E7"/>
    <mergeCell ref="B15:C15"/>
    <mergeCell ref="E15:F15"/>
  </mergeCells>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39</vt:i4>
      </vt:variant>
    </vt:vector>
  </HeadingPairs>
  <TitlesOfParts>
    <vt:vector size="40" baseType="lpstr">
      <vt:lpstr>Integrated Risk Management</vt:lpstr>
      <vt:lpstr>Average_Accidents</vt:lpstr>
      <vt:lpstr>Average_Loss</vt:lpstr>
      <vt:lpstr>Average_Sales</vt:lpstr>
      <vt:lpstr>Average_Temp</vt:lpstr>
      <vt:lpstr>Costs</vt:lpstr>
      <vt:lpstr>Costs_cool</vt:lpstr>
      <vt:lpstr>Costs_hedge</vt:lpstr>
      <vt:lpstr>Costs_Insurance</vt:lpstr>
      <vt:lpstr>Costs_unit</vt:lpstr>
      <vt:lpstr>Costs_warm</vt:lpstr>
      <vt:lpstr>Coverage</vt:lpstr>
      <vt:lpstr>Deductable</vt:lpstr>
      <vt:lpstr>Hedged_price</vt:lpstr>
      <vt:lpstr>Hedged_units</vt:lpstr>
      <vt:lpstr>Losses</vt:lpstr>
      <vt:lpstr>Lossfire_cool</vt:lpstr>
      <vt:lpstr>Lossfire_warm</vt:lpstr>
      <vt:lpstr>Min_Temp</vt:lpstr>
      <vt:lpstr>Net_Profits</vt:lpstr>
      <vt:lpstr>Net_Profits_Both</vt:lpstr>
      <vt:lpstr>Net_Profits_Hedge</vt:lpstr>
      <vt:lpstr>Net_Profits_Insurance</vt:lpstr>
      <vt:lpstr>Net_Profits_Lim_Insurance</vt:lpstr>
      <vt:lpstr>Net_Profits_LimIns_Hedge</vt:lpstr>
      <vt:lpstr>Nr_accidents_cool</vt:lpstr>
      <vt:lpstr>Nr_accidents_warm</vt:lpstr>
      <vt:lpstr>Paid_Out_Insurance</vt:lpstr>
      <vt:lpstr>Paid_Out_LimitedIns</vt:lpstr>
      <vt:lpstr>Premium_Limited_Insurance</vt:lpstr>
      <vt:lpstr>Price</vt:lpstr>
      <vt:lpstr>Price_cool</vt:lpstr>
      <vt:lpstr>Price_warm</vt:lpstr>
      <vt:lpstr>Profits</vt:lpstr>
      <vt:lpstr>Revenues</vt:lpstr>
      <vt:lpstr>Revenues_hedge</vt:lpstr>
      <vt:lpstr>Sales</vt:lpstr>
      <vt:lpstr>Stdev_sales</vt:lpstr>
      <vt:lpstr>Summer_conditions</vt:lpstr>
      <vt:lpstr>Warm_Temp</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2003-08-12T23:39:14Z</cp:lastPrinted>
  <dcterms:created xsi:type="dcterms:W3CDTF">1999-08-04T08:14:20Z</dcterms:created>
  <dcterms:modified xsi:type="dcterms:W3CDTF">2017-09-22T16:20:16Z</dcterms:modified>
  <cp:category/>
</cp:coreProperties>
</file>