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0" yWindow="60" windowWidth="10020" windowHeight="7970" firstSheet="1" activeTab="1"/>
  </bookViews>
  <sheets>
    <sheet name="CB_DATA_" sheetId="3" state="hidden" r:id="rId1"/>
    <sheet name="Model" sheetId="2" r:id="rId2"/>
  </sheets>
  <definedNames>
    <definedName name="AvgSalesRate">Model!$O$17</definedName>
    <definedName name="CB_00ba19cef3a9425bad298d9db5d3640b" localSheetId="1" hidden="1">Model!$D$29</definedName>
    <definedName name="CB_00d38e4a5b1243b8a536bcad8c19dd02" localSheetId="1" hidden="1">Model!$D$66</definedName>
    <definedName name="CB_0284a0e474294558995ebacb8e83435e" localSheetId="1" hidden="1">Model!$D$117</definedName>
    <definedName name="CB_03fdde27da3d4d24945178ad640c0774" localSheetId="1" hidden="1">Model!$D$32</definedName>
    <definedName name="CB_0605fd02131544db829c331bafe93aba" localSheetId="1" hidden="1">Model!$D$25</definedName>
    <definedName name="CB_0724a56ba4ee40e9ad9b95f66363c22d" localSheetId="1" hidden="1">Model!$D$87</definedName>
    <definedName name="CB_0829ab5877884a80967c3a1264c877ed" localSheetId="1" hidden="1">Model!$D$98</definedName>
    <definedName name="CB_0898c81a9e9b4b53852595f036199ba2" localSheetId="1" hidden="1">Model!$D$105</definedName>
    <definedName name="CB_08c849fa3a9748cdaf93837706af2bf4" localSheetId="1" hidden="1">Model!$D$40</definedName>
    <definedName name="CB_0b273be7669e49a78b500fef1f6eef85" localSheetId="1" hidden="1">Model!$D$63</definedName>
    <definedName name="CB_0ddb72a92a0145fe846feee3b4a69d52" localSheetId="1" hidden="1">Model!$D$91</definedName>
    <definedName name="CB_12840b0729d6463da338c014a31d1b7d" localSheetId="1" hidden="1">Model!$D$79</definedName>
    <definedName name="CB_14908071cd0b4877bccb4a2211debc20" localSheetId="1" hidden="1">Model!$D$52</definedName>
    <definedName name="CB_1be771046c2840d29a9bfb149db3f2cc" localSheetId="1" hidden="1">Model!$D$86</definedName>
    <definedName name="CB_1e536aed7a6847bfaed5d1ee91df5314" localSheetId="1" hidden="1">Model!$D$28</definedName>
    <definedName name="CB_1f7fc9c3a5fb41cfb6c1103e82cf3a3b" localSheetId="1" hidden="1">Model!$D$61</definedName>
    <definedName name="CB_20098c4c1e984988a063a2510a6ea8ed" localSheetId="1" hidden="1">Model!$D$125</definedName>
    <definedName name="CB_2164878f5fb0490ea052dc6b4be4294d" localSheetId="1" hidden="1">Model!$D$83</definedName>
    <definedName name="CB_2256fb068be24f089187c3ef1f10045b" localSheetId="1" hidden="1">Model!$D$67</definedName>
    <definedName name="CB_259e81348d35476c8c58ac4349722f1c" localSheetId="1" hidden="1">Model!$D$26</definedName>
    <definedName name="CB_2642a19e9718431fb43a559c678a856c" localSheetId="1" hidden="1">Model!$D$132</definedName>
    <definedName name="CB_2b94bb8ab2be4a628002c113f847fc5b" localSheetId="1" hidden="1">Model!$D$93</definedName>
    <definedName name="CB_2d5d8f79775447559f5b292d34d491ba" localSheetId="1" hidden="1">Model!$D$133</definedName>
    <definedName name="CB_34e4c61db8504cfda8fb9629900cf276" localSheetId="1" hidden="1">Model!$D$38</definedName>
    <definedName name="CB_3770aa1125a942539d93ee027c81648b" localSheetId="1" hidden="1">Model!$D$77</definedName>
    <definedName name="CB_39ea1f74882d4f43bd0a16d4aff059d0" localSheetId="1" hidden="1">Model!$D$62</definedName>
    <definedName name="CB_3d5d0ef7b478447fa19cb5ca6b58c2c7" localSheetId="1" hidden="1">Model!$D$100</definedName>
    <definedName name="CB_4275d5786801423d8a536262abadb9c4" localSheetId="1" hidden="1">Model!$D$30</definedName>
    <definedName name="CB_4444cf268f0b418599b7848187c34599" localSheetId="1" hidden="1">Model!$D$72</definedName>
    <definedName name="CB_4b54fd37b090435aa5f2434e08bfc207" localSheetId="1" hidden="1">Model!$D$102</definedName>
    <definedName name="CB_4e472aab92024f8c9c1beba979386e92" localSheetId="1" hidden="1">Model!$D$128</definedName>
    <definedName name="CB_4e4dc86d955647869aca96235e5e9e58" localSheetId="1" hidden="1">Model!$D$104</definedName>
    <definedName name="CB_50d664ca5bee49128c27a982dfedecf5" localSheetId="1" hidden="1">Model!$D$80</definedName>
    <definedName name="CB_512dedeee7de4f948cd8095e4f00ed30" localSheetId="1" hidden="1">Model!$D$81</definedName>
    <definedName name="CB_524d570d3093426b8c9449bdb605c812" localSheetId="1" hidden="1">Model!$D$97</definedName>
    <definedName name="CB_525f32d2ae70418693046e2738536be7" localSheetId="1" hidden="1">Model!$D$56</definedName>
    <definedName name="CB_5322f419bdf64ce3aa052651574cef30" localSheetId="1" hidden="1">Model!$D$58</definedName>
    <definedName name="CB_590c302f7e5741a389a979b38a1911db" localSheetId="1" hidden="1">Model!$D$41</definedName>
    <definedName name="CB_62c47097fc98434ea406a932e914002b" localSheetId="1" hidden="1">Model!$D$85</definedName>
    <definedName name="CB_687c4bd89881474693f61ff617cb656a" localSheetId="1" hidden="1">Model!$D$111</definedName>
    <definedName name="CB_6bf1914b4bfa43ce966d858d289bebe6" localSheetId="1" hidden="1">Model!$D$47</definedName>
    <definedName name="CB_71436d05c5e447e580c5fb1d0b8214bd" localSheetId="1" hidden="1">Model!$D$54</definedName>
    <definedName name="CB_733e36e7da2544c2ba2090aec4729097" localSheetId="1" hidden="1">Model!$D$126</definedName>
    <definedName name="CB_78a2d60276ac4b5f8764bf55aca7bdc0" localSheetId="1" hidden="1">Model!$D$82</definedName>
    <definedName name="CB_7905fd5947184868b36a3cf652c5da20" localSheetId="1" hidden="1">Model!$D$84</definedName>
    <definedName name="CB_79dbf523c9d64cc9a7aa678c8bd4c093" localSheetId="1" hidden="1">Model!$D$71</definedName>
    <definedName name="CB_7a94457af90545bea492507df16b8b9b" localSheetId="1" hidden="1">Model!$D$122</definedName>
    <definedName name="CB_7b736505b36d45d7aad07ebc96b72931" localSheetId="1" hidden="1">Model!$D$46</definedName>
    <definedName name="CB_7d4322aaee4545b78e7f56847d71a067" localSheetId="1" hidden="1">Model!$D$34</definedName>
    <definedName name="CB_7d8e7854c0a741a4a447611c4ff536f8" localSheetId="1" hidden="1">Model!$D$19</definedName>
    <definedName name="CB_7dc34011ea9e436a989849fe1f87db06" localSheetId="1" hidden="1">Model!$D$51</definedName>
    <definedName name="CB_7dfaad8535a34ec7b0019d5f8c7780b4" localSheetId="1" hidden="1">Model!$D$124</definedName>
    <definedName name="CB_7e9617c4cce447218fb3b57192b86029" localSheetId="1" hidden="1">Model!$D$31</definedName>
    <definedName name="CB_7f5eba72eadd421e86c9fd979f4011e4" localSheetId="1" hidden="1">Model!$D$92</definedName>
    <definedName name="CB_8082507f1e8648f3809e67ae12227a7f" localSheetId="1" hidden="1">Model!$D$134</definedName>
    <definedName name="CB_836096f6a77c427bb1f15a1eb07f3b0c" localSheetId="1" hidden="1">Model!$D$115</definedName>
    <definedName name="CB_885f5ce9b724419b8eeb6308273486cf" localSheetId="1" hidden="1">Model!$D$101</definedName>
    <definedName name="CB_8aac843a2b44481bb06808a8f7d2c9f3" localSheetId="1" hidden="1">Model!$D$112</definedName>
    <definedName name="CB_8abde7256e0f4e63ad9d6f88c077cf1c" localSheetId="1" hidden="1">Model!$D$106</definedName>
    <definedName name="CB_8b899844cb1b4f43be41350151769416" localSheetId="1" hidden="1">Model!$D$108</definedName>
    <definedName name="CB_8cffd86ac45d4455b4c1659b8a088467" localSheetId="1" hidden="1">Model!$D$120</definedName>
    <definedName name="CB_91f78d020234412da1b3709cab9b1111" localSheetId="1" hidden="1">Model!$D$49</definedName>
    <definedName name="CB_9339b108a5f44d28ab36c052f33a7338" localSheetId="1" hidden="1">Model!$D$50</definedName>
    <definedName name="CB_94bbc9d0d09747e7a2b0e41004015ce0" localSheetId="1" hidden="1">Model!$D$53</definedName>
    <definedName name="CB_9c961dba69604fb18bb147c9547612ac" localSheetId="1" hidden="1">Model!$D$59</definedName>
    <definedName name="CB_9d37ffdda24140d79b5666eb4b38751b" localSheetId="1" hidden="1">Model!$D$64</definedName>
    <definedName name="CB_9ec4aab994674a41b7dad12427d10b57" localSheetId="1" hidden="1">Model!$D$89</definedName>
    <definedName name="CB_a214299111e54593a25d90016161e385" localSheetId="1" hidden="1">Model!$D$121</definedName>
    <definedName name="CB_a4df0ad8894a4c18bc3ea43026dd5ca9" localSheetId="1" hidden="1">Model!$D$109</definedName>
    <definedName name="CB_a59095e5eb20404a8a3fa05d9adcd48b" localSheetId="1" hidden="1">Model!$D$42</definedName>
    <definedName name="CB_a9eb68348da144bdb78a8b3655318c94" localSheetId="1" hidden="1">Model!$D$23</definedName>
    <definedName name="CB_ad68e769a4114d99b54eb7c0812278a8" localSheetId="1" hidden="1">Model!$D$24</definedName>
    <definedName name="CB_af2a21c45c4f4448882fb0ce1a6f5116" localSheetId="1" hidden="1">Model!$D$113</definedName>
    <definedName name="CB_b23ff1c9011b4563829194f1c67ebad2" localSheetId="1" hidden="1">Model!$D$78</definedName>
    <definedName name="CB_b2bfbd77a27544efb2ec5c0b0bce5b89" localSheetId="1" hidden="1">Model!$D$90</definedName>
    <definedName name="CB_b79da9216fbf40fda5ba5fc6e928fcbd" localSheetId="1" hidden="1">Model!$D$96</definedName>
    <definedName name="CB_b7e3749ae3cd43329b98d8694d850786" localSheetId="1" hidden="1">Model!$D$95</definedName>
    <definedName name="CB_ba0b9cdeaca5402ebe1250e44e5b5b29" localSheetId="1" hidden="1">Model!$D$74</definedName>
    <definedName name="CB_baf0501242254032bb180d82dd298a05" localSheetId="1" hidden="1">Model!$D$17</definedName>
    <definedName name="CB_bc4c285bcfd54f10878b55d566b58131" localSheetId="1" hidden="1">Model!$D$37</definedName>
    <definedName name="CB_bc9fd42776374e5ea07eeb6e7bdd2229" localSheetId="1" hidden="1">Model!$D$16</definedName>
    <definedName name="CB_bf4fb29a275b43768a7525f6ccb7320c" localSheetId="1" hidden="1">Model!$D$22</definedName>
    <definedName name="CB_c0e67af0c3bd4cb7be1c121c5707583b" localSheetId="1" hidden="1">Model!$D$99</definedName>
    <definedName name="CB_c1d5c7002fc841878fd5eda151b46614" localSheetId="1" hidden="1">Model!$D$73</definedName>
    <definedName name="CB_c2639cd031fd4cc4946a3f548adf79ba" localSheetId="1" hidden="1">Model!$D$76</definedName>
    <definedName name="CB_c75ca084c71b44fc808fda6877512e77" localSheetId="1" hidden="1">Model!$D$36</definedName>
    <definedName name="CB_c79a5e30edf64e2fb69ac51247b426ed" localSheetId="1" hidden="1">Model!$D$68</definedName>
    <definedName name="CB_c899307692de447999eda4998b307247" localSheetId="1" hidden="1">Model!$D$27</definedName>
    <definedName name="CB_c92b166b3f24498a86073ffc1265bdf9" localSheetId="1" hidden="1">Model!$D$135</definedName>
    <definedName name="CB_c9a4612b77084aca83af601827448e71" localSheetId="1" hidden="1">Model!$D$33</definedName>
    <definedName name="CB_ca602089dc254d4d84e910f13e950afc" localSheetId="1" hidden="1">Model!$D$116</definedName>
    <definedName name="CB_cc75fde9958b456fb2d3da5f7eda5542" localSheetId="1" hidden="1">Model!$D$69</definedName>
    <definedName name="CB_cd3f9c7dbeff4cbca3121d1d6058592f" localSheetId="1" hidden="1">Model!$D$94</definedName>
    <definedName name="CB_cd4dede7fbae4592aa344b409c9f4e5b" localSheetId="1" hidden="1">Model!$D$127</definedName>
    <definedName name="CB_d50cce1122904354b2653c6cb707209c" localSheetId="1" hidden="1">Model!$D$130</definedName>
    <definedName name="CB_dae48b564219471eb645ad3135367ebc" localSheetId="1" hidden="1">Model!$D$57</definedName>
    <definedName name="CB_db416e666a8e42839d31200aa07a8ec9" localSheetId="1" hidden="1">Model!$D$114</definedName>
    <definedName name="CB_dd0066a5368d43b59cf7dc1b2f9f14d8" localSheetId="1" hidden="1">Model!$D$18</definedName>
    <definedName name="CB_dd19e839da3e4cfbadab07b66379cb38" localSheetId="1" hidden="1">Model!$O$36</definedName>
    <definedName name="CB_ddcbbfe41f7142fab1e5847eb2724f9c" localSheetId="1" hidden="1">Model!$D$21</definedName>
    <definedName name="CB_dedb0b2b440d4e5b904aed20fca8bb51" localSheetId="1" hidden="1">Model!$D$119</definedName>
    <definedName name="CB_dfa87df658244234907512dafe3e7e7a" localSheetId="1" hidden="1">Model!$D$107</definedName>
    <definedName name="CB_dfe919b6b1b8427a90ffcee605a7a96a" localSheetId="1" hidden="1">Model!$D$45</definedName>
    <definedName name="CB_e1f9a76cd59149f4be0337a68339b9e5" localSheetId="1" hidden="1">Model!$D$110</definedName>
    <definedName name="CB_e3486b0fcb344854b874c3862ea97255" localSheetId="1" hidden="1">Model!$D$55</definedName>
    <definedName name="CB_e4d772c3754149efbd59e1e43bb1a6f2" localSheetId="1" hidden="1">Model!$D$123</definedName>
    <definedName name="CB_e60de8ab9b97447293c9173c380d5cad" localSheetId="1" hidden="1">Model!$D$65</definedName>
    <definedName name="CB_e71b7082545348b39da1257cf5eb7c01" localSheetId="1" hidden="1">Model!$D$44</definedName>
    <definedName name="CB_e8da0e0592374cbead5d5a7d6a5d9abe" localSheetId="1" hidden="1">Model!$D$48</definedName>
    <definedName name="CB_eab394786e974b628998de66921fd2b8" localSheetId="1" hidden="1">Model!$D$131</definedName>
    <definedName name="CB_edf1d82c5c9f4837939e0359e57d0574" localSheetId="1" hidden="1">Model!$D$75</definedName>
    <definedName name="CB_f09d6d9f5d524320b367975d6cb2be08" localSheetId="1" hidden="1">Model!$D$35</definedName>
    <definedName name="CB_f11ca4a23d884a98a313f7286532a1a2" localSheetId="1" hidden="1">Model!$D$88</definedName>
    <definedName name="CB_f2f0ebcfc6cc4dbfbe2dbc98b3ec5f75" localSheetId="1" hidden="1">Model!$D$118</definedName>
    <definedName name="CB_f472a347800e490d94ee1b31dd726c89" localSheetId="1" hidden="1">Model!$D$70</definedName>
    <definedName name="CB_f4f9d2f2598c4410b1fb9aeb60270fe4" localSheetId="1" hidden="1">Model!$D$43</definedName>
    <definedName name="CB_f5d04c8cda6e48faa1fabd03eae98449" localSheetId="1" hidden="1">Model!$D$103</definedName>
    <definedName name="CB_f8d15d1857294d829387da24863cf312" localSheetId="1" hidden="1">Model!$D$60</definedName>
    <definedName name="CB_f937241bc9ea40a08aef36d69932b1d7" localSheetId="1" hidden="1">Model!$D$129</definedName>
    <definedName name="CB_fb44353199ef4c40aeeac4405745be01" localSheetId="1" hidden="1">Model!$D$20</definedName>
    <definedName name="CB_fd02602d83194e54a3aff68869a59341" localSheetId="1" hidden="1">Model!$D$39</definedName>
    <definedName name="CBCR_0013ef6bebdd4afeb5c5d0d8cb7420a8" localSheetId="1" hidden="1">Model!$O$17</definedName>
    <definedName name="CBCR_04910e0bc6394626a3f4916a475f6072" localSheetId="1" hidden="1">Model!$O$17</definedName>
    <definedName name="CBCR_0bf9879b1d8745c480f162763a06de21" localSheetId="1" hidden="1">Model!$O$17</definedName>
    <definedName name="CBCR_0d46f87ee3ee4354bebe72ef51564ea1" localSheetId="1" hidden="1">Model!$O$17</definedName>
    <definedName name="CBCR_1018db1d1f9549aa819f28a60fd24778" localSheetId="1" hidden="1">Model!$O$17</definedName>
    <definedName name="CBCR_1057a25df06b4c51afb7c640650dcb6d" localSheetId="1" hidden="1">Model!$O$17</definedName>
    <definedName name="CBCR_10baabada68a407d925a2efc0d740f48" localSheetId="1" hidden="1">Model!$O$17</definedName>
    <definedName name="CBCR_1172f3b7796f4d0d9c561677faecd4e5" localSheetId="1" hidden="1">Model!$O$17</definedName>
    <definedName name="CBCR_18ee5cfcc3bb49ff8dad078c70fd0845" localSheetId="1" hidden="1">Model!$O$17</definedName>
    <definedName name="CBCR_1a9ad7301d8442debd25d2f6e6ad9812" localSheetId="1" hidden="1">Model!$O$17</definedName>
    <definedName name="CBCR_1b5e99c16b1b4b0f8097c46aa9861149" localSheetId="1" hidden="1">Model!$O$17</definedName>
    <definedName name="CBCR_1d218112e128492f9d29b71eb2884d2c" localSheetId="1" hidden="1">Model!$O$17</definedName>
    <definedName name="CBCR_1d9f5407397f422a8fa6f6c0101a630b" localSheetId="1" hidden="1">Model!$O$17</definedName>
    <definedName name="CBCR_2135f85b15aa41688e722d4f2acfbe12" localSheetId="1" hidden="1">Model!$O$17</definedName>
    <definedName name="CBCR_215e5e76c57d4a0bb6c24f566a8fb134" localSheetId="1" hidden="1">Model!$O$17</definedName>
    <definedName name="CBCR_23871648217048cea10585f12091924c" localSheetId="1" hidden="1">Model!$O$17</definedName>
    <definedName name="CBCR_23e8e6d7f31f425fb13454b8fade21d9" localSheetId="1" hidden="1">Model!$O$17</definedName>
    <definedName name="CBCR_26f72d9514094d8e8e88651891f97358" localSheetId="1" hidden="1">Model!$O$17</definedName>
    <definedName name="CBCR_29892e0b85ac4f5b8df8d40e316fa338" localSheetId="1" hidden="1">Model!$O$17</definedName>
    <definedName name="CBCR_29b1fd8b4d394d74a3f772b16f7bceba" localSheetId="1" hidden="1">Model!$O$17</definedName>
    <definedName name="CBCR_2a0ab58a68164e2d9231958cad673f8e" localSheetId="1" hidden="1">Model!$O$17</definedName>
    <definedName name="CBCR_2a4940699a0244b7b93882e7bec704a3" localSheetId="1" hidden="1">Model!$O$17</definedName>
    <definedName name="CBCR_2cbee8933487411696eb139a30ca8f10" localSheetId="1" hidden="1">Model!$O$17</definedName>
    <definedName name="CBCR_2eb2008ddf484efc872890ec908c1e7e" localSheetId="1" hidden="1">Model!$O$17</definedName>
    <definedName name="CBCR_2f52fa917c7f498aa29a5786453688fe" localSheetId="1" hidden="1">Model!$O$17</definedName>
    <definedName name="CBCR_31405e65aa9b4670aa4aebfd7cc8a983" localSheetId="1" hidden="1">Model!$O$17</definedName>
    <definedName name="CBCR_3276181a1739456d8974469ba4e5c05d" localSheetId="1" hidden="1">Model!$O$17</definedName>
    <definedName name="CBCR_327680dfec2f4173989ce219e92fa912" localSheetId="1" hidden="1">Model!$O$17</definedName>
    <definedName name="CBCR_350be0f93d8c4df7a3ce69672ec111f1" localSheetId="1" hidden="1">Model!$O$17</definedName>
    <definedName name="CBCR_3ee5ac5544034b029102fbea18026683" localSheetId="1" hidden="1">Model!$O$17</definedName>
    <definedName name="CBCR_42a1ebf2684547bb85022f8c79f4f9a8" localSheetId="1" hidden="1">Model!$O$17</definedName>
    <definedName name="CBCR_43011e9720da41e6bebc98e9323eb1ae" localSheetId="1" hidden="1">Model!$O$17</definedName>
    <definedName name="CBCR_4946aba73d6b4cbbbd1ebf9d60e83702" localSheetId="1" hidden="1">Model!$O$17</definedName>
    <definedName name="CBCR_49f7adcd31cc42928254c42c885a5bd6" localSheetId="1" hidden="1">Model!$O$17</definedName>
    <definedName name="CBCR_4a5aa06b8afe4ce2b0dd1edf537487c5" localSheetId="1" hidden="1">Model!$O$17</definedName>
    <definedName name="CBCR_4daef189f33d44c4a3ccf92bd76b8b33" localSheetId="1" hidden="1">Model!$O$17</definedName>
    <definedName name="CBCR_52175b3b812c4f5185433a240ca03fea" localSheetId="1" hidden="1">Model!$O$17</definedName>
    <definedName name="CBCR_53a248a5b10043ca83f175df3c6bbdf4" localSheetId="1" hidden="1">Model!$O$17</definedName>
    <definedName name="CBCR_545df79e2ec745699dd5af1b73aeb273" localSheetId="1" hidden="1">Model!$O$17</definedName>
    <definedName name="CBCR_56c29dc38ee44f0ea00b66dd0d1e74b9" localSheetId="1" hidden="1">Model!$O$17</definedName>
    <definedName name="CBCR_57a9240e748b498eb96b7c776d8e1334" localSheetId="1" hidden="1">Model!$O$17</definedName>
    <definedName name="CBCR_5e84c97f262442e98d5c33118851ccb9" localSheetId="1" hidden="1">Model!$O$17</definedName>
    <definedName name="CBCR_627cb472f8a047d8a57bca096888851b" localSheetId="1" hidden="1">Model!$O$17</definedName>
    <definedName name="CBCR_63fb82322f5a4c39aeff7ea9f200e8ff" localSheetId="1" hidden="1">Model!$O$17</definedName>
    <definedName name="CBCR_66fb5a7960ab4e0d98db6088ff44dab1" localSheetId="1" hidden="1">Model!$O$17</definedName>
    <definedName name="CBCR_677bcf582cb94e77bf736ccfebf51e36" localSheetId="1" hidden="1">Model!$O$17</definedName>
    <definedName name="CBCR_7077831d6e354c5ab0425a2bf79dd12d" localSheetId="1" hidden="1">Model!$O$17</definedName>
    <definedName name="CBCR_71f66b371aa0494ba3945024fb333f99" localSheetId="1" hidden="1">Model!$O$17</definedName>
    <definedName name="CBCR_73f2dab428c747fbbe5733bacc149d95" localSheetId="1" hidden="1">Model!$O$17</definedName>
    <definedName name="CBCR_76442bc1aaae4af39eba82d5e6a5b0f1" localSheetId="1" hidden="1">Model!$O$17</definedName>
    <definedName name="CBCR_789976afebaa4dc8993b45d7e1059d39" localSheetId="1" hidden="1">Model!$O$17</definedName>
    <definedName name="CBCR_7ef5ee278a7949a6bc18c0bb636f66f2" localSheetId="1" hidden="1">Model!$O$17</definedName>
    <definedName name="CBCR_8096d99f7b864dd8916565fde9454247" localSheetId="1" hidden="1">Model!$O$17</definedName>
    <definedName name="CBCR_81c5467f7078436ab12594c33061a09e" localSheetId="1" hidden="1">Model!$O$17</definedName>
    <definedName name="CBCR_8424414b1d424e89bd47604539f92e64" localSheetId="1" hidden="1">Model!$O$17</definedName>
    <definedName name="CBCR_858750eaf35e4a10b5d405e4740913cb" localSheetId="1" hidden="1">Model!$O$17</definedName>
    <definedName name="CBCR_89eb0100136d42f49f1fd32a4922c537" localSheetId="1" hidden="1">Model!$O$17</definedName>
    <definedName name="CBCR_8ac3f679ad2b41f58d0cde5ca3d96fc5" localSheetId="1" hidden="1">Model!$O$17</definedName>
    <definedName name="CBCR_8c421a6372f741288ba21a720bb92969" localSheetId="1" hidden="1">Model!$O$17</definedName>
    <definedName name="CBCR_8c9bf52245ba45ba9345bb158ed3af99" localSheetId="1" hidden="1">Model!$O$17</definedName>
    <definedName name="CBCR_8e20527774484ee49921abfc9aeb141f" localSheetId="1" hidden="1">Model!$O$17</definedName>
    <definedName name="CBCR_8e9a33f6ec7b4b35bc9bc50b145f173c" localSheetId="1" hidden="1">Model!$O$17</definedName>
    <definedName name="CBCR_8ffcb88aeeaa48dfa4744e7b90a8c290" localSheetId="1" hidden="1">Model!$O$17</definedName>
    <definedName name="CBCR_90c6d84ef84d48838a462c67b5765352" localSheetId="1" hidden="1">Model!$O$17</definedName>
    <definedName name="CBCR_919aede09c184ab79f0ad2005035e477" localSheetId="1" hidden="1">Model!$O$17</definedName>
    <definedName name="CBCR_92f70991cd264a3fb966d57507ac3681" localSheetId="1" hidden="1">Model!$O$17</definedName>
    <definedName name="CBCR_93c03bd9da46478a86a86d84714e458d" localSheetId="1" hidden="1">Model!$O$17</definedName>
    <definedName name="CBCR_984070b6c8734469acd61c8d69950d57" localSheetId="1" hidden="1">Model!$O$17</definedName>
    <definedName name="CBCR_9f56da454dcf479c987af0f2d316cd8f" localSheetId="1" hidden="1">Model!$O$17</definedName>
    <definedName name="CBCR_9f6f8be5959d41189dca58637c4e5e0e" localSheetId="1" hidden="1">Model!$O$17</definedName>
    <definedName name="CBCR_9fa1e9793c1645369137624c4e2cb3fa" localSheetId="1" hidden="1">Model!$O$17</definedName>
    <definedName name="CBCR_a0eadedf9cdb47a18a997b0b3f69f1a7" localSheetId="1" hidden="1">Model!$O$17</definedName>
    <definedName name="CBCR_a106964d5ff4435fa53dc7867653d8e8" localSheetId="1" hidden="1">Model!$O$17</definedName>
    <definedName name="CBCR_a1a99b5e36f248108348d627693c640b" localSheetId="1" hidden="1">Model!$O$17</definedName>
    <definedName name="CBCR_a36651c1e3054a5ca2e25064244cd2d0" localSheetId="1" hidden="1">Model!$O$17</definedName>
    <definedName name="CBCR_a632882361a0454db0b69bc9133c88f2" localSheetId="1" hidden="1">Model!$O$17</definedName>
    <definedName name="CBCR_a6d4051bfb9d45179941bc29b5de2fbc" localSheetId="1" hidden="1">Model!$O$17</definedName>
    <definedName name="CBCR_a72964b58be84f3c9eff261229546870" localSheetId="1" hidden="1">Model!$O$17</definedName>
    <definedName name="CBCR_a7ce9719ddd045a3837399e893730542" localSheetId="1" hidden="1">Model!$O$17</definedName>
    <definedName name="CBCR_a8a67a277a5244e9b92057d5f5d25a9f" localSheetId="1" hidden="1">Model!$O$17</definedName>
    <definedName name="CBCR_aafda085a4954c4d92f504e8de4f82d8" localSheetId="1" hidden="1">Model!$O$17</definedName>
    <definedName name="CBCR_ae797b9dc85a496ba39a46a6276b28ff" localSheetId="1" hidden="1">Model!$O$17</definedName>
    <definedName name="CBCR_af0e399a2a924c8a9f38d5af6c421f3f" localSheetId="1" hidden="1">Model!$O$17</definedName>
    <definedName name="CBCR_af6729573d0c4431b438c20d8a178be6" localSheetId="1" hidden="1">Model!$O$17</definedName>
    <definedName name="CBCR_b152382513ff4c139405f936caead88f" localSheetId="1" hidden="1">Model!$O$17</definedName>
    <definedName name="CBCR_b22d5c98567343e5b286fd5d9b760f18" localSheetId="1" hidden="1">Model!$O$17</definedName>
    <definedName name="CBCR_b4afc2399f73447dbe43788272e17b46" localSheetId="1" hidden="1">Model!$O$17</definedName>
    <definedName name="CBCR_b5ad3246716643dab8f1dc7ef6907d95" localSheetId="1" hidden="1">Model!$O$17</definedName>
    <definedName name="CBCR_b64b4804c8414f76944760b5c28a0a97" localSheetId="1" hidden="1">Model!$O$17</definedName>
    <definedName name="CBCR_b9b04dddef774093a23f88253ef2980f" localSheetId="1" hidden="1">Model!$O$17</definedName>
    <definedName name="CBCR_bb85bb5a1bab43f2ac91321c74320450" localSheetId="1" hidden="1">Model!$O$17</definedName>
    <definedName name="CBCR_be6472d38a5f40248730ee8911b915f8" localSheetId="1" hidden="1">Model!$O$17</definedName>
    <definedName name="CBCR_c19dde0d3f5e4c2c88ad09cf87235727" localSheetId="1" hidden="1">Model!$O$17</definedName>
    <definedName name="CBCR_c76787c882704d11b15c1786d9836fe0" localSheetId="1" hidden="1">Model!$O$17</definedName>
    <definedName name="CBCR_c7be395ae65c44e98ba22781ddf55701" localSheetId="1" hidden="1">Model!$O$17</definedName>
    <definedName name="CBCR_c9d51339dd7745b3bffa18bd8ae0161a" localSheetId="1" hidden="1">Model!$O$17</definedName>
    <definedName name="CBCR_d1cbf33448dc4571a69c180a0651f7e6" localSheetId="1" hidden="1">Model!$O$17</definedName>
    <definedName name="CBCR_d5ad4d3f8c7c4bedb4a3cf3d47318e57" localSheetId="1" hidden="1">Model!$O$17</definedName>
    <definedName name="CBCR_d74f76024d12429c9bda1431a293b7f4" localSheetId="1" hidden="1">Model!$O$17</definedName>
    <definedName name="CBCR_d8f45ca6558c4e33b615e3db815b8f30" localSheetId="1" hidden="1">Model!$O$17</definedName>
    <definedName name="CBCR_dff2588e0a1e4722b66b5ac2c117a1d5" localSheetId="1" hidden="1">Model!$O$17</definedName>
    <definedName name="CBCR_e6647cc428564cd6a4dab8aef768c3cf" localSheetId="1" hidden="1">Model!$O$17</definedName>
    <definedName name="CBCR_e8e37122fd90402dad03b646b5b57a7b" localSheetId="1" hidden="1">Model!$O$17</definedName>
    <definedName name="CBCR_e96981f3d28143c8a31a531d298cd46f" localSheetId="1" hidden="1">Model!$O$17</definedName>
    <definedName name="CBCR_ec6891054de24d49a9116e25ff9d79b3" localSheetId="1" hidden="1">Model!$O$17</definedName>
    <definedName name="CBCR_ed26dbf1aa384150aaaaed97122bf53e" localSheetId="1" hidden="1">Model!$O$17</definedName>
    <definedName name="CBCR_ef3c96bc9d9f49a49b56b0e0985ce691" localSheetId="1" hidden="1">Model!$O$17</definedName>
    <definedName name="CBCR_f12f8044e1a745a0811db6cfe0865db3" localSheetId="1" hidden="1">Model!$O$17</definedName>
    <definedName name="CBCR_f2341ac8e7c040ee8a1d43bd1eccd2cd" localSheetId="1" hidden="1">Model!$O$17</definedName>
    <definedName name="CBCR_f325b17a048645218da0ccff61085f65" localSheetId="1" hidden="1">Model!$O$17</definedName>
    <definedName name="CBCR_f539c30585ae4c5a94b19d174f1a464a" localSheetId="1" hidden="1">Model!$O$17</definedName>
    <definedName name="CBCR_f61eb51888d14ca4ae4142777c0814cb" localSheetId="1" hidden="1">Model!$O$17</definedName>
    <definedName name="CBCR_f9428621b870490e9ed48a3bd58db3cc" localSheetId="1" hidden="1">Model!$O$17</definedName>
    <definedName name="CBCR_f99aaedb615f4e99bee4f073c34c6b99" localSheetId="1" hidden="1">Model!$O$17</definedName>
    <definedName name="CBCR_fb0ad27d310b46f4811f710d944ba514" localSheetId="1" hidden="1">Model!$O$17</definedName>
    <definedName name="CBCR_fcfbcd3a2c6a41abace3c5d2b7ead602" localSheetId="1" hidden="1">Model!$O$17</definedName>
    <definedName name="CBCR_fd1af93c0f8f4b589e414f2a3b6fe42b" localSheetId="1" hidden="1">Model!$O$17</definedName>
    <definedName name="CBCR_fdf642e5b18b45ee9edc652414221374" localSheetId="1" hidden="1">Model!$O$17</definedName>
    <definedName name="CBCR_ff05b682f56d4454a0ec547a328e3f76" localSheetId="1" hidden="1">Model!$O$17</definedName>
    <definedName name="CBCR_fff71b4322144fed86f65296554699ff" localSheetId="1" hidden="1">Model!$O$17</definedName>
    <definedName name="CBWorkbookPriority" hidden="1">-470823365</definedName>
    <definedName name="CBx_1238492f08f94765a9c741550843c744" localSheetId="0" hidden="1">"'Model'!$A$1"</definedName>
    <definedName name="CBx_1eb906de3a224350b7bcad50616738fa" localSheetId="0" hidden="1">"'CB_DATA_'!$A$1"</definedName>
    <definedName name="CBx_Sheet_Guid" localSheetId="0" hidden="1">"'1eb906de3a224350b7bcad50616738fa"</definedName>
    <definedName name="CBx_Sheet_Guid" localSheetId="1" hidden="1">"'1238492f08f94765a9c741550843c744"</definedName>
    <definedName name="CostOfDebt">Model!$O$23</definedName>
    <definedName name="dividends">Model!$O$24</definedName>
    <definedName name="InitialCash">Model!$O$25</definedName>
    <definedName name="InitialStock">Model!$O$20</definedName>
    <definedName name="MaximumStock">Model!$O$28</definedName>
    <definedName name="MinimumStock">Model!$O$29</definedName>
    <definedName name="MonthlyCosts">Model!$O$21</definedName>
    <definedName name="P">#REF!</definedName>
    <definedName name="PurchasePrice">Model!$O$15</definedName>
    <definedName name="RemainingStock">Model!$O$33</definedName>
    <definedName name="RiskAutoStopPercChange">1.5</definedName>
    <definedName name="RiskCollectDistributionSamples">0</definedName>
    <definedName name="RiskExcelReportsGoInNewWorkbook">TRUE</definedName>
    <definedName name="RiskExcelReportsToGenerate">32</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1000</definedName>
    <definedName name="RiskNumSimulations">97</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FALSE</definedName>
    <definedName name="RiskStandardRecalc">2</definedName>
    <definedName name="RiskTemplateSheetName">"myTemplate"</definedName>
    <definedName name="RiskUpdateDisplay">FALSE</definedName>
    <definedName name="RiskUseDifferentSeedForEachSim">FALSE</definedName>
    <definedName name="RiskUseFixedSeed">TRUE</definedName>
    <definedName name="RiskUseMultipleCPUs">FALSE</definedName>
    <definedName name="SalePrice">Model!$O$16</definedName>
    <definedName name="t">#REF!</definedName>
    <definedName name="TaxRate">Model!$O$22</definedName>
    <definedName name="TotalStockBought">Model!$O$31</definedName>
    <definedName name="TotalStockSold">Model!$O$32</definedName>
    <definedName name="Values">#REF!</definedName>
    <definedName name="X0">#REF!</definedName>
    <definedName name="Xt">#REF!</definedName>
  </definedNames>
  <calcPr calcId="171027" calcMode="manual"/>
</workbook>
</file>

<file path=xl/calcChain.xml><?xml version="1.0" encoding="utf-8"?>
<calcChain xmlns="http://schemas.openxmlformats.org/spreadsheetml/2006/main">
  <c r="C15" i="2" l="1"/>
  <c r="C16" i="2" s="1"/>
  <c r="E16" i="2" l="1"/>
  <c r="F16" i="2" s="1"/>
  <c r="G16" i="2" s="1"/>
  <c r="F15" i="2"/>
  <c r="G15" i="2" s="1"/>
  <c r="H15" i="2" l="1"/>
  <c r="H16" i="2" s="1"/>
  <c r="C17" i="2"/>
  <c r="E17" i="2" l="1"/>
  <c r="F17" i="2"/>
  <c r="G17" i="2" s="1"/>
  <c r="I16" i="2"/>
  <c r="J16" i="2" s="1"/>
  <c r="K16" i="2" s="1"/>
  <c r="L16" i="2" s="1"/>
  <c r="H17" i="2" s="1"/>
  <c r="I17" i="2" l="1"/>
  <c r="J17" i="2"/>
  <c r="K17" i="2" s="1"/>
  <c r="L17" i="2" s="1"/>
  <c r="C18" i="2"/>
  <c r="E18" i="2" l="1"/>
  <c r="C19" i="2" l="1"/>
  <c r="F18" i="2"/>
  <c r="G18" i="2" s="1"/>
  <c r="H18" i="2" s="1"/>
  <c r="I18" i="2" l="1"/>
  <c r="J18" i="2" s="1"/>
  <c r="K18" i="2" s="1"/>
  <c r="L18" i="2" s="1"/>
  <c r="E19" i="2"/>
  <c r="C20" i="2" l="1"/>
  <c r="F19" i="2"/>
  <c r="G19" i="2" s="1"/>
  <c r="H19" i="2" s="1"/>
  <c r="I19" i="2" l="1"/>
  <c r="J19" i="2" s="1"/>
  <c r="K19" i="2" s="1"/>
  <c r="L19" i="2" s="1"/>
  <c r="H20" i="2" s="1"/>
  <c r="E20" i="2"/>
  <c r="F20" i="2"/>
  <c r="G20" i="2" s="1"/>
  <c r="I20" i="2" l="1"/>
  <c r="J20" i="2"/>
  <c r="K20" i="2" s="1"/>
  <c r="L20" i="2" s="1"/>
  <c r="C21" i="2"/>
  <c r="E21" i="2" l="1"/>
  <c r="C22" i="2" l="1"/>
  <c r="F21" i="2"/>
  <c r="G21" i="2" s="1"/>
  <c r="H21" i="2" s="1"/>
  <c r="I21" i="2" l="1"/>
  <c r="J21" i="2" s="1"/>
  <c r="K21" i="2" s="1"/>
  <c r="L21" i="2" s="1"/>
  <c r="E22" i="2"/>
  <c r="F22" i="2" l="1"/>
  <c r="G22" i="2" s="1"/>
  <c r="H22" i="2" s="1"/>
  <c r="C23" i="2"/>
  <c r="I22" i="2" l="1"/>
  <c r="J22" i="2" s="1"/>
  <c r="K22" i="2" s="1"/>
  <c r="L22" i="2" s="1"/>
  <c r="E23" i="2"/>
  <c r="C24" i="2" s="1"/>
  <c r="E24" i="2" l="1"/>
  <c r="F24" i="2"/>
  <c r="F23" i="2"/>
  <c r="G23" i="2" s="1"/>
  <c r="C25" i="2" s="1"/>
  <c r="E25" i="2" l="1"/>
  <c r="C26" i="2" s="1"/>
  <c r="H23" i="2"/>
  <c r="G24" i="2"/>
  <c r="E26" i="2" l="1"/>
  <c r="F26" i="2" s="1"/>
  <c r="G26" i="2" s="1"/>
  <c r="I23" i="2"/>
  <c r="F25" i="2"/>
  <c r="G25" i="2" s="1"/>
  <c r="C27" i="2" s="1"/>
  <c r="E27" i="2" l="1"/>
  <c r="C28" i="2" s="1"/>
  <c r="F27" i="2"/>
  <c r="G27" i="2" s="1"/>
  <c r="J23" i="2"/>
  <c r="K23" i="2" s="1"/>
  <c r="L23" i="2" s="1"/>
  <c r="H24" i="2" s="1"/>
  <c r="E28" i="2" l="1"/>
  <c r="C29" i="2"/>
  <c r="I24" i="2"/>
  <c r="E29" i="2" l="1"/>
  <c r="C30" i="2" s="1"/>
  <c r="J24" i="2"/>
  <c r="K24" i="2" s="1"/>
  <c r="L24" i="2" s="1"/>
  <c r="H25" i="2" s="1"/>
  <c r="F28" i="2"/>
  <c r="G28" i="2" s="1"/>
  <c r="E30" i="2" l="1"/>
  <c r="F30" i="2" s="1"/>
  <c r="G30" i="2" s="1"/>
  <c r="I25" i="2"/>
  <c r="F29" i="2"/>
  <c r="G29" i="2" s="1"/>
  <c r="C31" i="2" s="1"/>
  <c r="E31" i="2" l="1"/>
  <c r="C32" i="2"/>
  <c r="F31" i="2"/>
  <c r="G31" i="2" s="1"/>
  <c r="J25" i="2"/>
  <c r="K25" i="2" s="1"/>
  <c r="L25" i="2" s="1"/>
  <c r="H26" i="2" s="1"/>
  <c r="I26" i="2" l="1"/>
  <c r="E32" i="2"/>
  <c r="C33" i="2" l="1"/>
  <c r="F32" i="2"/>
  <c r="G32" i="2" s="1"/>
  <c r="J26" i="2"/>
  <c r="K26" i="2" s="1"/>
  <c r="L26" i="2" s="1"/>
  <c r="H27" i="2" s="1"/>
  <c r="I27" i="2" l="1"/>
  <c r="E33" i="2"/>
  <c r="F33" i="2" s="1"/>
  <c r="G33" i="2" s="1"/>
  <c r="J27" i="2" l="1"/>
  <c r="K27" i="2" s="1"/>
  <c r="L27" i="2" s="1"/>
  <c r="H28" i="2" s="1"/>
  <c r="C34" i="2"/>
  <c r="I28" i="2" l="1"/>
  <c r="E34" i="2"/>
  <c r="F34" i="2" l="1"/>
  <c r="G34" i="2" s="1"/>
  <c r="J28" i="2"/>
  <c r="K28" i="2" s="1"/>
  <c r="L28" i="2" s="1"/>
  <c r="H29" i="2" s="1"/>
  <c r="C35" i="2"/>
  <c r="E35" i="2" l="1"/>
  <c r="C36" i="2"/>
  <c r="F35" i="2"/>
  <c r="G35" i="2" s="1"/>
  <c r="I29" i="2"/>
  <c r="J29" i="2" l="1"/>
  <c r="K29" i="2" s="1"/>
  <c r="L29" i="2" s="1"/>
  <c r="H30" i="2" s="1"/>
  <c r="E36" i="2"/>
  <c r="F36" i="2"/>
  <c r="G36" i="2" s="1"/>
  <c r="C37" i="2" l="1"/>
  <c r="I30" i="2"/>
  <c r="E37" i="2" l="1"/>
  <c r="C38" i="2"/>
  <c r="J30" i="2"/>
  <c r="K30" i="2" s="1"/>
  <c r="L30" i="2" s="1"/>
  <c r="H31" i="2" s="1"/>
  <c r="I31" i="2" l="1"/>
  <c r="E38" i="2"/>
  <c r="F38" i="2" s="1"/>
  <c r="G38" i="2" s="1"/>
  <c r="F37" i="2"/>
  <c r="G37" i="2" s="1"/>
  <c r="C39" i="2" l="1"/>
  <c r="J31" i="2"/>
  <c r="K31" i="2" s="1"/>
  <c r="L31" i="2" s="1"/>
  <c r="H32" i="2" s="1"/>
  <c r="I32" i="2" l="1"/>
  <c r="E39" i="2"/>
  <c r="C40" i="2" l="1"/>
  <c r="F39" i="2"/>
  <c r="G39" i="2" s="1"/>
  <c r="J32" i="2"/>
  <c r="K32" i="2" s="1"/>
  <c r="L32" i="2" s="1"/>
  <c r="H33" i="2" s="1"/>
  <c r="I33" i="2" l="1"/>
  <c r="E40" i="2"/>
  <c r="C41" i="2" s="1"/>
  <c r="E41" i="2" l="1"/>
  <c r="F41" i="2" s="1"/>
  <c r="G41" i="2" s="1"/>
  <c r="F40" i="2"/>
  <c r="G40" i="2" s="1"/>
  <c r="C42" i="2" s="1"/>
  <c r="J33" i="2"/>
  <c r="K33" i="2" s="1"/>
  <c r="L33" i="2" s="1"/>
  <c r="H34" i="2" s="1"/>
  <c r="E42" i="2" l="1"/>
  <c r="F42" i="2"/>
  <c r="G42" i="2" s="1"/>
  <c r="C43" i="2"/>
  <c r="I34" i="2"/>
  <c r="J34" i="2" l="1"/>
  <c r="K34" i="2" s="1"/>
  <c r="L34" i="2" s="1"/>
  <c r="H35" i="2" s="1"/>
  <c r="E43" i="2"/>
  <c r="F43" i="2" s="1"/>
  <c r="G43" i="2" s="1"/>
  <c r="C44" i="2"/>
  <c r="E44" i="2" l="1"/>
  <c r="F44" i="2" s="1"/>
  <c r="G44" i="2" s="1"/>
  <c r="I35" i="2"/>
  <c r="J35" i="2" l="1"/>
  <c r="K35" i="2" s="1"/>
  <c r="L35" i="2" s="1"/>
  <c r="H36" i="2" s="1"/>
  <c r="C45" i="2"/>
  <c r="E45" i="2" l="1"/>
  <c r="I36" i="2"/>
  <c r="C46" i="2" l="1"/>
  <c r="J36" i="2"/>
  <c r="K36" i="2" s="1"/>
  <c r="L36" i="2" s="1"/>
  <c r="H37" i="2" s="1"/>
  <c r="F45" i="2"/>
  <c r="G45" i="2" s="1"/>
  <c r="I37" i="2" l="1"/>
  <c r="E46" i="2"/>
  <c r="F46" i="2" l="1"/>
  <c r="G46" i="2" s="1"/>
  <c r="J37" i="2"/>
  <c r="K37" i="2" s="1"/>
  <c r="L37" i="2" s="1"/>
  <c r="H38" i="2" s="1"/>
  <c r="C47" i="2"/>
  <c r="I38" i="2" l="1"/>
  <c r="E47" i="2"/>
  <c r="C48" i="2"/>
  <c r="E48" i="2" l="1"/>
  <c r="C49" i="2" s="1"/>
  <c r="F48" i="2"/>
  <c r="J38" i="2"/>
  <c r="K38" i="2" s="1"/>
  <c r="L38" i="2" s="1"/>
  <c r="H39" i="2" s="1"/>
  <c r="F47" i="2"/>
  <c r="G47" i="2" s="1"/>
  <c r="E49" i="2" l="1"/>
  <c r="I39" i="2"/>
  <c r="G48" i="2"/>
  <c r="C50" i="2" s="1"/>
  <c r="E50" i="2" l="1"/>
  <c r="J39" i="2"/>
  <c r="K39" i="2" s="1"/>
  <c r="L39" i="2" s="1"/>
  <c r="H40" i="2" s="1"/>
  <c r="F49" i="2"/>
  <c r="G49" i="2" s="1"/>
  <c r="C51" i="2" s="1"/>
  <c r="E51" i="2" l="1"/>
  <c r="F51" i="2"/>
  <c r="I40" i="2"/>
  <c r="F50" i="2"/>
  <c r="G50" i="2" s="1"/>
  <c r="C52" i="2" s="1"/>
  <c r="E52" i="2" l="1"/>
  <c r="F52" i="2"/>
  <c r="G51" i="2"/>
  <c r="J40" i="2"/>
  <c r="K40" i="2" s="1"/>
  <c r="L40" i="2" s="1"/>
  <c r="H41" i="2" s="1"/>
  <c r="G52" i="2" l="1"/>
  <c r="I41" i="2"/>
  <c r="C53" i="2"/>
  <c r="E53" i="2" l="1"/>
  <c r="F53" i="2" s="1"/>
  <c r="G53" i="2" s="1"/>
  <c r="C54" i="2"/>
  <c r="J41" i="2"/>
  <c r="K41" i="2" s="1"/>
  <c r="L41" i="2" s="1"/>
  <c r="H42" i="2" s="1"/>
  <c r="I42" i="2" l="1"/>
  <c r="F54" i="2"/>
  <c r="G54" i="2" s="1"/>
  <c r="C55" i="2"/>
  <c r="E54" i="2"/>
  <c r="E55" i="2" l="1"/>
  <c r="J42" i="2"/>
  <c r="K42" i="2" s="1"/>
  <c r="L42" i="2" s="1"/>
  <c r="H43" i="2" s="1"/>
  <c r="I43" i="2" l="1"/>
  <c r="F55" i="2"/>
  <c r="G55" i="2" s="1"/>
  <c r="C56" i="2"/>
  <c r="J43" i="2" l="1"/>
  <c r="K43" i="2" s="1"/>
  <c r="L43" i="2" s="1"/>
  <c r="H44" i="2" s="1"/>
  <c r="E56" i="2"/>
  <c r="F56" i="2" s="1"/>
  <c r="G56" i="2" s="1"/>
  <c r="C57" i="2" l="1"/>
  <c r="I44" i="2"/>
  <c r="J44" i="2" l="1"/>
  <c r="K44" i="2" s="1"/>
  <c r="L44" i="2" s="1"/>
  <c r="H45" i="2" s="1"/>
  <c r="E57" i="2"/>
  <c r="F57" i="2" s="1"/>
  <c r="G57" i="2" s="1"/>
  <c r="C58" i="2" l="1"/>
  <c r="I45" i="2"/>
  <c r="J45" i="2" l="1"/>
  <c r="K45" i="2" s="1"/>
  <c r="L45" i="2" s="1"/>
  <c r="H46" i="2" s="1"/>
  <c r="E58" i="2"/>
  <c r="F58" i="2" s="1"/>
  <c r="G58" i="2" s="1"/>
  <c r="C59" i="2" l="1"/>
  <c r="I46" i="2"/>
  <c r="J46" i="2" l="1"/>
  <c r="K46" i="2" s="1"/>
  <c r="L46" i="2" s="1"/>
  <c r="H47" i="2" s="1"/>
  <c r="E59" i="2"/>
  <c r="C60" i="2" s="1"/>
  <c r="E60" i="2" l="1"/>
  <c r="F60" i="2" s="1"/>
  <c r="G60" i="2" s="1"/>
  <c r="F59" i="2"/>
  <c r="G59" i="2" s="1"/>
  <c r="I47" i="2"/>
  <c r="J47" i="2" l="1"/>
  <c r="K47" i="2" s="1"/>
  <c r="L47" i="2" s="1"/>
  <c r="H48" i="2" s="1"/>
  <c r="C61" i="2"/>
  <c r="E61" i="2" l="1"/>
  <c r="F61" i="2" s="1"/>
  <c r="G61" i="2" s="1"/>
  <c r="I48" i="2"/>
  <c r="C62" i="2" l="1"/>
  <c r="J48" i="2"/>
  <c r="K48" i="2" s="1"/>
  <c r="L48" i="2" s="1"/>
  <c r="H49" i="2" s="1"/>
  <c r="I49" i="2" l="1"/>
  <c r="F62" i="2"/>
  <c r="G62" i="2" s="1"/>
  <c r="E62" i="2"/>
  <c r="C63" i="2" s="1"/>
  <c r="E63" i="2" l="1"/>
  <c r="J49" i="2"/>
  <c r="K49" i="2" s="1"/>
  <c r="L49" i="2" s="1"/>
  <c r="H50" i="2" s="1"/>
  <c r="I50" i="2" l="1"/>
  <c r="F63" i="2"/>
  <c r="G63" i="2" s="1"/>
  <c r="C64" i="2"/>
  <c r="E64" i="2" l="1"/>
  <c r="F64" i="2" s="1"/>
  <c r="G64" i="2" s="1"/>
  <c r="J50" i="2"/>
  <c r="K50" i="2" s="1"/>
  <c r="L50" i="2" s="1"/>
  <c r="H51" i="2" s="1"/>
  <c r="I51" i="2" l="1"/>
  <c r="C65" i="2"/>
  <c r="E65" i="2" l="1"/>
  <c r="F65" i="2" s="1"/>
  <c r="G65" i="2" s="1"/>
  <c r="C66" i="2"/>
  <c r="J51" i="2"/>
  <c r="K51" i="2" s="1"/>
  <c r="L51" i="2" s="1"/>
  <c r="H52" i="2" s="1"/>
  <c r="I52" i="2" l="1"/>
  <c r="C67" i="2"/>
  <c r="E66" i="2"/>
  <c r="F66" i="2" s="1"/>
  <c r="G66" i="2" s="1"/>
  <c r="E67" i="2" l="1"/>
  <c r="J52" i="2"/>
  <c r="K52" i="2" s="1"/>
  <c r="L52" i="2" s="1"/>
  <c r="H53" i="2" s="1"/>
  <c r="I53" i="2" l="1"/>
  <c r="F67" i="2"/>
  <c r="G67" i="2" s="1"/>
  <c r="C68" i="2"/>
  <c r="E68" i="2" l="1"/>
  <c r="F68" i="2"/>
  <c r="G68" i="2" s="1"/>
  <c r="J53" i="2"/>
  <c r="K53" i="2" s="1"/>
  <c r="L53" i="2" s="1"/>
  <c r="H54" i="2" s="1"/>
  <c r="I54" i="2" l="1"/>
  <c r="C69" i="2"/>
  <c r="E69" i="2" l="1"/>
  <c r="C70" i="2"/>
  <c r="F69" i="2"/>
  <c r="G69" i="2" s="1"/>
  <c r="J54" i="2"/>
  <c r="K54" i="2" s="1"/>
  <c r="L54" i="2" s="1"/>
  <c r="H55" i="2" s="1"/>
  <c r="I55" i="2" l="1"/>
  <c r="E70" i="2"/>
  <c r="C71" i="2"/>
  <c r="E71" i="2" l="1"/>
  <c r="F70" i="2"/>
  <c r="G70" i="2" s="1"/>
  <c r="J55" i="2"/>
  <c r="K55" i="2" s="1"/>
  <c r="L55" i="2" s="1"/>
  <c r="H56" i="2" s="1"/>
  <c r="I56" i="2" l="1"/>
  <c r="F71" i="2"/>
  <c r="G71" i="2" s="1"/>
  <c r="C72" i="2"/>
  <c r="E72" i="2" l="1"/>
  <c r="F72" i="2" s="1"/>
  <c r="G72" i="2" s="1"/>
  <c r="J56" i="2"/>
  <c r="K56" i="2" s="1"/>
  <c r="L56" i="2" s="1"/>
  <c r="H57" i="2" s="1"/>
  <c r="I57" i="2" l="1"/>
  <c r="C73" i="2"/>
  <c r="E73" i="2" l="1"/>
  <c r="C74" i="2" s="1"/>
  <c r="J57" i="2"/>
  <c r="K57" i="2" s="1"/>
  <c r="L57" i="2" s="1"/>
  <c r="H58" i="2" s="1"/>
  <c r="E74" i="2" l="1"/>
  <c r="I58" i="2"/>
  <c r="F73" i="2"/>
  <c r="G73" i="2" s="1"/>
  <c r="C75" i="2" l="1"/>
  <c r="J58" i="2"/>
  <c r="K58" i="2" s="1"/>
  <c r="L58" i="2" s="1"/>
  <c r="H59" i="2" s="1"/>
  <c r="F74" i="2"/>
  <c r="G74" i="2" s="1"/>
  <c r="I59" i="2" l="1"/>
  <c r="C76" i="2"/>
  <c r="E75" i="2"/>
  <c r="F75" i="2" s="1"/>
  <c r="G75" i="2" s="1"/>
  <c r="E76" i="2" l="1"/>
  <c r="F76" i="2" s="1"/>
  <c r="G76" i="2" s="1"/>
  <c r="J59" i="2"/>
  <c r="K59" i="2" s="1"/>
  <c r="L59" i="2" s="1"/>
  <c r="H60" i="2" s="1"/>
  <c r="I60" i="2" l="1"/>
  <c r="C77" i="2"/>
  <c r="E77" i="2" l="1"/>
  <c r="C78" i="2" s="1"/>
  <c r="F77" i="2"/>
  <c r="G77" i="2" s="1"/>
  <c r="J60" i="2"/>
  <c r="K60" i="2" s="1"/>
  <c r="L60" i="2" s="1"/>
  <c r="H61" i="2" s="1"/>
  <c r="E78" i="2" l="1"/>
  <c r="I61" i="2"/>
  <c r="J61" i="2" l="1"/>
  <c r="K61" i="2" s="1"/>
  <c r="L61" i="2" s="1"/>
  <c r="H62" i="2" s="1"/>
  <c r="C79" i="2"/>
  <c r="F78" i="2"/>
  <c r="G78" i="2" s="1"/>
  <c r="E79" i="2" l="1"/>
  <c r="I62" i="2"/>
  <c r="F79" i="2" l="1"/>
  <c r="G79" i="2" s="1"/>
  <c r="J62" i="2"/>
  <c r="K62" i="2" s="1"/>
  <c r="L62" i="2" s="1"/>
  <c r="H63" i="2" s="1"/>
  <c r="C80" i="2"/>
  <c r="E80" i="2" l="1"/>
  <c r="F80" i="2" s="1"/>
  <c r="G80" i="2" s="1"/>
  <c r="I63" i="2"/>
  <c r="J63" i="2" l="1"/>
  <c r="K63" i="2" s="1"/>
  <c r="L63" i="2" s="1"/>
  <c r="H64" i="2" s="1"/>
  <c r="C81" i="2"/>
  <c r="E81" i="2" l="1"/>
  <c r="C82" i="2" s="1"/>
  <c r="I64" i="2"/>
  <c r="E82" i="2" l="1"/>
  <c r="J64" i="2"/>
  <c r="K64" i="2" s="1"/>
  <c r="L64" i="2" s="1"/>
  <c r="H65" i="2" s="1"/>
  <c r="F81" i="2"/>
  <c r="G81" i="2" s="1"/>
  <c r="I65" i="2" l="1"/>
  <c r="C83" i="2"/>
  <c r="F82" i="2"/>
  <c r="G82" i="2" s="1"/>
  <c r="E83" i="2" l="1"/>
  <c r="J65" i="2"/>
  <c r="K65" i="2" s="1"/>
  <c r="L65" i="2" s="1"/>
  <c r="H66" i="2" s="1"/>
  <c r="I66" i="2" l="1"/>
  <c r="F83" i="2"/>
  <c r="G83" i="2" s="1"/>
  <c r="C84" i="2"/>
  <c r="E84" i="2" l="1"/>
  <c r="F84" i="2" s="1"/>
  <c r="G84" i="2" s="1"/>
  <c r="J66" i="2"/>
  <c r="K66" i="2" s="1"/>
  <c r="L66" i="2" s="1"/>
  <c r="H67" i="2" s="1"/>
  <c r="I67" i="2" l="1"/>
  <c r="C85" i="2"/>
  <c r="E85" i="2" l="1"/>
  <c r="F85" i="2" s="1"/>
  <c r="G85" i="2" s="1"/>
  <c r="C86" i="2"/>
  <c r="J67" i="2"/>
  <c r="K67" i="2" s="1"/>
  <c r="L67" i="2" s="1"/>
  <c r="H68" i="2" s="1"/>
  <c r="I68" i="2" l="1"/>
  <c r="E86" i="2"/>
  <c r="F86" i="2" s="1"/>
  <c r="G86" i="2" s="1"/>
  <c r="C87" i="2" l="1"/>
  <c r="J68" i="2"/>
  <c r="K68" i="2" s="1"/>
  <c r="L68" i="2" s="1"/>
  <c r="H69" i="2" s="1"/>
  <c r="I69" i="2" l="1"/>
  <c r="E87" i="2"/>
  <c r="F87" i="2" s="1"/>
  <c r="G87" i="2" s="1"/>
  <c r="C88" i="2" l="1"/>
  <c r="J69" i="2"/>
  <c r="K69" i="2" s="1"/>
  <c r="L69" i="2" s="1"/>
  <c r="H70" i="2" s="1"/>
  <c r="I70" i="2" l="1"/>
  <c r="F88" i="2"/>
  <c r="G88" i="2" s="1"/>
  <c r="E88" i="2"/>
  <c r="C89" i="2" s="1"/>
  <c r="E89" i="2" l="1"/>
  <c r="F89" i="2"/>
  <c r="G89" i="2" s="1"/>
  <c r="J70" i="2"/>
  <c r="K70" i="2" s="1"/>
  <c r="L70" i="2" s="1"/>
  <c r="H71" i="2" s="1"/>
  <c r="I71" i="2" l="1"/>
  <c r="C90" i="2"/>
  <c r="E90" i="2" l="1"/>
  <c r="J71" i="2"/>
  <c r="K71" i="2" s="1"/>
  <c r="L71" i="2" s="1"/>
  <c r="H72" i="2" s="1"/>
  <c r="I72" i="2" l="1"/>
  <c r="C91" i="2"/>
  <c r="F90" i="2"/>
  <c r="G90" i="2" s="1"/>
  <c r="E91" i="2" l="1"/>
  <c r="C92" i="2"/>
  <c r="J72" i="2"/>
  <c r="K72" i="2" s="1"/>
  <c r="L72" i="2" s="1"/>
  <c r="H73" i="2" s="1"/>
  <c r="I73" i="2" l="1"/>
  <c r="E92" i="2"/>
  <c r="F91" i="2"/>
  <c r="G91" i="2" s="1"/>
  <c r="C93" i="2" l="1"/>
  <c r="J73" i="2"/>
  <c r="K73" i="2" s="1"/>
  <c r="L73" i="2" s="1"/>
  <c r="H74" i="2" s="1"/>
  <c r="F92" i="2"/>
  <c r="G92" i="2" s="1"/>
  <c r="E93" i="2" l="1"/>
  <c r="F93" i="2"/>
  <c r="G93" i="2" s="1"/>
  <c r="I74" i="2"/>
  <c r="J74" i="2" l="1"/>
  <c r="K74" i="2" s="1"/>
  <c r="L74" i="2" s="1"/>
  <c r="H75" i="2" s="1"/>
  <c r="C94" i="2"/>
  <c r="E94" i="2" l="1"/>
  <c r="F94" i="2"/>
  <c r="G94" i="2" s="1"/>
  <c r="C95" i="2"/>
  <c r="I75" i="2"/>
  <c r="J75" i="2" l="1"/>
  <c r="K75" i="2" s="1"/>
  <c r="L75" i="2" s="1"/>
  <c r="H76" i="2" s="1"/>
  <c r="E95" i="2"/>
  <c r="C96" i="2"/>
  <c r="F95" i="2"/>
  <c r="G95" i="2" s="1"/>
  <c r="E96" i="2" l="1"/>
  <c r="I76" i="2"/>
  <c r="J76" i="2" l="1"/>
  <c r="K76" i="2" s="1"/>
  <c r="L76" i="2" s="1"/>
  <c r="H77" i="2" s="1"/>
  <c r="C97" i="2"/>
  <c r="F96" i="2"/>
  <c r="G96" i="2" s="1"/>
  <c r="I77" i="2" l="1"/>
  <c r="E97" i="2"/>
  <c r="F97" i="2" s="1"/>
  <c r="G97" i="2" s="1"/>
  <c r="C98" i="2" l="1"/>
  <c r="J77" i="2"/>
  <c r="K77" i="2" s="1"/>
  <c r="L77" i="2" s="1"/>
  <c r="H78" i="2" s="1"/>
  <c r="I78" i="2" l="1"/>
  <c r="E98" i="2"/>
  <c r="J78" i="2" l="1"/>
  <c r="K78" i="2" s="1"/>
  <c r="L78" i="2" s="1"/>
  <c r="H79" i="2" s="1"/>
  <c r="C99" i="2"/>
  <c r="F98" i="2"/>
  <c r="G98" i="2" s="1"/>
  <c r="I79" i="2" l="1"/>
  <c r="E99" i="2"/>
  <c r="C100" i="2" s="1"/>
  <c r="E100" i="2" l="1"/>
  <c r="F99" i="2"/>
  <c r="G99" i="2" s="1"/>
  <c r="J79" i="2"/>
  <c r="K79" i="2" s="1"/>
  <c r="L79" i="2" s="1"/>
  <c r="H80" i="2" s="1"/>
  <c r="I80" i="2" l="1"/>
  <c r="C101" i="2"/>
  <c r="F100" i="2"/>
  <c r="G100" i="2" s="1"/>
  <c r="E101" i="2" l="1"/>
  <c r="F101" i="2" s="1"/>
  <c r="G101" i="2" s="1"/>
  <c r="J80" i="2"/>
  <c r="K80" i="2" s="1"/>
  <c r="L80" i="2" s="1"/>
  <c r="H81" i="2" s="1"/>
  <c r="I81" i="2" l="1"/>
  <c r="C102" i="2"/>
  <c r="E102" i="2" l="1"/>
  <c r="F102" i="2"/>
  <c r="G102" i="2" s="1"/>
  <c r="J81" i="2"/>
  <c r="K81" i="2" s="1"/>
  <c r="L81" i="2" s="1"/>
  <c r="H82" i="2" s="1"/>
  <c r="I82" i="2" l="1"/>
  <c r="C103" i="2"/>
  <c r="E103" i="2" l="1"/>
  <c r="F103" i="2" s="1"/>
  <c r="G103" i="2" s="1"/>
  <c r="C104" i="2"/>
  <c r="J82" i="2"/>
  <c r="K82" i="2" s="1"/>
  <c r="L82" i="2" s="1"/>
  <c r="H83" i="2" s="1"/>
  <c r="E104" i="2" l="1"/>
  <c r="I83" i="2"/>
  <c r="J83" i="2" l="1"/>
  <c r="K83" i="2" s="1"/>
  <c r="L83" i="2" s="1"/>
  <c r="H84" i="2" s="1"/>
  <c r="F104" i="2"/>
  <c r="G104" i="2" s="1"/>
  <c r="C105" i="2"/>
  <c r="I84" i="2" l="1"/>
  <c r="E105" i="2"/>
  <c r="F105" i="2" l="1"/>
  <c r="G105" i="2" s="1"/>
  <c r="C106" i="2"/>
  <c r="J84" i="2"/>
  <c r="K84" i="2" s="1"/>
  <c r="L84" i="2" s="1"/>
  <c r="H85" i="2" s="1"/>
  <c r="I85" i="2" l="1"/>
  <c r="E106" i="2"/>
  <c r="J85" i="2" l="1"/>
  <c r="K85" i="2" s="1"/>
  <c r="L85" i="2" s="1"/>
  <c r="H86" i="2" s="1"/>
  <c r="C107" i="2"/>
  <c r="F106" i="2"/>
  <c r="G106" i="2" s="1"/>
  <c r="I86" i="2" l="1"/>
  <c r="E107" i="2"/>
  <c r="C108" i="2" s="1"/>
  <c r="E108" i="2" l="1"/>
  <c r="C109" i="2" s="1"/>
  <c r="J86" i="2"/>
  <c r="K86" i="2" s="1"/>
  <c r="L86" i="2" s="1"/>
  <c r="H87" i="2" s="1"/>
  <c r="F107" i="2"/>
  <c r="G107" i="2" s="1"/>
  <c r="E109" i="2" l="1"/>
  <c r="F109" i="2"/>
  <c r="F108" i="2"/>
  <c r="G108" i="2" s="1"/>
  <c r="I87" i="2"/>
  <c r="G109" i="2" l="1"/>
  <c r="J87" i="2"/>
  <c r="K87" i="2" s="1"/>
  <c r="L87" i="2" s="1"/>
  <c r="H88" i="2" s="1"/>
  <c r="C110" i="2"/>
  <c r="E110" i="2" l="1"/>
  <c r="F110" i="2"/>
  <c r="G110" i="2" s="1"/>
  <c r="I88" i="2"/>
  <c r="J88" i="2" l="1"/>
  <c r="K88" i="2" s="1"/>
  <c r="L88" i="2" s="1"/>
  <c r="H89" i="2" s="1"/>
  <c r="C111" i="2"/>
  <c r="E111" i="2" l="1"/>
  <c r="C112" i="2" s="1"/>
  <c r="I89" i="2"/>
  <c r="E112" i="2" l="1"/>
  <c r="J89" i="2"/>
  <c r="K89" i="2" s="1"/>
  <c r="L89" i="2" s="1"/>
  <c r="H90" i="2" s="1"/>
  <c r="F111" i="2"/>
  <c r="G111" i="2" s="1"/>
  <c r="I90" i="2" l="1"/>
  <c r="C113" i="2"/>
  <c r="F112" i="2"/>
  <c r="G112" i="2" s="1"/>
  <c r="E113" i="2" l="1"/>
  <c r="F113" i="2"/>
  <c r="G113" i="2" s="1"/>
  <c r="J90" i="2"/>
  <c r="K90" i="2" s="1"/>
  <c r="L90" i="2" s="1"/>
  <c r="H91" i="2" s="1"/>
  <c r="I91" i="2" l="1"/>
  <c r="C114" i="2"/>
  <c r="E114" i="2" l="1"/>
  <c r="F114" i="2"/>
  <c r="G114" i="2" s="1"/>
  <c r="C115" i="2"/>
  <c r="J91" i="2"/>
  <c r="K91" i="2" s="1"/>
  <c r="L91" i="2" s="1"/>
  <c r="H92" i="2" s="1"/>
  <c r="E115" i="2" l="1"/>
  <c r="C116" i="2" s="1"/>
  <c r="F115" i="2"/>
  <c r="G115" i="2" s="1"/>
  <c r="I92" i="2"/>
  <c r="E116" i="2" l="1"/>
  <c r="J92" i="2"/>
  <c r="K92" i="2" s="1"/>
  <c r="L92" i="2" s="1"/>
  <c r="H93" i="2" s="1"/>
  <c r="C117" i="2" l="1"/>
  <c r="I93" i="2"/>
  <c r="F116" i="2"/>
  <c r="G116" i="2" s="1"/>
  <c r="E117" i="2" l="1"/>
  <c r="F117" i="2"/>
  <c r="G117" i="2" s="1"/>
  <c r="J93" i="2"/>
  <c r="K93" i="2" s="1"/>
  <c r="L93" i="2" s="1"/>
  <c r="H94" i="2" s="1"/>
  <c r="I94" i="2" l="1"/>
  <c r="C118" i="2"/>
  <c r="J94" i="2" l="1"/>
  <c r="K94" i="2" s="1"/>
  <c r="L94" i="2" s="1"/>
  <c r="H95" i="2" s="1"/>
  <c r="C119" i="2"/>
  <c r="E118" i="2"/>
  <c r="F118" i="2" s="1"/>
  <c r="G118" i="2" s="1"/>
  <c r="E119" i="2" l="1"/>
  <c r="C120" i="2" s="1"/>
  <c r="I95" i="2"/>
  <c r="E120" i="2" l="1"/>
  <c r="J95" i="2"/>
  <c r="K95" i="2" s="1"/>
  <c r="L95" i="2" s="1"/>
  <c r="H96" i="2" s="1"/>
  <c r="F119" i="2"/>
  <c r="G119" i="2" s="1"/>
  <c r="I96" i="2" l="1"/>
  <c r="C121" i="2"/>
  <c r="F120" i="2"/>
  <c r="G120" i="2" s="1"/>
  <c r="J96" i="2" l="1"/>
  <c r="K96" i="2" s="1"/>
  <c r="L96" i="2" s="1"/>
  <c r="H97" i="2" s="1"/>
  <c r="E121" i="2"/>
  <c r="I97" i="2" l="1"/>
  <c r="F121" i="2"/>
  <c r="G121" i="2" s="1"/>
  <c r="C122" i="2"/>
  <c r="E122" i="2" l="1"/>
  <c r="C123" i="2"/>
  <c r="F122" i="2"/>
  <c r="G122" i="2" s="1"/>
  <c r="J97" i="2"/>
  <c r="K97" i="2" s="1"/>
  <c r="L97" i="2" s="1"/>
  <c r="H98" i="2" s="1"/>
  <c r="E123" i="2" l="1"/>
  <c r="C124" i="2" s="1"/>
  <c r="F123" i="2"/>
  <c r="G123" i="2" s="1"/>
  <c r="I98" i="2"/>
  <c r="E124" i="2" l="1"/>
  <c r="J98" i="2"/>
  <c r="K98" i="2" s="1"/>
  <c r="L98" i="2" s="1"/>
  <c r="H99" i="2" s="1"/>
  <c r="C125" i="2" l="1"/>
  <c r="I99" i="2"/>
  <c r="F124" i="2"/>
  <c r="G124" i="2" s="1"/>
  <c r="E125" i="2" l="1"/>
  <c r="J99" i="2"/>
  <c r="K99" i="2" s="1"/>
  <c r="L99" i="2" s="1"/>
  <c r="H100" i="2" s="1"/>
  <c r="F125" i="2" l="1"/>
  <c r="G125" i="2" s="1"/>
  <c r="I100" i="2"/>
  <c r="C126" i="2"/>
  <c r="E126" i="2" l="1"/>
  <c r="F126" i="2" s="1"/>
  <c r="G126" i="2" s="1"/>
  <c r="J100" i="2"/>
  <c r="K100" i="2" s="1"/>
  <c r="L100" i="2" s="1"/>
  <c r="H101" i="2" s="1"/>
  <c r="I101" i="2" l="1"/>
  <c r="C127" i="2"/>
  <c r="E127" i="2" l="1"/>
  <c r="C128" i="2"/>
  <c r="J101" i="2"/>
  <c r="K101" i="2" s="1"/>
  <c r="L101" i="2" s="1"/>
  <c r="H102" i="2" s="1"/>
  <c r="E128" i="2" l="1"/>
  <c r="I102" i="2"/>
  <c r="F127" i="2"/>
  <c r="G127" i="2" s="1"/>
  <c r="J102" i="2" l="1"/>
  <c r="K102" i="2" s="1"/>
  <c r="L102" i="2" s="1"/>
  <c r="H103" i="2" s="1"/>
  <c r="C129" i="2"/>
  <c r="F128" i="2"/>
  <c r="G128" i="2" s="1"/>
  <c r="E129" i="2" l="1"/>
  <c r="F129" i="2" s="1"/>
  <c r="G129" i="2" s="1"/>
  <c r="I103" i="2"/>
  <c r="J103" i="2" l="1"/>
  <c r="K103" i="2" s="1"/>
  <c r="L103" i="2" s="1"/>
  <c r="H104" i="2" s="1"/>
  <c r="C130" i="2"/>
  <c r="E130" i="2" l="1"/>
  <c r="C131" i="2" s="1"/>
  <c r="I104" i="2"/>
  <c r="E131" i="2" l="1"/>
  <c r="J104" i="2"/>
  <c r="K104" i="2" s="1"/>
  <c r="L104" i="2" s="1"/>
  <c r="H105" i="2" s="1"/>
  <c r="F130" i="2"/>
  <c r="G130" i="2" s="1"/>
  <c r="I105" i="2" l="1"/>
  <c r="C132" i="2"/>
  <c r="F131" i="2"/>
  <c r="G131" i="2" s="1"/>
  <c r="E132" i="2" l="1"/>
  <c r="J105" i="2"/>
  <c r="K105" i="2" s="1"/>
  <c r="L105" i="2" s="1"/>
  <c r="H106" i="2" s="1"/>
  <c r="C133" i="2" l="1"/>
  <c r="I106" i="2"/>
  <c r="F132" i="2"/>
  <c r="G132" i="2" s="1"/>
  <c r="J106" i="2" l="1"/>
  <c r="K106" i="2" s="1"/>
  <c r="L106" i="2" s="1"/>
  <c r="H107" i="2" s="1"/>
  <c r="E133" i="2"/>
  <c r="F133" i="2" s="1"/>
  <c r="G133" i="2" s="1"/>
  <c r="C134" i="2" l="1"/>
  <c r="I107" i="2"/>
  <c r="J107" i="2" l="1"/>
  <c r="K107" i="2" s="1"/>
  <c r="L107" i="2" s="1"/>
  <c r="H108" i="2" s="1"/>
  <c r="E134" i="2"/>
  <c r="F134" i="2"/>
  <c r="G134" i="2" s="1"/>
  <c r="I108" i="2" l="1"/>
  <c r="C135" i="2"/>
  <c r="E135" i="2" l="1"/>
  <c r="F135" i="2" s="1"/>
  <c r="G135" i="2" s="1"/>
  <c r="O31" i="2" s="1"/>
  <c r="J108" i="2"/>
  <c r="K108" i="2" s="1"/>
  <c r="L108" i="2" s="1"/>
  <c r="H109" i="2" s="1"/>
  <c r="I109" i="2" l="1"/>
  <c r="O32" i="2"/>
  <c r="J109" i="2" l="1"/>
  <c r="K109" i="2" s="1"/>
  <c r="L109" i="2" s="1"/>
  <c r="H110" i="2" s="1"/>
  <c r="O33" i="2"/>
  <c r="I110" i="2" l="1"/>
  <c r="J110" i="2" l="1"/>
  <c r="K110" i="2" l="1"/>
  <c r="L110" i="2" s="1"/>
  <c r="H111" i="2" s="1"/>
  <c r="I111" i="2" l="1"/>
  <c r="J111" i="2" l="1"/>
  <c r="K111" i="2" l="1"/>
  <c r="L111" i="2" s="1"/>
  <c r="H112" i="2" s="1"/>
  <c r="I112" i="2" l="1"/>
  <c r="J112" i="2" l="1"/>
  <c r="K112" i="2" l="1"/>
  <c r="L112" i="2" s="1"/>
  <c r="H113" i="2" s="1"/>
  <c r="I113" i="2" l="1"/>
  <c r="J113" i="2" l="1"/>
  <c r="K113" i="2" s="1"/>
  <c r="L113" i="2" s="1"/>
  <c r="H114" i="2" s="1"/>
  <c r="I114" i="2" l="1"/>
  <c r="J114" i="2" l="1"/>
  <c r="K114" i="2" s="1"/>
  <c r="L114" i="2" s="1"/>
  <c r="H115" i="2" s="1"/>
  <c r="I115" i="2" l="1"/>
  <c r="J115" i="2" l="1"/>
  <c r="K115" i="2" s="1"/>
  <c r="L115" i="2" s="1"/>
  <c r="H116" i="2" s="1"/>
  <c r="I116" i="2" l="1"/>
  <c r="J116" i="2" l="1"/>
  <c r="K116" i="2" s="1"/>
  <c r="L116" i="2" s="1"/>
  <c r="H117" i="2" s="1"/>
  <c r="I117" i="2" l="1"/>
  <c r="J117" i="2" l="1"/>
  <c r="K117" i="2" s="1"/>
  <c r="L117" i="2" s="1"/>
  <c r="H118" i="2" s="1"/>
  <c r="I118" i="2" l="1"/>
  <c r="J118" i="2" l="1"/>
  <c r="K118" i="2" s="1"/>
  <c r="L118" i="2" s="1"/>
  <c r="H119" i="2" s="1"/>
  <c r="I119" i="2" l="1"/>
  <c r="J119" i="2" l="1"/>
  <c r="K119" i="2" s="1"/>
  <c r="L119" i="2" s="1"/>
  <c r="H120" i="2" s="1"/>
  <c r="I120" i="2" l="1"/>
  <c r="J120" i="2" l="1"/>
  <c r="K120" i="2" s="1"/>
  <c r="L120" i="2" s="1"/>
  <c r="H121" i="2" s="1"/>
  <c r="I121" i="2" l="1"/>
  <c r="J121" i="2" l="1"/>
  <c r="K121" i="2" s="1"/>
  <c r="L121" i="2" s="1"/>
  <c r="H122" i="2" s="1"/>
  <c r="I122" i="2" l="1"/>
  <c r="J122" i="2" l="1"/>
  <c r="K122" i="2" s="1"/>
  <c r="L122" i="2" s="1"/>
  <c r="H123" i="2" s="1"/>
  <c r="I123" i="2" l="1"/>
  <c r="J123" i="2" l="1"/>
  <c r="K123" i="2" s="1"/>
  <c r="L123" i="2" s="1"/>
  <c r="H124" i="2" s="1"/>
  <c r="I124" i="2" l="1"/>
  <c r="J124" i="2" l="1"/>
  <c r="K124" i="2" s="1"/>
  <c r="L124" i="2" s="1"/>
  <c r="H125" i="2" s="1"/>
  <c r="I125" i="2" l="1"/>
  <c r="J125" i="2" l="1"/>
  <c r="K125" i="2" s="1"/>
  <c r="L125" i="2" s="1"/>
  <c r="H126" i="2" s="1"/>
  <c r="I126" i="2" l="1"/>
  <c r="J126" i="2" l="1"/>
  <c r="K126" i="2" s="1"/>
  <c r="L126" i="2" s="1"/>
  <c r="H127" i="2" s="1"/>
  <c r="I127" i="2" l="1"/>
  <c r="J127" i="2" l="1"/>
  <c r="K127" i="2" s="1"/>
  <c r="L127" i="2" s="1"/>
  <c r="H128" i="2" s="1"/>
  <c r="I128" i="2" l="1"/>
  <c r="J128" i="2" s="1"/>
  <c r="K128" i="2" s="1"/>
  <c r="L128" i="2" s="1"/>
  <c r="H129" i="2" s="1"/>
  <c r="I129" i="2" l="1"/>
  <c r="J129" i="2" s="1"/>
  <c r="K129" i="2" s="1"/>
  <c r="L129" i="2" s="1"/>
  <c r="H130" i="2" s="1"/>
  <c r="I130" i="2" l="1"/>
  <c r="J130" i="2" s="1"/>
  <c r="K130" i="2" s="1"/>
  <c r="L130" i="2" s="1"/>
  <c r="H131" i="2" s="1"/>
  <c r="I131" i="2" l="1"/>
  <c r="J131" i="2" s="1"/>
  <c r="K131" i="2" s="1"/>
  <c r="L131" i="2" s="1"/>
  <c r="H132" i="2" s="1"/>
  <c r="I132" i="2" l="1"/>
  <c r="J132" i="2" s="1"/>
  <c r="K132" i="2" s="1"/>
  <c r="L132" i="2" s="1"/>
  <c r="H133" i="2" s="1"/>
  <c r="I133" i="2" l="1"/>
  <c r="J133" i="2" s="1"/>
  <c r="K133" i="2" s="1"/>
  <c r="L133" i="2" s="1"/>
  <c r="H134" i="2" s="1"/>
  <c r="I134" i="2" l="1"/>
  <c r="J134" i="2" s="1"/>
  <c r="K134" i="2" s="1"/>
  <c r="L134" i="2" s="1"/>
  <c r="H135" i="2" s="1"/>
  <c r="I135" i="2" l="1"/>
  <c r="J135" i="2" s="1"/>
  <c r="O34" i="2" s="1"/>
  <c r="O36" i="2" s="1"/>
  <c r="K135" i="2" l="1"/>
  <c r="L135" i="2" s="1"/>
</calcChain>
</file>

<file path=xl/comments1.xml><?xml version="1.0" encoding="utf-8"?>
<comments xmlns="http://schemas.openxmlformats.org/spreadsheetml/2006/main">
  <authors>
    <author>David</author>
  </authors>
  <commentList>
    <comment ref="B14" authorId="0" shapeId="0">
      <text>
        <r>
          <rPr>
            <sz val="8"/>
            <color indexed="81"/>
            <rFont val="Tahoma"/>
            <family val="2"/>
          </rPr>
          <t>Extra month to reflect any past orders</t>
        </r>
      </text>
    </comment>
  </commentList>
</comments>
</file>

<file path=xl/sharedStrings.xml><?xml version="1.0" encoding="utf-8"?>
<sst xmlns="http://schemas.openxmlformats.org/spreadsheetml/2006/main" count="42" uniqueCount="34">
  <si>
    <t>Stock</t>
  </si>
  <si>
    <t>Month</t>
  </si>
  <si>
    <t>Sales</t>
  </si>
  <si>
    <t>Remaining stock</t>
  </si>
  <si>
    <t>Average sales rate</t>
  </si>
  <si>
    <t>Maximum stock</t>
  </si>
  <si>
    <t>tractors</t>
  </si>
  <si>
    <t>tractors per month</t>
  </si>
  <si>
    <t>Minimum stock</t>
  </si>
  <si>
    <t>Total stock bought</t>
  </si>
  <si>
    <t>Total stock sold</t>
  </si>
  <si>
    <t>Initial stock</t>
  </si>
  <si>
    <t>over 10 years</t>
  </si>
  <si>
    <t>Model inputs</t>
  </si>
  <si>
    <t>Initial cash $</t>
  </si>
  <si>
    <t>Purchase price $</t>
  </si>
  <si>
    <t>Sale price $</t>
  </si>
  <si>
    <t>Orders</t>
  </si>
  <si>
    <t>Tax</t>
  </si>
  <si>
    <t>Tax rate</t>
  </si>
  <si>
    <t>Cash position</t>
  </si>
  <si>
    <t>Cash position after tax</t>
  </si>
  <si>
    <t>Average yearly profit $</t>
  </si>
  <si>
    <t>Total profit $</t>
  </si>
  <si>
    <t>Monthly running costs $</t>
  </si>
  <si>
    <t>at the end of year 10</t>
  </si>
  <si>
    <t>Cost of Debt</t>
  </si>
  <si>
    <t>per month</t>
  </si>
  <si>
    <t>Income paid to owners</t>
  </si>
  <si>
    <t>Cash position after dividends</t>
  </si>
  <si>
    <t>Tractor stock optimise</t>
  </si>
  <si>
    <t>Poisson</t>
  </si>
  <si>
    <t>Initial maximum stock</t>
  </si>
  <si>
    <t>Initial minimum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</si>
</sst>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9" x14ac:knownFonts="1">
    <font>
      <sz val="10"/>
      <name val="Arial"/>
    </font>
    <font>
      <sz val="10"/>
      <name val="Arial"/>
      <family val="2"/>
    </font>
    <font>
      <b/>
      <i/>
      <sz val="10"/>
      <name val="Arial"/>
      <family val="2"/>
    </font>
    <font>
      <sz val="8"/>
      <name val="Arial"/>
      <family val="2"/>
    </font>
    <font>
      <sz val="10"/>
      <color indexed="12"/>
      <name val="Arial"/>
      <family val="2"/>
    </font>
    <font>
      <sz val="10"/>
      <color indexed="10"/>
      <name val="Arial"/>
      <family val="2"/>
    </font>
    <font>
      <sz val="8"/>
      <color indexed="81"/>
      <name val="Tahoma"/>
      <family val="2"/>
    </font>
    <font>
      <b/>
      <sz val="10"/>
      <color indexed="12"/>
      <name val="Arial"/>
      <family val="2"/>
    </font>
    <font>
      <b/>
      <sz val="12"/>
      <name val="Arial"/>
      <family val="2"/>
    </font>
  </fonts>
  <fills count="5">
    <fill>
      <patternFill patternType="none"/>
    </fill>
    <fill>
      <patternFill patternType="gray125"/>
    </fill>
    <fill>
      <patternFill patternType="solid">
        <fgColor indexed="22"/>
        <bgColor indexed="64"/>
      </patternFill>
    </fill>
    <fill>
      <patternFill patternType="solid">
        <fgColor indexed="11"/>
        <bgColor indexed="9"/>
      </patternFill>
    </fill>
    <fill>
      <patternFill patternType="solid">
        <fgColor indexed="15"/>
        <bgColor indexed="9"/>
      </patternFill>
    </fill>
  </fills>
  <borders count="1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Fill="1" applyBorder="1"/>
    <xf numFmtId="0" fontId="0" fillId="2" borderId="0" xfId="0" applyFill="1"/>
    <xf numFmtId="0" fontId="2" fillId="0" borderId="0" xfId="0" applyFont="1"/>
    <xf numFmtId="0" fontId="2" fillId="0" borderId="0" xfId="0" applyFont="1" applyAlignment="1">
      <alignment horizontal="center" vertical="center" wrapText="1"/>
    </xf>
    <xf numFmtId="0" fontId="0" fillId="0" borderId="3" xfId="0" applyFill="1" applyBorder="1"/>
    <xf numFmtId="0" fontId="7" fillId="0" borderId="4" xfId="0" applyFont="1" applyBorder="1"/>
    <xf numFmtId="3" fontId="4" fillId="0" borderId="7" xfId="0" applyNumberFormat="1" applyFont="1" applyBorder="1"/>
    <xf numFmtId="3" fontId="4" fillId="0" borderId="0" xfId="0" applyNumberFormat="1" applyFont="1" applyBorder="1"/>
    <xf numFmtId="0" fontId="4" fillId="0" borderId="0" xfId="0" applyFont="1" applyBorder="1"/>
    <xf numFmtId="0" fontId="4" fillId="0" borderId="0" xfId="0" applyFont="1" applyFill="1" applyBorder="1"/>
    <xf numFmtId="3" fontId="4" fillId="0" borderId="8" xfId="0" applyNumberFormat="1" applyFont="1" applyBorder="1"/>
    <xf numFmtId="0" fontId="5" fillId="0" borderId="9" xfId="0" applyFont="1" applyBorder="1"/>
    <xf numFmtId="0" fontId="1" fillId="0" borderId="0" xfId="0" applyFont="1"/>
    <xf numFmtId="9" fontId="4" fillId="0" borderId="0" xfId="0" applyNumberFormat="1" applyFont="1" applyBorder="1"/>
    <xf numFmtId="2" fontId="1" fillId="0" borderId="0" xfId="0" applyNumberFormat="1" applyFont="1"/>
    <xf numFmtId="2" fontId="0" fillId="2" borderId="0" xfId="0" applyNumberFormat="1" applyFill="1"/>
    <xf numFmtId="164" fontId="4" fillId="0" borderId="0" xfId="0" applyNumberFormat="1" applyFont="1" applyBorder="1"/>
    <xf numFmtId="2" fontId="0" fillId="0" borderId="0" xfId="0" applyNumberFormat="1"/>
    <xf numFmtId="0" fontId="8" fillId="0" borderId="0" xfId="0" applyFont="1"/>
    <xf numFmtId="0" fontId="0" fillId="3" borderId="0" xfId="0" applyFill="1"/>
    <xf numFmtId="0" fontId="5" fillId="4" borderId="10" xfId="0" applyFont="1" applyFill="1" applyBorder="1"/>
    <xf numFmtId="0" fontId="0" fillId="0" borderId="0" xfId="0" applyBorder="1"/>
    <xf numFmtId="0" fontId="1" fillId="0" borderId="0" xfId="0" applyFont="1" applyFill="1" applyBorder="1"/>
    <xf numFmtId="9" fontId="0" fillId="0" borderId="0" xfId="1" applyFont="1"/>
    <xf numFmtId="0" fontId="0" fillId="0" borderId="1" xfId="0" applyBorder="1" applyAlignment="1">
      <alignment horizontal="center"/>
    </xf>
    <xf numFmtId="0" fontId="0" fillId="0" borderId="7" xfId="0" applyBorder="1" applyAlignment="1">
      <alignment horizontal="center"/>
    </xf>
    <xf numFmtId="0" fontId="0" fillId="0" borderId="2" xfId="0" applyBorder="1"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0697131363028"/>
          <c:y val="0.14696508549615225"/>
          <c:w val="0.79943156521684777"/>
          <c:h val="0.69648670952524327"/>
        </c:manualLayout>
      </c:layout>
      <c:scatterChart>
        <c:scatterStyle val="lineMarker"/>
        <c:varyColors val="0"/>
        <c:ser>
          <c:idx val="0"/>
          <c:order val="0"/>
          <c:spPr>
            <a:ln w="12700">
              <a:solidFill>
                <a:srgbClr val="000080"/>
              </a:solidFill>
              <a:prstDash val="solid"/>
            </a:ln>
          </c:spPr>
          <c:marker>
            <c:symbol val="none"/>
          </c:marker>
          <c:dPt>
            <c:idx val="12"/>
            <c:marker>
              <c:symbol val="square"/>
              <c:size val="3"/>
              <c:spPr>
                <a:solidFill>
                  <a:srgbClr val="FF0000"/>
                </a:solidFill>
                <a:ln>
                  <a:solidFill>
                    <a:srgbClr val="FF0000"/>
                  </a:solidFill>
                  <a:prstDash val="solid"/>
                </a:ln>
              </c:spPr>
            </c:marker>
            <c:bubble3D val="0"/>
            <c:extLst>
              <c:ext xmlns:c16="http://schemas.microsoft.com/office/drawing/2014/chart" uri="{C3380CC4-5D6E-409C-BE32-E72D297353CC}">
                <c16:uniqueId val="{00000001-82B5-409A-8662-71790A76AA02}"/>
              </c:ext>
            </c:extLst>
          </c:dPt>
          <c:dPt>
            <c:idx val="24"/>
            <c:marker>
              <c:symbol val="square"/>
              <c:size val="3"/>
              <c:spPr>
                <a:solidFill>
                  <a:srgbClr val="FF0000"/>
                </a:solidFill>
                <a:ln>
                  <a:solidFill>
                    <a:srgbClr val="FF0000"/>
                  </a:solidFill>
                  <a:prstDash val="solid"/>
                </a:ln>
              </c:spPr>
            </c:marker>
            <c:bubble3D val="0"/>
            <c:extLst>
              <c:ext xmlns:c16="http://schemas.microsoft.com/office/drawing/2014/chart" uri="{C3380CC4-5D6E-409C-BE32-E72D297353CC}">
                <c16:uniqueId val="{00000003-82B5-409A-8662-71790A76AA02}"/>
              </c:ext>
            </c:extLst>
          </c:dPt>
          <c:dPt>
            <c:idx val="36"/>
            <c:marker>
              <c:symbol val="square"/>
              <c:size val="3"/>
              <c:spPr>
                <a:solidFill>
                  <a:srgbClr val="FF0000"/>
                </a:solidFill>
                <a:ln>
                  <a:solidFill>
                    <a:srgbClr val="FF0000"/>
                  </a:solidFill>
                  <a:prstDash val="solid"/>
                </a:ln>
              </c:spPr>
            </c:marker>
            <c:bubble3D val="0"/>
            <c:extLst>
              <c:ext xmlns:c16="http://schemas.microsoft.com/office/drawing/2014/chart" uri="{C3380CC4-5D6E-409C-BE32-E72D297353CC}">
                <c16:uniqueId val="{00000005-82B5-409A-8662-71790A76AA02}"/>
              </c:ext>
            </c:extLst>
          </c:dPt>
          <c:dPt>
            <c:idx val="48"/>
            <c:marker>
              <c:symbol val="square"/>
              <c:size val="3"/>
              <c:spPr>
                <a:solidFill>
                  <a:srgbClr val="FF0000"/>
                </a:solidFill>
                <a:ln>
                  <a:solidFill>
                    <a:srgbClr val="FF0000"/>
                  </a:solidFill>
                  <a:prstDash val="solid"/>
                </a:ln>
              </c:spPr>
            </c:marker>
            <c:bubble3D val="0"/>
            <c:extLst>
              <c:ext xmlns:c16="http://schemas.microsoft.com/office/drawing/2014/chart" uri="{C3380CC4-5D6E-409C-BE32-E72D297353CC}">
                <c16:uniqueId val="{00000007-82B5-409A-8662-71790A76AA02}"/>
              </c:ext>
            </c:extLst>
          </c:dPt>
          <c:dPt>
            <c:idx val="60"/>
            <c:marker>
              <c:symbol val="square"/>
              <c:size val="3"/>
              <c:spPr>
                <a:solidFill>
                  <a:srgbClr val="FF0000"/>
                </a:solidFill>
                <a:ln>
                  <a:solidFill>
                    <a:srgbClr val="FF0000"/>
                  </a:solidFill>
                  <a:prstDash val="solid"/>
                </a:ln>
              </c:spPr>
            </c:marker>
            <c:bubble3D val="0"/>
            <c:extLst>
              <c:ext xmlns:c16="http://schemas.microsoft.com/office/drawing/2014/chart" uri="{C3380CC4-5D6E-409C-BE32-E72D297353CC}">
                <c16:uniqueId val="{00000009-82B5-409A-8662-71790A76AA02}"/>
              </c:ext>
            </c:extLst>
          </c:dPt>
          <c:dPt>
            <c:idx val="72"/>
            <c:marker>
              <c:symbol val="square"/>
              <c:size val="3"/>
              <c:spPr>
                <a:solidFill>
                  <a:srgbClr val="FF0000"/>
                </a:solidFill>
                <a:ln>
                  <a:solidFill>
                    <a:srgbClr val="FF0000"/>
                  </a:solidFill>
                  <a:prstDash val="solid"/>
                </a:ln>
              </c:spPr>
            </c:marker>
            <c:bubble3D val="0"/>
            <c:extLst>
              <c:ext xmlns:c16="http://schemas.microsoft.com/office/drawing/2014/chart" uri="{C3380CC4-5D6E-409C-BE32-E72D297353CC}">
                <c16:uniqueId val="{0000000B-82B5-409A-8662-71790A76AA02}"/>
              </c:ext>
            </c:extLst>
          </c:dPt>
          <c:dPt>
            <c:idx val="84"/>
            <c:marker>
              <c:symbol val="square"/>
              <c:size val="3"/>
              <c:spPr>
                <a:solidFill>
                  <a:srgbClr val="FF0000"/>
                </a:solidFill>
                <a:ln>
                  <a:solidFill>
                    <a:srgbClr val="FF0000"/>
                  </a:solidFill>
                  <a:prstDash val="solid"/>
                </a:ln>
              </c:spPr>
            </c:marker>
            <c:bubble3D val="0"/>
            <c:extLst>
              <c:ext xmlns:c16="http://schemas.microsoft.com/office/drawing/2014/chart" uri="{C3380CC4-5D6E-409C-BE32-E72D297353CC}">
                <c16:uniqueId val="{0000000D-82B5-409A-8662-71790A76AA02}"/>
              </c:ext>
            </c:extLst>
          </c:dPt>
          <c:dPt>
            <c:idx val="96"/>
            <c:marker>
              <c:symbol val="square"/>
              <c:size val="3"/>
              <c:spPr>
                <a:solidFill>
                  <a:srgbClr val="FF0000"/>
                </a:solidFill>
                <a:ln>
                  <a:solidFill>
                    <a:srgbClr val="FF0000"/>
                  </a:solidFill>
                  <a:prstDash val="solid"/>
                </a:ln>
              </c:spPr>
            </c:marker>
            <c:bubble3D val="0"/>
            <c:extLst>
              <c:ext xmlns:c16="http://schemas.microsoft.com/office/drawing/2014/chart" uri="{C3380CC4-5D6E-409C-BE32-E72D297353CC}">
                <c16:uniqueId val="{0000000F-82B5-409A-8662-71790A76AA02}"/>
              </c:ext>
            </c:extLst>
          </c:dPt>
          <c:dPt>
            <c:idx val="108"/>
            <c:marker>
              <c:symbol val="square"/>
              <c:size val="3"/>
              <c:spPr>
                <a:solidFill>
                  <a:srgbClr val="FF0000"/>
                </a:solidFill>
                <a:ln>
                  <a:solidFill>
                    <a:srgbClr val="FF0000"/>
                  </a:solidFill>
                  <a:prstDash val="solid"/>
                </a:ln>
              </c:spPr>
            </c:marker>
            <c:bubble3D val="0"/>
            <c:extLst>
              <c:ext xmlns:c16="http://schemas.microsoft.com/office/drawing/2014/chart" uri="{C3380CC4-5D6E-409C-BE32-E72D297353CC}">
                <c16:uniqueId val="{00000011-82B5-409A-8662-71790A76AA02}"/>
              </c:ext>
            </c:extLst>
          </c:dPt>
          <c:dPt>
            <c:idx val="120"/>
            <c:marker>
              <c:symbol val="square"/>
              <c:size val="3"/>
              <c:spPr>
                <a:solidFill>
                  <a:srgbClr val="FF0000"/>
                </a:solidFill>
                <a:ln>
                  <a:solidFill>
                    <a:srgbClr val="FF0000"/>
                  </a:solidFill>
                  <a:prstDash val="solid"/>
                </a:ln>
              </c:spPr>
            </c:marker>
            <c:bubble3D val="0"/>
            <c:extLst>
              <c:ext xmlns:c16="http://schemas.microsoft.com/office/drawing/2014/chart" uri="{C3380CC4-5D6E-409C-BE32-E72D297353CC}">
                <c16:uniqueId val="{00000013-82B5-409A-8662-71790A76AA02}"/>
              </c:ext>
            </c:extLst>
          </c:dPt>
          <c:xVal>
            <c:numRef>
              <c:f>Model!$B$15:$B$135</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23</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xVal>
          <c:yVal>
            <c:numRef>
              <c:f>Model!$L$15:$L$135</c:f>
              <c:numCache>
                <c:formatCode>0.00</c:formatCode>
                <c:ptCount val="121"/>
                <c:pt idx="1">
                  <c:v>-582420</c:v>
                </c:pt>
                <c:pt idx="2">
                  <c:v>-420668.4</c:v>
                </c:pt>
                <c:pt idx="3">
                  <c:v>-154701.76800000001</c:v>
                </c:pt>
                <c:pt idx="4">
                  <c:v>106298.23199999999</c:v>
                </c:pt>
                <c:pt idx="5">
                  <c:v>-514795.80336000002</c:v>
                </c:pt>
                <c:pt idx="6">
                  <c:v>-250711.71942720003</c:v>
                </c:pt>
                <c:pt idx="7">
                  <c:v>10288.280572799966</c:v>
                </c:pt>
                <c:pt idx="8">
                  <c:v>271288.28057279997</c:v>
                </c:pt>
                <c:pt idx="9">
                  <c:v>-428105.95381574403</c:v>
                </c:pt>
                <c:pt idx="10">
                  <c:v>-162288.0728920589</c:v>
                </c:pt>
                <c:pt idx="11">
                  <c:v>98711.927107941097</c:v>
                </c:pt>
                <c:pt idx="12">
                  <c:v>275798.34897555877</c:v>
                </c:pt>
                <c:pt idx="13">
                  <c:v>-423505.68404493004</c:v>
                </c:pt>
                <c:pt idx="14">
                  <c:v>-157595.79772582863</c:v>
                </c:pt>
                <c:pt idx="15">
                  <c:v>103404.20227417137</c:v>
                </c:pt>
                <c:pt idx="16">
                  <c:v>364404.2022741714</c:v>
                </c:pt>
                <c:pt idx="17">
                  <c:v>-333127.71368034516</c:v>
                </c:pt>
                <c:pt idx="18">
                  <c:v>-65410.267953952061</c:v>
                </c:pt>
                <c:pt idx="19">
                  <c:v>195589.73204604792</c:v>
                </c:pt>
                <c:pt idx="20">
                  <c:v>456589.73204604792</c:v>
                </c:pt>
                <c:pt idx="21">
                  <c:v>-239098.47331303111</c:v>
                </c:pt>
                <c:pt idx="22">
                  <c:v>21901.526686968893</c:v>
                </c:pt>
                <c:pt idx="23">
                  <c:v>282901.52668696886</c:v>
                </c:pt>
                <c:pt idx="24">
                  <c:v>543901.52668696886</c:v>
                </c:pt>
                <c:pt idx="25">
                  <c:v>-150040.44277929177</c:v>
                </c:pt>
                <c:pt idx="26">
                  <c:v>110959.55722070823</c:v>
                </c:pt>
                <c:pt idx="27">
                  <c:v>371959.55722070823</c:v>
                </c:pt>
                <c:pt idx="28">
                  <c:v>632959.55722070823</c:v>
                </c:pt>
                <c:pt idx="29">
                  <c:v>-59201.251634877604</c:v>
                </c:pt>
                <c:pt idx="30">
                  <c:v>201798.74836512239</c:v>
                </c:pt>
                <c:pt idx="31">
                  <c:v>462798.74836512236</c:v>
                </c:pt>
                <c:pt idx="32">
                  <c:v>723798.74836512236</c:v>
                </c:pt>
                <c:pt idx="33">
                  <c:v>24798.748365122359</c:v>
                </c:pt>
                <c:pt idx="34">
                  <c:v>285798.74836512236</c:v>
                </c:pt>
                <c:pt idx="35">
                  <c:v>546798.74836512236</c:v>
                </c:pt>
                <c:pt idx="36">
                  <c:v>704629.5818616763</c:v>
                </c:pt>
                <c:pt idx="37">
                  <c:v>5629.581861676299</c:v>
                </c:pt>
                <c:pt idx="38">
                  <c:v>266629.5818616763</c:v>
                </c:pt>
                <c:pt idx="39">
                  <c:v>527629.5818616763</c:v>
                </c:pt>
                <c:pt idx="40">
                  <c:v>788629.5818616763</c:v>
                </c:pt>
                <c:pt idx="41">
                  <c:v>89629.581861676183</c:v>
                </c:pt>
                <c:pt idx="42">
                  <c:v>350629.58186167618</c:v>
                </c:pt>
                <c:pt idx="43">
                  <c:v>611629.58186167618</c:v>
                </c:pt>
                <c:pt idx="44">
                  <c:v>872629.58186167618</c:v>
                </c:pt>
                <c:pt idx="45">
                  <c:v>173629.58186167618</c:v>
                </c:pt>
                <c:pt idx="46">
                  <c:v>434629.58186167618</c:v>
                </c:pt>
                <c:pt idx="47">
                  <c:v>695629.58186167618</c:v>
                </c:pt>
                <c:pt idx="48">
                  <c:v>852229.58186167618</c:v>
                </c:pt>
                <c:pt idx="49">
                  <c:v>153229.58186167618</c:v>
                </c:pt>
                <c:pt idx="50">
                  <c:v>414229.58186167618</c:v>
                </c:pt>
                <c:pt idx="51">
                  <c:v>675229.58186167618</c:v>
                </c:pt>
                <c:pt idx="52">
                  <c:v>936229.58186167618</c:v>
                </c:pt>
                <c:pt idx="53">
                  <c:v>237229.58186167618</c:v>
                </c:pt>
                <c:pt idx="54">
                  <c:v>498229.58186167618</c:v>
                </c:pt>
                <c:pt idx="55">
                  <c:v>759229.58186167618</c:v>
                </c:pt>
                <c:pt idx="56">
                  <c:v>1020229.5818616762</c:v>
                </c:pt>
                <c:pt idx="57">
                  <c:v>321229.58186167618</c:v>
                </c:pt>
                <c:pt idx="58">
                  <c:v>582229.58186167618</c:v>
                </c:pt>
                <c:pt idx="59">
                  <c:v>843229.58186167618</c:v>
                </c:pt>
                <c:pt idx="60">
                  <c:v>999829.58186167618</c:v>
                </c:pt>
                <c:pt idx="61">
                  <c:v>300829.58186167618</c:v>
                </c:pt>
                <c:pt idx="62">
                  <c:v>561829.58186167618</c:v>
                </c:pt>
                <c:pt idx="63">
                  <c:v>822829.58186167618</c:v>
                </c:pt>
                <c:pt idx="64">
                  <c:v>1083829.5818616762</c:v>
                </c:pt>
                <c:pt idx="65">
                  <c:v>384829.58186167618</c:v>
                </c:pt>
                <c:pt idx="66">
                  <c:v>645829.58186167618</c:v>
                </c:pt>
                <c:pt idx="67">
                  <c:v>906829.58186167618</c:v>
                </c:pt>
                <c:pt idx="68">
                  <c:v>1167829.5818616762</c:v>
                </c:pt>
                <c:pt idx="69">
                  <c:v>468829.58186167618</c:v>
                </c:pt>
                <c:pt idx="70">
                  <c:v>729829.58186167618</c:v>
                </c:pt>
                <c:pt idx="71">
                  <c:v>990829.58186167618</c:v>
                </c:pt>
                <c:pt idx="72">
                  <c:v>1147429.5818616762</c:v>
                </c:pt>
                <c:pt idx="73">
                  <c:v>448429.58186167618</c:v>
                </c:pt>
                <c:pt idx="74">
                  <c:v>709429.58186167618</c:v>
                </c:pt>
                <c:pt idx="75">
                  <c:v>970429.58186167618</c:v>
                </c:pt>
                <c:pt idx="76">
                  <c:v>1231429.5818616762</c:v>
                </c:pt>
                <c:pt idx="77">
                  <c:v>532429.58186167618</c:v>
                </c:pt>
                <c:pt idx="78">
                  <c:v>793429.58186167618</c:v>
                </c:pt>
                <c:pt idx="79">
                  <c:v>1054429.5818616762</c:v>
                </c:pt>
                <c:pt idx="80">
                  <c:v>1315429.5818616762</c:v>
                </c:pt>
                <c:pt idx="81">
                  <c:v>616429.58186167618</c:v>
                </c:pt>
                <c:pt idx="82">
                  <c:v>877429.58186167618</c:v>
                </c:pt>
                <c:pt idx="83">
                  <c:v>1138429.5818616762</c:v>
                </c:pt>
                <c:pt idx="84">
                  <c:v>1295029.5818616762</c:v>
                </c:pt>
                <c:pt idx="85">
                  <c:v>596029.58186167618</c:v>
                </c:pt>
                <c:pt idx="86">
                  <c:v>857029.58186167618</c:v>
                </c:pt>
                <c:pt idx="87">
                  <c:v>1118029.5818616762</c:v>
                </c:pt>
                <c:pt idx="88">
                  <c:v>1379029.5818616762</c:v>
                </c:pt>
                <c:pt idx="89">
                  <c:v>680029.58186167618</c:v>
                </c:pt>
                <c:pt idx="90">
                  <c:v>941029.58186167618</c:v>
                </c:pt>
                <c:pt idx="91">
                  <c:v>1202029.5818616762</c:v>
                </c:pt>
                <c:pt idx="92">
                  <c:v>1463029.5818616762</c:v>
                </c:pt>
                <c:pt idx="93">
                  <c:v>764029.58186167618</c:v>
                </c:pt>
                <c:pt idx="94">
                  <c:v>1025029.5818616762</c:v>
                </c:pt>
                <c:pt idx="95">
                  <c:v>1286029.5818616762</c:v>
                </c:pt>
                <c:pt idx="96">
                  <c:v>1442629.5818616762</c:v>
                </c:pt>
                <c:pt idx="97">
                  <c:v>743629.58186167618</c:v>
                </c:pt>
                <c:pt idx="98">
                  <c:v>1004629.5818616762</c:v>
                </c:pt>
                <c:pt idx="99">
                  <c:v>1265629.5818616762</c:v>
                </c:pt>
                <c:pt idx="100">
                  <c:v>1526629.5818616762</c:v>
                </c:pt>
                <c:pt idx="101">
                  <c:v>827629.58186167618</c:v>
                </c:pt>
                <c:pt idx="102">
                  <c:v>1088629.5818616762</c:v>
                </c:pt>
                <c:pt idx="103">
                  <c:v>1349629.5818616762</c:v>
                </c:pt>
                <c:pt idx="104">
                  <c:v>1610629.5818616762</c:v>
                </c:pt>
                <c:pt idx="105">
                  <c:v>911629.58186167618</c:v>
                </c:pt>
                <c:pt idx="106">
                  <c:v>1172629.5818616762</c:v>
                </c:pt>
                <c:pt idx="107">
                  <c:v>1433629.5818616762</c:v>
                </c:pt>
                <c:pt idx="108">
                  <c:v>1590229.5818616762</c:v>
                </c:pt>
                <c:pt idx="109">
                  <c:v>891229.58186167618</c:v>
                </c:pt>
                <c:pt idx="110">
                  <c:v>1152229.5818616762</c:v>
                </c:pt>
                <c:pt idx="111">
                  <c:v>1413229.5818616762</c:v>
                </c:pt>
                <c:pt idx="112">
                  <c:v>1674229.5818616762</c:v>
                </c:pt>
                <c:pt idx="113">
                  <c:v>975229.58186167618</c:v>
                </c:pt>
                <c:pt idx="114">
                  <c:v>1236229.5818616762</c:v>
                </c:pt>
                <c:pt idx="115">
                  <c:v>1497229.5818616762</c:v>
                </c:pt>
                <c:pt idx="116">
                  <c:v>1758229.5818616762</c:v>
                </c:pt>
                <c:pt idx="117">
                  <c:v>1059229.5818616762</c:v>
                </c:pt>
                <c:pt idx="118">
                  <c:v>1320229.5818616762</c:v>
                </c:pt>
                <c:pt idx="119">
                  <c:v>1581229.5818616762</c:v>
                </c:pt>
                <c:pt idx="120">
                  <c:v>1737829.5818616762</c:v>
                </c:pt>
              </c:numCache>
            </c:numRef>
          </c:yVal>
          <c:smooth val="0"/>
          <c:extLst>
            <c:ext xmlns:c16="http://schemas.microsoft.com/office/drawing/2014/chart" uri="{C3380CC4-5D6E-409C-BE32-E72D297353CC}">
              <c16:uniqueId val="{00000014-82B5-409A-8662-71790A76AA02}"/>
            </c:ext>
          </c:extLst>
        </c:ser>
        <c:dLbls>
          <c:showLegendKey val="0"/>
          <c:showVal val="0"/>
          <c:showCatName val="0"/>
          <c:showSerName val="0"/>
          <c:showPercent val="0"/>
          <c:showBubbleSize val="0"/>
        </c:dLbls>
        <c:axId val="457957056"/>
        <c:axId val="1"/>
      </c:scatterChart>
      <c:valAx>
        <c:axId val="457957056"/>
        <c:scaling>
          <c:orientation val="minMax"/>
          <c:max val="120"/>
          <c:min val="0"/>
        </c:scaling>
        <c:delete val="0"/>
        <c:axPos val="b"/>
        <c:title>
          <c:tx>
            <c:rich>
              <a:bodyPr/>
              <a:lstStyle/>
              <a:p>
                <a:pPr>
                  <a:defRPr sz="950" b="0" i="0" u="none" strike="noStrike" baseline="0">
                    <a:solidFill>
                      <a:srgbClr val="000000"/>
                    </a:solidFill>
                    <a:latin typeface="Arial"/>
                    <a:ea typeface="Arial"/>
                    <a:cs typeface="Arial"/>
                  </a:defRPr>
                </a:pPr>
                <a:r>
                  <a:rPr lang="en-US"/>
                  <a:t>Month</a:t>
                </a:r>
              </a:p>
            </c:rich>
          </c:tx>
          <c:layout>
            <c:manualLayout>
              <c:xMode val="edge"/>
              <c:yMode val="edge"/>
              <c:x val="0.54196346367088188"/>
              <c:y val="0.875400702707688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950" b="0" i="0" u="none" strike="noStrike" baseline="0">
                    <a:solidFill>
                      <a:srgbClr val="000000"/>
                    </a:solidFill>
                    <a:latin typeface="Arial"/>
                    <a:ea typeface="Arial"/>
                    <a:cs typeface="Arial"/>
                  </a:defRPr>
                </a:pPr>
                <a:r>
                  <a:rPr lang="en-US"/>
                  <a:t>Cash position $</a:t>
                </a:r>
              </a:p>
            </c:rich>
          </c:tx>
          <c:layout>
            <c:manualLayout>
              <c:xMode val="edge"/>
              <c:yMode val="edge"/>
              <c:x val="5.8321479374110953E-2"/>
              <c:y val="0.345048594165345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57957056"/>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03613492130187E-2"/>
          <c:y val="8.4745902982493015E-2"/>
          <c:w val="0.88193517870897797"/>
          <c:h val="0.70508591281434196"/>
        </c:manualLayout>
      </c:layout>
      <c:scatterChart>
        <c:scatterStyle val="lineMarker"/>
        <c:varyColors val="0"/>
        <c:ser>
          <c:idx val="0"/>
          <c:order val="0"/>
          <c:tx>
            <c:v>Stock</c:v>
          </c:tx>
          <c:spPr>
            <a:ln w="12700">
              <a:solidFill>
                <a:srgbClr val="000080"/>
              </a:solidFill>
              <a:prstDash val="solid"/>
            </a:ln>
          </c:spPr>
          <c:marker>
            <c:symbol val="none"/>
          </c:marker>
          <c:xVal>
            <c:numRef>
              <c:f>Model!$B$15:$B$27</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xVal>
          <c:yVal>
            <c:numRef>
              <c:f>Model!$C$15:$C$27</c:f>
              <c:numCache>
                <c:formatCode>General</c:formatCode>
                <c:ptCount val="13"/>
                <c:pt idx="0">
                  <c:v>5</c:v>
                </c:pt>
                <c:pt idx="1">
                  <c:v>5</c:v>
                </c:pt>
                <c:pt idx="2">
                  <c:v>2</c:v>
                </c:pt>
                <c:pt idx="3">
                  <c:v>13</c:v>
                </c:pt>
                <c:pt idx="4">
                  <c:v>10</c:v>
                </c:pt>
                <c:pt idx="5">
                  <c:v>7</c:v>
                </c:pt>
                <c:pt idx="6">
                  <c:v>4</c:v>
                </c:pt>
                <c:pt idx="7">
                  <c:v>12</c:v>
                </c:pt>
                <c:pt idx="8">
                  <c:v>9</c:v>
                </c:pt>
                <c:pt idx="9">
                  <c:v>6</c:v>
                </c:pt>
                <c:pt idx="10">
                  <c:v>3</c:v>
                </c:pt>
                <c:pt idx="11">
                  <c:v>12</c:v>
                </c:pt>
                <c:pt idx="12">
                  <c:v>9</c:v>
                </c:pt>
              </c:numCache>
            </c:numRef>
          </c:yVal>
          <c:smooth val="0"/>
          <c:extLst>
            <c:ext xmlns:c16="http://schemas.microsoft.com/office/drawing/2014/chart" uri="{C3380CC4-5D6E-409C-BE32-E72D297353CC}">
              <c16:uniqueId val="{00000000-F155-4D85-84F3-E49559BAB214}"/>
            </c:ext>
          </c:extLst>
        </c:ser>
        <c:ser>
          <c:idx val="1"/>
          <c:order val="1"/>
          <c:tx>
            <c:v>Sales</c:v>
          </c:tx>
          <c:spPr>
            <a:ln w="12700">
              <a:solidFill>
                <a:srgbClr val="FF0000"/>
              </a:solidFill>
              <a:prstDash val="solid"/>
            </a:ln>
          </c:spPr>
          <c:marker>
            <c:symbol val="none"/>
          </c:marker>
          <c:xVal>
            <c:numRef>
              <c:f>Model!$B$15:$B$27</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xVal>
          <c:yVal>
            <c:numRef>
              <c:f>Model!$E$15:$E$27</c:f>
              <c:numCache>
                <c:formatCode>General</c:formatCode>
                <c:ptCount val="13"/>
                <c:pt idx="0">
                  <c:v>0</c:v>
                </c:pt>
                <c:pt idx="1">
                  <c:v>3</c:v>
                </c:pt>
                <c:pt idx="2">
                  <c:v>2</c:v>
                </c:pt>
                <c:pt idx="3">
                  <c:v>3</c:v>
                </c:pt>
                <c:pt idx="4">
                  <c:v>3</c:v>
                </c:pt>
                <c:pt idx="5">
                  <c:v>3</c:v>
                </c:pt>
                <c:pt idx="6">
                  <c:v>3</c:v>
                </c:pt>
                <c:pt idx="7">
                  <c:v>3</c:v>
                </c:pt>
                <c:pt idx="8">
                  <c:v>3</c:v>
                </c:pt>
                <c:pt idx="9">
                  <c:v>3</c:v>
                </c:pt>
                <c:pt idx="10">
                  <c:v>3</c:v>
                </c:pt>
                <c:pt idx="11">
                  <c:v>3</c:v>
                </c:pt>
                <c:pt idx="12">
                  <c:v>3</c:v>
                </c:pt>
              </c:numCache>
            </c:numRef>
          </c:yVal>
          <c:smooth val="0"/>
          <c:extLst>
            <c:ext xmlns:c16="http://schemas.microsoft.com/office/drawing/2014/chart" uri="{C3380CC4-5D6E-409C-BE32-E72D297353CC}">
              <c16:uniqueId val="{00000001-F155-4D85-84F3-E49559BAB214}"/>
            </c:ext>
          </c:extLst>
        </c:ser>
        <c:dLbls>
          <c:showLegendKey val="0"/>
          <c:showVal val="0"/>
          <c:showCatName val="0"/>
          <c:showSerName val="0"/>
          <c:showPercent val="0"/>
          <c:showBubbleSize val="0"/>
        </c:dLbls>
        <c:axId val="457957712"/>
        <c:axId val="1"/>
      </c:scatterChart>
      <c:valAx>
        <c:axId val="457957712"/>
        <c:scaling>
          <c:orientation val="minMax"/>
          <c:max val="12"/>
        </c:scaling>
        <c:delete val="0"/>
        <c:axPos val="b"/>
        <c:title>
          <c:tx>
            <c:rich>
              <a:bodyPr/>
              <a:lstStyle/>
              <a:p>
                <a:pPr>
                  <a:defRPr sz="800" b="1" i="0" u="none" strike="noStrike" baseline="0">
                    <a:solidFill>
                      <a:srgbClr val="000000"/>
                    </a:solidFill>
                    <a:latin typeface="Arial"/>
                    <a:ea typeface="Arial"/>
                    <a:cs typeface="Arial"/>
                  </a:defRPr>
                </a:pPr>
                <a:r>
                  <a:rPr lang="en-US"/>
                  <a:t>Month of 1st year</a:t>
                </a:r>
              </a:p>
            </c:rich>
          </c:tx>
          <c:layout>
            <c:manualLayout>
              <c:xMode val="edge"/>
              <c:yMode val="edge"/>
              <c:x val="0.45234738260846841"/>
              <c:y val="0.8813573557542594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Tractors</a:t>
                </a:r>
              </a:p>
            </c:rich>
          </c:tx>
          <c:layout>
            <c:manualLayout>
              <c:xMode val="edge"/>
              <c:yMode val="edge"/>
              <c:x val="2.1337126600284494E-2"/>
              <c:y val="0.3525430846567907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57957712"/>
        <c:crosses val="autoZero"/>
        <c:crossBetween val="midCat"/>
      </c:valAx>
      <c:spPr>
        <a:noFill/>
        <a:ln w="12700">
          <a:solidFill>
            <a:srgbClr val="808080"/>
          </a:solidFill>
          <a:prstDash val="solid"/>
        </a:ln>
      </c:spPr>
    </c:plotArea>
    <c:legend>
      <c:legendPos val="r"/>
      <c:layout>
        <c:manualLayout>
          <c:xMode val="edge"/>
          <c:yMode val="edge"/>
          <c:x val="0.49908469540970501"/>
          <c:y val="0.10623568561869139"/>
          <c:w val="8.6080663061490398E-2"/>
          <c:h val="0.13625881416310417"/>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www.epixanalytics.com/" TargetMode="Externa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114300</xdr:colOff>
      <xdr:row>3</xdr:row>
      <xdr:rowOff>76200</xdr:rowOff>
    </xdr:from>
    <xdr:to>
      <xdr:col>20</xdr:col>
      <xdr:colOff>809626</xdr:colOff>
      <xdr:row>10</xdr:row>
      <xdr:rowOff>38100</xdr:rowOff>
    </xdr:to>
    <xdr:sp macro="" textlink="">
      <xdr:nvSpPr>
        <xdr:cNvPr id="5121" name="Text Box 1">
          <a:extLst>
            <a:ext uri="{FF2B5EF4-FFF2-40B4-BE49-F238E27FC236}">
              <a16:creationId xmlns:a16="http://schemas.microsoft.com/office/drawing/2014/main" id="{3B878F23-7861-454F-B7CC-9047343FE0BF}"/>
            </a:ext>
          </a:extLst>
        </xdr:cNvPr>
        <xdr:cNvSpPr txBox="1">
          <a:spLocks noChangeArrowheads="1"/>
        </xdr:cNvSpPr>
      </xdr:nvSpPr>
      <xdr:spPr bwMode="auto">
        <a:xfrm>
          <a:off x="314325" y="600075"/>
          <a:ext cx="16068675" cy="1095375"/>
        </a:xfrm>
        <a:prstGeom prst="rect">
          <a:avLst/>
        </a:prstGeom>
        <a:solidFill>
          <a:srgbClr val="CCFFCC"/>
        </a:solidFill>
        <a:ln w="9525">
          <a:solidFill>
            <a:srgbClr val="000000"/>
          </a:solid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Arial"/>
              <a:cs typeface="Arial"/>
            </a:rPr>
            <a:t>Stock control example</a:t>
          </a:r>
        </a:p>
        <a:p>
          <a:pPr algn="l" rtl="1">
            <a:defRPr sz="1000"/>
          </a:pPr>
          <a:r>
            <a:rPr lang="en-US" sz="1000" b="0" i="0" strike="noStrike">
              <a:solidFill>
                <a:srgbClr val="000000"/>
              </a:solidFill>
              <a:latin typeface="Arial"/>
              <a:cs typeface="Arial"/>
            </a:rPr>
            <a:t>You are a tractor retailer that sells various models of farm tractors. The Model 12 is your best seller, costs you </a:t>
          </a:r>
          <a:r>
            <a:rPr lang="en-US" sz="1000" b="1" i="0" strike="noStrike">
              <a:solidFill>
                <a:srgbClr val="000000"/>
              </a:solidFill>
              <a:latin typeface="Arial"/>
              <a:cs typeface="Arial"/>
            </a:rPr>
            <a:t>$80,000</a:t>
          </a:r>
          <a:r>
            <a:rPr lang="en-US" sz="1000" b="0" i="0" strike="noStrike">
              <a:solidFill>
                <a:srgbClr val="000000"/>
              </a:solidFill>
              <a:latin typeface="Arial"/>
              <a:cs typeface="Arial"/>
            </a:rPr>
            <a:t> to buy, and you retail it at </a:t>
          </a:r>
          <a:r>
            <a:rPr lang="en-US" sz="1000" b="1" i="0" strike="noStrike">
              <a:solidFill>
                <a:srgbClr val="000000"/>
              </a:solidFill>
              <a:latin typeface="Arial"/>
              <a:cs typeface="Arial"/>
            </a:rPr>
            <a:t>$99,000</a:t>
          </a:r>
          <a:r>
            <a:rPr lang="en-US" sz="1000" b="0" i="0" strike="noStrike">
              <a:solidFill>
                <a:srgbClr val="000000"/>
              </a:solidFill>
              <a:latin typeface="Arial"/>
              <a:cs typeface="Arial"/>
            </a:rPr>
            <a:t>. You have orders of, on average, </a:t>
          </a:r>
          <a:r>
            <a:rPr lang="en-US" sz="1000" b="1" i="0" strike="noStrike">
              <a:solidFill>
                <a:srgbClr val="000000"/>
              </a:solidFill>
              <a:latin typeface="Arial"/>
              <a:cs typeface="Arial"/>
            </a:rPr>
            <a:t>2.7</a:t>
          </a:r>
          <a:r>
            <a:rPr lang="en-US" sz="1000" b="0" i="0" strike="noStrike">
              <a:solidFill>
                <a:srgbClr val="000000"/>
              </a:solidFill>
              <a:latin typeface="Arial"/>
              <a:cs typeface="Arial"/>
            </a:rPr>
            <a:t> a month, irrespective of the time of year (we could extend this to take care of seasonal variations if important). If you can’t meet the order, you know the potential client will buy from a competitor. Your current policy is to keep no more than </a:t>
          </a:r>
          <a:r>
            <a:rPr lang="en-US" sz="1000" b="1" i="0" strike="noStrike">
              <a:solidFill>
                <a:srgbClr val="000000"/>
              </a:solidFill>
              <a:latin typeface="Arial"/>
              <a:cs typeface="Arial"/>
            </a:rPr>
            <a:t>7</a:t>
          </a:r>
          <a:r>
            <a:rPr lang="en-US" sz="1000" b="0" i="0" strike="noStrike">
              <a:solidFill>
                <a:srgbClr val="000000"/>
              </a:solidFill>
              <a:latin typeface="Arial"/>
              <a:cs typeface="Arial"/>
            </a:rPr>
            <a:t> in stock. You take an inventory at the end of every month. If you have less than </a:t>
          </a:r>
          <a:r>
            <a:rPr lang="en-US" sz="1000" b="1" i="0" strike="noStrike">
              <a:solidFill>
                <a:srgbClr val="000000"/>
              </a:solidFill>
              <a:latin typeface="Arial"/>
              <a:cs typeface="Arial"/>
            </a:rPr>
            <a:t>3</a:t>
          </a:r>
          <a:r>
            <a:rPr lang="en-US" sz="1000" b="0" i="0" strike="noStrike">
              <a:solidFill>
                <a:srgbClr val="000000"/>
              </a:solidFill>
              <a:latin typeface="Arial"/>
              <a:cs typeface="Arial"/>
            </a:rPr>
            <a:t> in (stock + already ordered, but not received) you immediately order more to regain a stock of 7, but it takes </a:t>
          </a:r>
          <a:r>
            <a:rPr lang="en-US" sz="1000" b="1" i="0" strike="noStrike">
              <a:solidFill>
                <a:srgbClr val="000000"/>
              </a:solidFill>
              <a:latin typeface="Arial"/>
              <a:cs typeface="Arial"/>
            </a:rPr>
            <a:t>2</a:t>
          </a:r>
          <a:r>
            <a:rPr lang="en-US" sz="1000" b="0" i="0" strike="noStrike">
              <a:solidFill>
                <a:srgbClr val="000000"/>
              </a:solidFill>
              <a:latin typeface="Arial"/>
              <a:cs typeface="Arial"/>
            </a:rPr>
            <a:t> months to receive delivery. If you have more than 3 in stock, you don’t order any more. This month you have</a:t>
          </a:r>
          <a:r>
            <a:rPr lang="en-US" sz="1000" b="1" i="0" strike="noStrike">
              <a:solidFill>
                <a:srgbClr val="000000"/>
              </a:solidFill>
              <a:latin typeface="Arial"/>
              <a:cs typeface="Arial"/>
            </a:rPr>
            <a:t> 5</a:t>
          </a:r>
          <a:r>
            <a:rPr lang="en-US" sz="1000" b="0" i="0" strike="noStrike">
              <a:solidFill>
                <a:srgbClr val="000000"/>
              </a:solidFill>
              <a:latin typeface="Arial"/>
              <a:cs typeface="Arial"/>
            </a:rPr>
            <a:t> in stock, and </a:t>
          </a:r>
          <a:r>
            <a:rPr lang="en-US" sz="1000" b="1" i="0" strike="noStrike">
              <a:solidFill>
                <a:srgbClr val="000000"/>
              </a:solidFill>
              <a:latin typeface="Arial"/>
              <a:cs typeface="Arial"/>
            </a:rPr>
            <a:t>$200,000</a:t>
          </a:r>
          <a:r>
            <a:rPr lang="en-US" sz="1000" b="0" i="0" strike="noStrike">
              <a:solidFill>
                <a:srgbClr val="000000"/>
              </a:solidFill>
              <a:latin typeface="Arial"/>
              <a:cs typeface="Arial"/>
            </a:rPr>
            <a:t> in cash. The tax rate is </a:t>
          </a:r>
          <a:r>
            <a:rPr lang="en-US" sz="1000" b="1" i="0" strike="noStrike">
              <a:solidFill>
                <a:srgbClr val="000000"/>
              </a:solidFill>
              <a:latin typeface="Arial"/>
              <a:cs typeface="Arial"/>
            </a:rPr>
            <a:t>30%</a:t>
          </a:r>
          <a:r>
            <a:rPr lang="en-US" sz="1000" b="0" i="0" strike="noStrike">
              <a:solidFill>
                <a:srgbClr val="000000"/>
              </a:solidFill>
              <a:latin typeface="Arial"/>
              <a:cs typeface="Arial"/>
            </a:rPr>
            <a:t>. Monthly running costs (wages, rent of premises, etc) are </a:t>
          </a:r>
          <a:r>
            <a:rPr lang="en-US" sz="1000" b="1" i="0" strike="noStrike">
              <a:solidFill>
                <a:srgbClr val="000000"/>
              </a:solidFill>
              <a:latin typeface="Arial"/>
              <a:cs typeface="Arial"/>
            </a:rPr>
            <a:t>$28,000</a:t>
          </a:r>
          <a:r>
            <a:rPr lang="en-US" sz="1000" b="0" i="0" strike="noStrike">
              <a:solidFill>
                <a:srgbClr val="000000"/>
              </a:solidFill>
              <a:latin typeface="Arial"/>
              <a:cs typeface="Arial"/>
            </a:rPr>
            <a:t>. There is a cost of debt of </a:t>
          </a:r>
          <a:r>
            <a:rPr lang="en-US" sz="1000" b="1" i="0" strike="noStrike">
              <a:solidFill>
                <a:srgbClr val="000000"/>
              </a:solidFill>
              <a:latin typeface="Arial"/>
              <a:cs typeface="Arial"/>
            </a:rPr>
            <a:t>5%</a:t>
          </a:r>
          <a:r>
            <a:rPr lang="en-US" sz="1000" b="0" i="0" strike="noStrike">
              <a:solidFill>
                <a:srgbClr val="000000"/>
              </a:solidFill>
              <a:latin typeface="Arial"/>
              <a:cs typeface="Arial"/>
            </a:rPr>
            <a:t> per month if your cash position goes below zero. The owners receive dividends of </a:t>
          </a:r>
          <a:r>
            <a:rPr lang="en-US" sz="1000" b="1" i="0" strike="noStrike">
              <a:solidFill>
                <a:srgbClr val="000000"/>
              </a:solidFill>
              <a:latin typeface="Arial"/>
              <a:cs typeface="Arial"/>
            </a:rPr>
            <a:t>$10,000</a:t>
          </a:r>
          <a:r>
            <a:rPr lang="en-US" sz="1000" b="0" i="0" strike="noStrike">
              <a:solidFill>
                <a:srgbClr val="000000"/>
              </a:solidFill>
              <a:latin typeface="Arial"/>
              <a:cs typeface="Arial"/>
            </a:rPr>
            <a:t> per month provided there is money in the account.  </a:t>
          </a:r>
          <a:r>
            <a:rPr lang="en-US" sz="1000" b="0" i="0" strike="noStrike">
              <a:solidFill>
                <a:srgbClr val="FF0000"/>
              </a:solidFill>
              <a:latin typeface="Arial"/>
              <a:cs typeface="Arial"/>
            </a:rPr>
            <a:t>What does your future cash position profile look like? In particular, what is the maximum debt facility you should maintain? Does this policy maximise your long-term profit? What, if any, changes to your inventory policy would improve your finances?</a:t>
          </a: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4</xdr:col>
      <xdr:colOff>152400</xdr:colOff>
      <xdr:row>43</xdr:row>
      <xdr:rowOff>101600</xdr:rowOff>
    </xdr:from>
    <xdr:to>
      <xdr:col>13</xdr:col>
      <xdr:colOff>12700</xdr:colOff>
      <xdr:row>62</xdr:row>
      <xdr:rowOff>6350</xdr:rowOff>
    </xdr:to>
    <xdr:graphicFrame macro="">
      <xdr:nvGraphicFramePr>
        <xdr:cNvPr id="5457" name="Chart 26">
          <a:extLst>
            <a:ext uri="{FF2B5EF4-FFF2-40B4-BE49-F238E27FC236}">
              <a16:creationId xmlns:a16="http://schemas.microsoft.com/office/drawing/2014/main" id="{A42A7D85-15B6-4169-8C43-A1B7B3C19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146050</xdr:colOff>
      <xdr:row>62</xdr:row>
      <xdr:rowOff>133350</xdr:rowOff>
    </xdr:from>
    <xdr:to>
      <xdr:col>13</xdr:col>
      <xdr:colOff>0</xdr:colOff>
      <xdr:row>80</xdr:row>
      <xdr:rowOff>25400</xdr:rowOff>
    </xdr:to>
    <xdr:graphicFrame macro="">
      <xdr:nvGraphicFramePr>
        <xdr:cNvPr id="5458" name="Chart 308">
          <a:extLst>
            <a:ext uri="{FF2B5EF4-FFF2-40B4-BE49-F238E27FC236}">
              <a16:creationId xmlns:a16="http://schemas.microsoft.com/office/drawing/2014/main" id="{69FFBDD3-B546-4D8B-9B66-6D18C43E7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152400</xdr:colOff>
      <xdr:row>0</xdr:row>
      <xdr:rowOff>69850</xdr:rowOff>
    </xdr:from>
    <xdr:to>
      <xdr:col>4</xdr:col>
      <xdr:colOff>146050</xdr:colOff>
      <xdr:row>2</xdr:row>
      <xdr:rowOff>146050</xdr:rowOff>
    </xdr:to>
    <xdr:pic>
      <xdr:nvPicPr>
        <xdr:cNvPr id="2" name="Picture 126">
          <a:hlinkClick xmlns:r="http://schemas.openxmlformats.org/officeDocument/2006/relationships" r:id="rId3"/>
          <a:extLst>
            <a:ext uri="{FF2B5EF4-FFF2-40B4-BE49-F238E27FC236}">
              <a16:creationId xmlns:a16="http://schemas.microsoft.com/office/drawing/2014/main" id="{49FA9CFC-26DE-4BBB-8B03-4C9764B5FE88}"/>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61950" y="69850"/>
          <a:ext cx="1822450" cy="996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
  <sheetViews>
    <sheetView workbookViewId="0"/>
  </sheetViews>
  <sheetFormatPr defaultRowHeight="12.5" x14ac:dyDescent="0.25"/>
  <sheetData/>
  <phoneticPr fontId="3" type="noConversion"/>
  <pageMargins left="0.75" right="0.75" top="1" bottom="1" header="0.5" footer="0.5"/>
  <pageSetup orientation="portrait"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S135"/>
  <sheetViews>
    <sheetView showGridLines="0" tabSelected="1" zoomScale="70" workbookViewId="0"/>
  </sheetViews>
  <sheetFormatPr defaultRowHeight="12.5" x14ac:dyDescent="0.25"/>
  <cols>
    <col min="1" max="1" width="3" customWidth="1"/>
    <col min="6" max="6" width="13.7265625" bestFit="1" customWidth="1"/>
    <col min="8" max="9" width="11" customWidth="1"/>
    <col min="11" max="11" width="17.1796875" customWidth="1"/>
    <col min="12" max="12" width="17.7265625" customWidth="1"/>
    <col min="13" max="13" width="4.54296875" customWidth="1"/>
    <col min="14" max="14" width="20.26953125" customWidth="1"/>
    <col min="15" max="15" width="10.54296875" bestFit="1" customWidth="1"/>
    <col min="16" max="16" width="16.26953125" bestFit="1" customWidth="1"/>
    <col min="18" max="18" width="16" customWidth="1"/>
    <col min="19" max="19" width="14.7265625" bestFit="1" customWidth="1"/>
    <col min="20" max="20" width="14.1796875" bestFit="1" customWidth="1"/>
    <col min="21" max="21" width="13.1796875" customWidth="1"/>
  </cols>
  <sheetData>
    <row r="1" spans="1:16" ht="57" customHeight="1" x14ac:dyDescent="0.25"/>
    <row r="2" spans="1:16" ht="15.75" customHeight="1" x14ac:dyDescent="0.35">
      <c r="G2" s="24" t="s">
        <v>30</v>
      </c>
    </row>
    <row r="3" spans="1:16" ht="12.75" customHeight="1" x14ac:dyDescent="0.25"/>
    <row r="13" spans="1:16" ht="33" customHeight="1" x14ac:dyDescent="0.3">
      <c r="A13" s="8"/>
      <c r="B13" s="9" t="s">
        <v>1</v>
      </c>
      <c r="C13" s="9" t="s">
        <v>0</v>
      </c>
      <c r="D13" s="9" t="s">
        <v>31</v>
      </c>
      <c r="E13" s="9" t="s">
        <v>2</v>
      </c>
      <c r="F13" s="9" t="s">
        <v>3</v>
      </c>
      <c r="G13" s="9" t="s">
        <v>17</v>
      </c>
      <c r="H13" s="9" t="s">
        <v>20</v>
      </c>
      <c r="I13" s="9" t="s">
        <v>26</v>
      </c>
      <c r="J13" s="9" t="s">
        <v>18</v>
      </c>
      <c r="K13" s="9" t="s">
        <v>21</v>
      </c>
      <c r="L13" s="9" t="s">
        <v>29</v>
      </c>
    </row>
    <row r="14" spans="1:16" ht="13" x14ac:dyDescent="0.3">
      <c r="A14" s="8"/>
      <c r="B14">
        <v>-1</v>
      </c>
      <c r="C14" s="8"/>
      <c r="D14" s="8"/>
      <c r="E14" s="8"/>
      <c r="F14" s="8"/>
      <c r="G14" s="7">
        <v>0</v>
      </c>
      <c r="H14" s="8"/>
      <c r="I14" s="8"/>
      <c r="J14" s="8"/>
      <c r="K14" s="8"/>
      <c r="L14" s="8"/>
      <c r="N14" s="30" t="s">
        <v>13</v>
      </c>
      <c r="O14" s="31"/>
      <c r="P14" s="32"/>
    </row>
    <row r="15" spans="1:16" x14ac:dyDescent="0.25">
      <c r="B15">
        <v>0</v>
      </c>
      <c r="C15" s="7">
        <f>InitialStock</f>
        <v>5</v>
      </c>
      <c r="D15" s="7">
        <v>0</v>
      </c>
      <c r="E15" s="7">
        <v>0</v>
      </c>
      <c r="F15" s="7">
        <f t="shared" ref="F15:F46" si="0">C15-E15</f>
        <v>5</v>
      </c>
      <c r="G15" s="7">
        <f>IF(F15&lt;MinimumStock,MaximumStock-F15-G14,0)</f>
        <v>0</v>
      </c>
      <c r="H15" s="21">
        <f>InitialCash-G15*PurchasePrice</f>
        <v>200000</v>
      </c>
      <c r="I15" s="21"/>
      <c r="J15" s="7"/>
      <c r="K15" s="7"/>
      <c r="L15" s="7"/>
      <c r="N15" s="1" t="s">
        <v>15</v>
      </c>
      <c r="O15" s="12">
        <v>80000</v>
      </c>
      <c r="P15" s="2"/>
    </row>
    <row r="16" spans="1:16" x14ac:dyDescent="0.25">
      <c r="B16">
        <v>1</v>
      </c>
      <c r="C16">
        <f t="shared" ref="C16:C47" si="1">C15-E15+G14</f>
        <v>5</v>
      </c>
      <c r="D16" s="25">
        <v>3</v>
      </c>
      <c r="E16">
        <f>MIN(D16,C16)</f>
        <v>3</v>
      </c>
      <c r="F16">
        <f t="shared" si="0"/>
        <v>2</v>
      </c>
      <c r="G16">
        <f t="shared" ref="G16:G47" si="2">IF(F16+G15&lt;MinimumStock,MaximumStock-F16-G15,0)</f>
        <v>13</v>
      </c>
      <c r="H16" s="20">
        <f>H15+E16*SalePrice-G16*PurchasePrice-MonthlyCosts</f>
        <v>-571000</v>
      </c>
      <c r="I16" s="20">
        <f t="shared" ref="I16:I47" si="3">IF(H16&lt;0,-H16*CostOfDebt,0)</f>
        <v>11420</v>
      </c>
      <c r="J16" s="18">
        <f t="shared" ref="J16:J47" si="4">IF(AND(MOD(B16,12)=0,SUM(E5:E16)*(SalePrice-PurchasePrice)-SUM(I5:I16)-12*MonthlyCosts&gt;0),(SUM(E5:E16)*(SalePrice-PurchasePrice)-SUM(I5:I16)-12*MonthlyCosts)*TaxRate,0)</f>
        <v>0</v>
      </c>
      <c r="K16" s="20">
        <f>H16-J16-I16</f>
        <v>-582420</v>
      </c>
      <c r="L16" s="20">
        <f t="shared" ref="L16:L47" si="5">K16-IF(K16&gt;dividends,dividends,0)</f>
        <v>-582420</v>
      </c>
      <c r="M16" s="23"/>
      <c r="N16" s="3" t="s">
        <v>16</v>
      </c>
      <c r="O16" s="13">
        <v>99000</v>
      </c>
      <c r="P16" s="4"/>
    </row>
    <row r="17" spans="2:19" x14ac:dyDescent="0.25">
      <c r="B17">
        <v>2</v>
      </c>
      <c r="C17">
        <f t="shared" si="1"/>
        <v>2</v>
      </c>
      <c r="D17" s="25">
        <v>3</v>
      </c>
      <c r="E17">
        <f t="shared" ref="E17:E80" si="6">MIN(D17,C17)</f>
        <v>2</v>
      </c>
      <c r="F17">
        <f t="shared" si="0"/>
        <v>0</v>
      </c>
      <c r="G17">
        <f t="shared" si="2"/>
        <v>0</v>
      </c>
      <c r="H17" s="20">
        <f t="shared" ref="H17:H48" si="7">L16+E17*SalePrice-G17*PurchasePrice-MonthlyCosts</f>
        <v>-412420</v>
      </c>
      <c r="I17" s="20">
        <f t="shared" si="3"/>
        <v>8248.4</v>
      </c>
      <c r="J17" s="18">
        <f t="shared" si="4"/>
        <v>0</v>
      </c>
      <c r="K17" s="20">
        <f t="shared" ref="K17:K80" si="8">H17-J17-I17</f>
        <v>-420668.4</v>
      </c>
      <c r="L17" s="20">
        <f t="shared" si="5"/>
        <v>-420668.4</v>
      </c>
      <c r="M17" s="23"/>
      <c r="N17" s="3" t="s">
        <v>4</v>
      </c>
      <c r="O17" s="14">
        <v>2.7</v>
      </c>
      <c r="P17" s="4" t="s">
        <v>7</v>
      </c>
    </row>
    <row r="18" spans="2:19" x14ac:dyDescent="0.25">
      <c r="B18">
        <v>3</v>
      </c>
      <c r="C18">
        <f t="shared" si="1"/>
        <v>13</v>
      </c>
      <c r="D18" s="25">
        <v>3</v>
      </c>
      <c r="E18">
        <f t="shared" si="6"/>
        <v>3</v>
      </c>
      <c r="F18">
        <f t="shared" si="0"/>
        <v>10</v>
      </c>
      <c r="G18">
        <f t="shared" si="2"/>
        <v>0</v>
      </c>
      <c r="H18" s="20">
        <f t="shared" si="7"/>
        <v>-151668.40000000002</v>
      </c>
      <c r="I18" s="20">
        <f t="shared" si="3"/>
        <v>3033.3680000000004</v>
      </c>
      <c r="J18" s="18">
        <f t="shared" si="4"/>
        <v>0</v>
      </c>
      <c r="K18" s="20">
        <f t="shared" si="8"/>
        <v>-154701.76800000001</v>
      </c>
      <c r="L18" s="20">
        <f t="shared" si="5"/>
        <v>-154701.76800000001</v>
      </c>
      <c r="M18" s="23"/>
      <c r="N18" s="3" t="s">
        <v>32</v>
      </c>
      <c r="O18" s="15">
        <v>15</v>
      </c>
      <c r="P18" s="4" t="s">
        <v>6</v>
      </c>
    </row>
    <row r="19" spans="2:19" x14ac:dyDescent="0.25">
      <c r="B19">
        <v>4</v>
      </c>
      <c r="C19">
        <f t="shared" si="1"/>
        <v>10</v>
      </c>
      <c r="D19" s="25">
        <v>3</v>
      </c>
      <c r="E19">
        <f t="shared" si="6"/>
        <v>3</v>
      </c>
      <c r="F19">
        <f t="shared" si="0"/>
        <v>7</v>
      </c>
      <c r="G19">
        <f t="shared" si="2"/>
        <v>0</v>
      </c>
      <c r="H19" s="20">
        <f t="shared" si="7"/>
        <v>114298.23199999999</v>
      </c>
      <c r="I19" s="20">
        <f t="shared" si="3"/>
        <v>0</v>
      </c>
      <c r="J19" s="18">
        <f t="shared" si="4"/>
        <v>0</v>
      </c>
      <c r="K19" s="20">
        <f t="shared" si="8"/>
        <v>114298.23199999999</v>
      </c>
      <c r="L19" s="20">
        <f t="shared" si="5"/>
        <v>106298.23199999999</v>
      </c>
      <c r="M19" s="23"/>
      <c r="N19" s="3" t="s">
        <v>33</v>
      </c>
      <c r="O19" s="15">
        <v>5</v>
      </c>
      <c r="P19" s="4" t="s">
        <v>6</v>
      </c>
    </row>
    <row r="20" spans="2:19" ht="13" x14ac:dyDescent="0.3">
      <c r="B20">
        <v>5</v>
      </c>
      <c r="C20">
        <f t="shared" si="1"/>
        <v>7</v>
      </c>
      <c r="D20" s="25">
        <v>3</v>
      </c>
      <c r="E20">
        <f t="shared" si="6"/>
        <v>3</v>
      </c>
      <c r="F20">
        <f t="shared" si="0"/>
        <v>4</v>
      </c>
      <c r="G20">
        <f t="shared" si="2"/>
        <v>11</v>
      </c>
      <c r="H20" s="20">
        <f t="shared" si="7"/>
        <v>-504701.76800000004</v>
      </c>
      <c r="I20" s="20">
        <f t="shared" si="3"/>
        <v>10094.035360000002</v>
      </c>
      <c r="J20" s="18">
        <f t="shared" si="4"/>
        <v>0</v>
      </c>
      <c r="K20" s="20">
        <f t="shared" si="8"/>
        <v>-514795.80336000002</v>
      </c>
      <c r="L20" s="20">
        <f t="shared" si="5"/>
        <v>-514795.80336000002</v>
      </c>
      <c r="M20" s="23"/>
      <c r="N20" s="3" t="s">
        <v>11</v>
      </c>
      <c r="O20" s="14">
        <v>5</v>
      </c>
      <c r="P20" s="11"/>
    </row>
    <row r="21" spans="2:19" x14ac:dyDescent="0.25">
      <c r="B21">
        <v>6</v>
      </c>
      <c r="C21">
        <f t="shared" si="1"/>
        <v>4</v>
      </c>
      <c r="D21" s="25">
        <v>3</v>
      </c>
      <c r="E21">
        <f t="shared" si="6"/>
        <v>3</v>
      </c>
      <c r="F21">
        <f t="shared" si="0"/>
        <v>1</v>
      </c>
      <c r="G21">
        <f t="shared" si="2"/>
        <v>0</v>
      </c>
      <c r="H21" s="20">
        <f t="shared" si="7"/>
        <v>-245795.80336000002</v>
      </c>
      <c r="I21" s="20">
        <f t="shared" si="3"/>
        <v>4915.9160672000007</v>
      </c>
      <c r="J21" s="18">
        <f t="shared" si="4"/>
        <v>0</v>
      </c>
      <c r="K21" s="20">
        <f t="shared" si="8"/>
        <v>-250711.71942720003</v>
      </c>
      <c r="L21" s="20">
        <f t="shared" si="5"/>
        <v>-250711.71942720003</v>
      </c>
      <c r="M21" s="23"/>
      <c r="N21" s="10" t="s">
        <v>24</v>
      </c>
      <c r="O21" s="15">
        <v>28000</v>
      </c>
      <c r="P21" s="4"/>
    </row>
    <row r="22" spans="2:19" x14ac:dyDescent="0.25">
      <c r="B22">
        <v>7</v>
      </c>
      <c r="C22">
        <f t="shared" si="1"/>
        <v>12</v>
      </c>
      <c r="D22" s="25">
        <v>3</v>
      </c>
      <c r="E22">
        <f t="shared" si="6"/>
        <v>3</v>
      </c>
      <c r="F22">
        <f t="shared" si="0"/>
        <v>9</v>
      </c>
      <c r="G22">
        <f t="shared" si="2"/>
        <v>0</v>
      </c>
      <c r="H22" s="20">
        <f t="shared" si="7"/>
        <v>18288.280572799966</v>
      </c>
      <c r="I22" s="20">
        <f t="shared" si="3"/>
        <v>0</v>
      </c>
      <c r="J22" s="18">
        <f t="shared" si="4"/>
        <v>0</v>
      </c>
      <c r="K22" s="20">
        <f t="shared" si="8"/>
        <v>18288.280572799966</v>
      </c>
      <c r="L22" s="20">
        <f t="shared" si="5"/>
        <v>10288.280572799966</v>
      </c>
      <c r="M22" s="23"/>
      <c r="N22" s="10" t="s">
        <v>19</v>
      </c>
      <c r="O22" s="19">
        <v>0.3</v>
      </c>
      <c r="P22" s="4"/>
    </row>
    <row r="23" spans="2:19" x14ac:dyDescent="0.25">
      <c r="B23">
        <v>8</v>
      </c>
      <c r="C23">
        <f t="shared" si="1"/>
        <v>9</v>
      </c>
      <c r="D23" s="25">
        <v>3</v>
      </c>
      <c r="E23">
        <f t="shared" si="6"/>
        <v>3</v>
      </c>
      <c r="F23">
        <f t="shared" si="0"/>
        <v>6</v>
      </c>
      <c r="G23">
        <f t="shared" si="2"/>
        <v>0</v>
      </c>
      <c r="H23" s="20">
        <f t="shared" si="7"/>
        <v>279288.28057279997</v>
      </c>
      <c r="I23" s="20">
        <f t="shared" si="3"/>
        <v>0</v>
      </c>
      <c r="J23" s="18">
        <f t="shared" si="4"/>
        <v>0</v>
      </c>
      <c r="K23" s="20">
        <f t="shared" si="8"/>
        <v>279288.28057279997</v>
      </c>
      <c r="L23" s="20">
        <f t="shared" si="5"/>
        <v>271288.28057279997</v>
      </c>
      <c r="M23" s="23"/>
      <c r="N23" s="10" t="s">
        <v>26</v>
      </c>
      <c r="O23" s="22">
        <v>0.02</v>
      </c>
      <c r="P23" s="4" t="s">
        <v>27</v>
      </c>
    </row>
    <row r="24" spans="2:19" x14ac:dyDescent="0.25">
      <c r="B24">
        <v>9</v>
      </c>
      <c r="C24">
        <f t="shared" si="1"/>
        <v>6</v>
      </c>
      <c r="D24" s="25">
        <v>3</v>
      </c>
      <c r="E24">
        <f t="shared" si="6"/>
        <v>3</v>
      </c>
      <c r="F24">
        <f t="shared" si="0"/>
        <v>3</v>
      </c>
      <c r="G24">
        <f t="shared" si="2"/>
        <v>12</v>
      </c>
      <c r="H24" s="20">
        <f t="shared" si="7"/>
        <v>-419711.71942720003</v>
      </c>
      <c r="I24" s="20">
        <f t="shared" si="3"/>
        <v>8394.2343885440005</v>
      </c>
      <c r="J24" s="18">
        <f t="shared" si="4"/>
        <v>0</v>
      </c>
      <c r="K24" s="20">
        <f t="shared" si="8"/>
        <v>-428105.95381574403</v>
      </c>
      <c r="L24" s="20">
        <f t="shared" si="5"/>
        <v>-428105.95381574403</v>
      </c>
      <c r="M24" s="23"/>
      <c r="N24" s="10" t="s">
        <v>28</v>
      </c>
      <c r="O24" s="13">
        <v>8000</v>
      </c>
      <c r="P24" s="4" t="s">
        <v>27</v>
      </c>
    </row>
    <row r="25" spans="2:19" x14ac:dyDescent="0.25">
      <c r="B25">
        <v>10</v>
      </c>
      <c r="C25">
        <f t="shared" si="1"/>
        <v>3</v>
      </c>
      <c r="D25" s="25">
        <v>3</v>
      </c>
      <c r="E25">
        <f t="shared" si="6"/>
        <v>3</v>
      </c>
      <c r="F25">
        <f t="shared" si="0"/>
        <v>0</v>
      </c>
      <c r="G25">
        <f t="shared" si="2"/>
        <v>0</v>
      </c>
      <c r="H25" s="20">
        <f t="shared" si="7"/>
        <v>-159105.95381574403</v>
      </c>
      <c r="I25" s="20">
        <f t="shared" si="3"/>
        <v>3182.1190763148807</v>
      </c>
      <c r="J25" s="18">
        <f t="shared" si="4"/>
        <v>0</v>
      </c>
      <c r="K25" s="20">
        <f t="shared" si="8"/>
        <v>-162288.0728920589</v>
      </c>
      <c r="L25" s="20">
        <f t="shared" si="5"/>
        <v>-162288.0728920589</v>
      </c>
      <c r="M25" s="23"/>
      <c r="N25" s="6" t="s">
        <v>14</v>
      </c>
      <c r="O25" s="16">
        <v>200000</v>
      </c>
      <c r="P25" s="5"/>
    </row>
    <row r="26" spans="2:19" x14ac:dyDescent="0.25">
      <c r="B26">
        <v>11</v>
      </c>
      <c r="C26">
        <f t="shared" si="1"/>
        <v>12</v>
      </c>
      <c r="D26" s="25">
        <v>3</v>
      </c>
      <c r="E26">
        <f t="shared" si="6"/>
        <v>3</v>
      </c>
      <c r="F26">
        <f t="shared" si="0"/>
        <v>9</v>
      </c>
      <c r="G26">
        <f t="shared" si="2"/>
        <v>0</v>
      </c>
      <c r="H26" s="20">
        <f t="shared" si="7"/>
        <v>106711.9271079411</v>
      </c>
      <c r="I26" s="20">
        <f t="shared" si="3"/>
        <v>0</v>
      </c>
      <c r="J26" s="18">
        <f t="shared" si="4"/>
        <v>0</v>
      </c>
      <c r="K26" s="20">
        <f t="shared" si="8"/>
        <v>106711.9271079411</v>
      </c>
      <c r="L26" s="20">
        <f t="shared" si="5"/>
        <v>98711.927107941097</v>
      </c>
      <c r="M26" s="23"/>
    </row>
    <row r="27" spans="2:19" x14ac:dyDescent="0.25">
      <c r="B27">
        <v>12</v>
      </c>
      <c r="C27">
        <f t="shared" si="1"/>
        <v>9</v>
      </c>
      <c r="D27" s="25">
        <v>3</v>
      </c>
      <c r="E27">
        <f t="shared" si="6"/>
        <v>3</v>
      </c>
      <c r="F27">
        <f t="shared" si="0"/>
        <v>6</v>
      </c>
      <c r="G27">
        <f t="shared" si="2"/>
        <v>0</v>
      </c>
      <c r="H27" s="20">
        <f t="shared" si="7"/>
        <v>367711.92710794113</v>
      </c>
      <c r="I27" s="20">
        <f t="shared" si="3"/>
        <v>0</v>
      </c>
      <c r="J27" s="18">
        <f t="shared" si="4"/>
        <v>83913.578132382332</v>
      </c>
      <c r="K27" s="20">
        <f t="shared" si="8"/>
        <v>283798.34897555877</v>
      </c>
      <c r="L27" s="20">
        <f t="shared" si="5"/>
        <v>275798.34897555877</v>
      </c>
      <c r="M27" s="23"/>
    </row>
    <row r="28" spans="2:19" x14ac:dyDescent="0.25">
      <c r="B28">
        <v>13</v>
      </c>
      <c r="C28">
        <f t="shared" si="1"/>
        <v>6</v>
      </c>
      <c r="D28" s="25">
        <v>3</v>
      </c>
      <c r="E28">
        <f t="shared" si="6"/>
        <v>3</v>
      </c>
      <c r="F28">
        <f t="shared" si="0"/>
        <v>3</v>
      </c>
      <c r="G28">
        <f t="shared" si="2"/>
        <v>12</v>
      </c>
      <c r="H28" s="20">
        <f t="shared" si="7"/>
        <v>-415201.65102444123</v>
      </c>
      <c r="I28" s="20">
        <f t="shared" si="3"/>
        <v>8304.0330204888251</v>
      </c>
      <c r="J28" s="18">
        <f t="shared" si="4"/>
        <v>0</v>
      </c>
      <c r="K28" s="20">
        <f t="shared" si="8"/>
        <v>-423505.68404493004</v>
      </c>
      <c r="L28" s="20">
        <f t="shared" si="5"/>
        <v>-423505.68404493004</v>
      </c>
      <c r="M28" s="23"/>
      <c r="N28" s="27" t="s">
        <v>5</v>
      </c>
      <c r="O28" s="28">
        <v>15</v>
      </c>
      <c r="P28" s="27" t="s">
        <v>6</v>
      </c>
      <c r="S28" s="29"/>
    </row>
    <row r="29" spans="2:19" x14ac:dyDescent="0.25">
      <c r="B29">
        <v>14</v>
      </c>
      <c r="C29">
        <f t="shared" si="1"/>
        <v>3</v>
      </c>
      <c r="D29" s="25">
        <v>3</v>
      </c>
      <c r="E29">
        <f t="shared" si="6"/>
        <v>3</v>
      </c>
      <c r="F29">
        <f t="shared" si="0"/>
        <v>0</v>
      </c>
      <c r="G29">
        <f t="shared" si="2"/>
        <v>0</v>
      </c>
      <c r="H29" s="20">
        <f t="shared" si="7"/>
        <v>-154505.68404493004</v>
      </c>
      <c r="I29" s="20">
        <f t="shared" si="3"/>
        <v>3090.1136808986007</v>
      </c>
      <c r="J29" s="18">
        <f t="shared" si="4"/>
        <v>0</v>
      </c>
      <c r="K29" s="20">
        <f t="shared" si="8"/>
        <v>-157595.79772582863</v>
      </c>
      <c r="L29" s="20">
        <f t="shared" si="5"/>
        <v>-157595.79772582863</v>
      </c>
      <c r="M29" s="23"/>
      <c r="N29" s="27" t="s">
        <v>8</v>
      </c>
      <c r="O29" s="28">
        <v>5</v>
      </c>
      <c r="P29" s="27" t="s">
        <v>6</v>
      </c>
    </row>
    <row r="30" spans="2:19" x14ac:dyDescent="0.25">
      <c r="B30">
        <v>15</v>
      </c>
      <c r="C30">
        <f t="shared" si="1"/>
        <v>12</v>
      </c>
      <c r="D30" s="25">
        <v>3</v>
      </c>
      <c r="E30">
        <f t="shared" si="6"/>
        <v>3</v>
      </c>
      <c r="F30">
        <f t="shared" si="0"/>
        <v>9</v>
      </c>
      <c r="G30">
        <f t="shared" si="2"/>
        <v>0</v>
      </c>
      <c r="H30" s="20">
        <f t="shared" si="7"/>
        <v>111404.20227417137</v>
      </c>
      <c r="I30" s="20">
        <f t="shared" si="3"/>
        <v>0</v>
      </c>
      <c r="J30" s="18">
        <f t="shared" si="4"/>
        <v>0</v>
      </c>
      <c r="K30" s="20">
        <f t="shared" si="8"/>
        <v>111404.20227417137</v>
      </c>
      <c r="L30" s="20">
        <f t="shared" si="5"/>
        <v>103404.20227417137</v>
      </c>
      <c r="M30" s="23"/>
    </row>
    <row r="31" spans="2:19" x14ac:dyDescent="0.25">
      <c r="B31">
        <v>16</v>
      </c>
      <c r="C31">
        <f t="shared" si="1"/>
        <v>9</v>
      </c>
      <c r="D31" s="25">
        <v>3</v>
      </c>
      <c r="E31">
        <f t="shared" si="6"/>
        <v>3</v>
      </c>
      <c r="F31">
        <f t="shared" si="0"/>
        <v>6</v>
      </c>
      <c r="G31">
        <f t="shared" si="2"/>
        <v>0</v>
      </c>
      <c r="H31" s="20">
        <f t="shared" si="7"/>
        <v>372404.2022741714</v>
      </c>
      <c r="I31" s="20">
        <f t="shared" si="3"/>
        <v>0</v>
      </c>
      <c r="J31" s="18">
        <f t="shared" si="4"/>
        <v>0</v>
      </c>
      <c r="K31" s="20">
        <f t="shared" si="8"/>
        <v>372404.2022741714</v>
      </c>
      <c r="L31" s="20">
        <f t="shared" si="5"/>
        <v>364404.2022741714</v>
      </c>
      <c r="M31" s="23"/>
      <c r="N31" t="s">
        <v>9</v>
      </c>
      <c r="O31">
        <f>SUM(G15:G135)</f>
        <v>360</v>
      </c>
      <c r="P31" t="s">
        <v>12</v>
      </c>
    </row>
    <row r="32" spans="2:19" x14ac:dyDescent="0.25">
      <c r="B32">
        <v>17</v>
      </c>
      <c r="C32">
        <f t="shared" si="1"/>
        <v>6</v>
      </c>
      <c r="D32" s="25">
        <v>3</v>
      </c>
      <c r="E32">
        <f t="shared" si="6"/>
        <v>3</v>
      </c>
      <c r="F32">
        <f t="shared" si="0"/>
        <v>3</v>
      </c>
      <c r="G32">
        <f t="shared" si="2"/>
        <v>12</v>
      </c>
      <c r="H32" s="20">
        <f t="shared" si="7"/>
        <v>-326595.7977258286</v>
      </c>
      <c r="I32" s="20">
        <f t="shared" si="3"/>
        <v>6531.9159545165721</v>
      </c>
      <c r="J32" s="18">
        <f t="shared" si="4"/>
        <v>0</v>
      </c>
      <c r="K32" s="20">
        <f t="shared" si="8"/>
        <v>-333127.71368034516</v>
      </c>
      <c r="L32" s="20">
        <f t="shared" si="5"/>
        <v>-333127.71368034516</v>
      </c>
      <c r="M32" s="23"/>
      <c r="N32" t="s">
        <v>10</v>
      </c>
      <c r="O32">
        <f>SUM(E15:E135)</f>
        <v>359</v>
      </c>
      <c r="P32" t="s">
        <v>12</v>
      </c>
    </row>
    <row r="33" spans="2:16" x14ac:dyDescent="0.25">
      <c r="B33">
        <v>18</v>
      </c>
      <c r="C33">
        <f t="shared" si="1"/>
        <v>3</v>
      </c>
      <c r="D33" s="25">
        <v>3</v>
      </c>
      <c r="E33">
        <f t="shared" si="6"/>
        <v>3</v>
      </c>
      <c r="F33">
        <f t="shared" si="0"/>
        <v>0</v>
      </c>
      <c r="G33">
        <f t="shared" si="2"/>
        <v>0</v>
      </c>
      <c r="H33" s="20">
        <f t="shared" si="7"/>
        <v>-64127.713680345158</v>
      </c>
      <c r="I33" s="20">
        <f t="shared" si="3"/>
        <v>1282.5542736069033</v>
      </c>
      <c r="J33" s="18">
        <f t="shared" si="4"/>
        <v>0</v>
      </c>
      <c r="K33" s="20">
        <f t="shared" si="8"/>
        <v>-65410.267953952061</v>
      </c>
      <c r="L33" s="20">
        <f t="shared" si="5"/>
        <v>-65410.267953952061</v>
      </c>
      <c r="M33" s="23"/>
      <c r="N33" t="s">
        <v>3</v>
      </c>
      <c r="O33">
        <f>TotalStockBought-TotalStockSold+MinimumStock</f>
        <v>6</v>
      </c>
      <c r="P33" t="s">
        <v>25</v>
      </c>
    </row>
    <row r="34" spans="2:16" x14ac:dyDescent="0.25">
      <c r="B34">
        <v>19</v>
      </c>
      <c r="C34">
        <f t="shared" si="1"/>
        <v>12</v>
      </c>
      <c r="D34" s="25">
        <v>3</v>
      </c>
      <c r="E34">
        <f t="shared" si="6"/>
        <v>3</v>
      </c>
      <c r="F34">
        <f t="shared" si="0"/>
        <v>9</v>
      </c>
      <c r="G34">
        <f t="shared" si="2"/>
        <v>0</v>
      </c>
      <c r="H34" s="20">
        <f t="shared" si="7"/>
        <v>203589.73204604792</v>
      </c>
      <c r="I34" s="20">
        <f t="shared" si="3"/>
        <v>0</v>
      </c>
      <c r="J34" s="18">
        <f t="shared" si="4"/>
        <v>0</v>
      </c>
      <c r="K34" s="20">
        <f t="shared" si="8"/>
        <v>203589.73204604792</v>
      </c>
      <c r="L34" s="20">
        <f t="shared" si="5"/>
        <v>195589.73204604792</v>
      </c>
      <c r="M34" s="23"/>
      <c r="N34" t="s">
        <v>23</v>
      </c>
      <c r="O34">
        <f>TotalStockSold*SalePrice-TotalStockBought*PurchasePrice+RemainingStock*PurchasePrice-SUM(J16:J135)-SUM(I16:I135)</f>
        <v>6225829.5818616766</v>
      </c>
      <c r="P34" t="s">
        <v>12</v>
      </c>
    </row>
    <row r="35" spans="2:16" x14ac:dyDescent="0.25">
      <c r="B35">
        <v>20</v>
      </c>
      <c r="C35">
        <f t="shared" si="1"/>
        <v>9</v>
      </c>
      <c r="D35" s="25">
        <v>3</v>
      </c>
      <c r="E35">
        <f t="shared" si="6"/>
        <v>3</v>
      </c>
      <c r="F35">
        <f t="shared" si="0"/>
        <v>6</v>
      </c>
      <c r="G35">
        <f t="shared" si="2"/>
        <v>0</v>
      </c>
      <c r="H35" s="20">
        <f t="shared" si="7"/>
        <v>464589.73204604792</v>
      </c>
      <c r="I35" s="20">
        <f t="shared" si="3"/>
        <v>0</v>
      </c>
      <c r="J35" s="18">
        <f t="shared" si="4"/>
        <v>0</v>
      </c>
      <c r="K35" s="20">
        <f t="shared" si="8"/>
        <v>464589.73204604792</v>
      </c>
      <c r="L35" s="20">
        <f t="shared" si="5"/>
        <v>456589.73204604792</v>
      </c>
      <c r="M35" s="23"/>
    </row>
    <row r="36" spans="2:16" x14ac:dyDescent="0.25">
      <c r="B36">
        <v>21</v>
      </c>
      <c r="C36">
        <f t="shared" si="1"/>
        <v>6</v>
      </c>
      <c r="D36" s="25">
        <v>3</v>
      </c>
      <c r="E36">
        <f t="shared" si="6"/>
        <v>3</v>
      </c>
      <c r="F36">
        <f t="shared" si="0"/>
        <v>3</v>
      </c>
      <c r="G36">
        <f t="shared" si="2"/>
        <v>12</v>
      </c>
      <c r="H36" s="20">
        <f t="shared" si="7"/>
        <v>-234410.26795395208</v>
      </c>
      <c r="I36" s="20">
        <f t="shared" si="3"/>
        <v>4688.205359079042</v>
      </c>
      <c r="J36" s="18">
        <f t="shared" si="4"/>
        <v>0</v>
      </c>
      <c r="K36" s="20">
        <f t="shared" si="8"/>
        <v>-239098.47331303111</v>
      </c>
      <c r="L36" s="20">
        <f t="shared" si="5"/>
        <v>-239098.47331303111</v>
      </c>
      <c r="M36" s="23"/>
      <c r="N36" s="17" t="s">
        <v>22</v>
      </c>
      <c r="O36" s="26">
        <f>O34/10</f>
        <v>622582.95818616764</v>
      </c>
    </row>
    <row r="37" spans="2:16" x14ac:dyDescent="0.25">
      <c r="B37">
        <v>22</v>
      </c>
      <c r="C37">
        <f t="shared" si="1"/>
        <v>3</v>
      </c>
      <c r="D37" s="25">
        <v>3</v>
      </c>
      <c r="E37">
        <f t="shared" si="6"/>
        <v>3</v>
      </c>
      <c r="F37">
        <f t="shared" si="0"/>
        <v>0</v>
      </c>
      <c r="G37">
        <f t="shared" si="2"/>
        <v>0</v>
      </c>
      <c r="H37" s="20">
        <f t="shared" si="7"/>
        <v>29901.526686968893</v>
      </c>
      <c r="I37" s="20">
        <f t="shared" si="3"/>
        <v>0</v>
      </c>
      <c r="J37" s="18">
        <f t="shared" si="4"/>
        <v>0</v>
      </c>
      <c r="K37" s="20">
        <f t="shared" si="8"/>
        <v>29901.526686968893</v>
      </c>
      <c r="L37" s="20">
        <f t="shared" si="5"/>
        <v>21901.526686968893</v>
      </c>
      <c r="M37" s="23"/>
    </row>
    <row r="38" spans="2:16" x14ac:dyDescent="0.25">
      <c r="B38">
        <v>23</v>
      </c>
      <c r="C38">
        <f t="shared" si="1"/>
        <v>12</v>
      </c>
      <c r="D38" s="25">
        <v>3</v>
      </c>
      <c r="E38">
        <f t="shared" si="6"/>
        <v>3</v>
      </c>
      <c r="F38">
        <f t="shared" si="0"/>
        <v>9</v>
      </c>
      <c r="G38">
        <f t="shared" si="2"/>
        <v>0</v>
      </c>
      <c r="H38" s="20">
        <f t="shared" si="7"/>
        <v>290901.52668696886</v>
      </c>
      <c r="I38" s="20">
        <f t="shared" si="3"/>
        <v>0</v>
      </c>
      <c r="J38" s="18">
        <f t="shared" si="4"/>
        <v>0</v>
      </c>
      <c r="K38" s="20">
        <f t="shared" si="8"/>
        <v>290901.52668696886</v>
      </c>
      <c r="L38" s="20">
        <f t="shared" si="5"/>
        <v>282901.52668696886</v>
      </c>
      <c r="M38" s="23"/>
    </row>
    <row r="39" spans="2:16" x14ac:dyDescent="0.25">
      <c r="B39">
        <v>23</v>
      </c>
      <c r="C39">
        <f t="shared" si="1"/>
        <v>9</v>
      </c>
      <c r="D39" s="25">
        <v>3</v>
      </c>
      <c r="E39">
        <f t="shared" si="6"/>
        <v>3</v>
      </c>
      <c r="F39">
        <f t="shared" si="0"/>
        <v>6</v>
      </c>
      <c r="G39">
        <f t="shared" si="2"/>
        <v>0</v>
      </c>
      <c r="H39" s="20">
        <f t="shared" si="7"/>
        <v>551901.52668696886</v>
      </c>
      <c r="I39" s="20">
        <f t="shared" si="3"/>
        <v>0</v>
      </c>
      <c r="J39" s="18">
        <f t="shared" si="4"/>
        <v>0</v>
      </c>
      <c r="K39" s="20">
        <f t="shared" si="8"/>
        <v>551901.52668696886</v>
      </c>
      <c r="L39" s="20">
        <f t="shared" si="5"/>
        <v>543901.52668696886</v>
      </c>
      <c r="M39" s="23"/>
    </row>
    <row r="40" spans="2:16" x14ac:dyDescent="0.25">
      <c r="B40">
        <v>25</v>
      </c>
      <c r="C40">
        <f t="shared" si="1"/>
        <v>6</v>
      </c>
      <c r="D40" s="25">
        <v>3</v>
      </c>
      <c r="E40">
        <f t="shared" si="6"/>
        <v>3</v>
      </c>
      <c r="F40">
        <f t="shared" si="0"/>
        <v>3</v>
      </c>
      <c r="G40">
        <f t="shared" si="2"/>
        <v>12</v>
      </c>
      <c r="H40" s="20">
        <f t="shared" si="7"/>
        <v>-147098.47331303114</v>
      </c>
      <c r="I40" s="20">
        <f t="shared" si="3"/>
        <v>2941.969466260623</v>
      </c>
      <c r="J40" s="18">
        <f t="shared" si="4"/>
        <v>0</v>
      </c>
      <c r="K40" s="20">
        <f t="shared" si="8"/>
        <v>-150040.44277929177</v>
      </c>
      <c r="L40" s="20">
        <f t="shared" si="5"/>
        <v>-150040.44277929177</v>
      </c>
      <c r="M40" s="23"/>
    </row>
    <row r="41" spans="2:16" x14ac:dyDescent="0.25">
      <c r="B41">
        <v>26</v>
      </c>
      <c r="C41">
        <f t="shared" si="1"/>
        <v>3</v>
      </c>
      <c r="D41" s="25">
        <v>3</v>
      </c>
      <c r="E41">
        <f t="shared" si="6"/>
        <v>3</v>
      </c>
      <c r="F41">
        <f t="shared" si="0"/>
        <v>0</v>
      </c>
      <c r="G41">
        <f t="shared" si="2"/>
        <v>0</v>
      </c>
      <c r="H41" s="20">
        <f t="shared" si="7"/>
        <v>118959.55722070823</v>
      </c>
      <c r="I41" s="20">
        <f t="shared" si="3"/>
        <v>0</v>
      </c>
      <c r="J41" s="18">
        <f t="shared" si="4"/>
        <v>0</v>
      </c>
      <c r="K41" s="20">
        <f t="shared" si="8"/>
        <v>118959.55722070823</v>
      </c>
      <c r="L41" s="20">
        <f t="shared" si="5"/>
        <v>110959.55722070823</v>
      </c>
      <c r="M41" s="23"/>
    </row>
    <row r="42" spans="2:16" x14ac:dyDescent="0.25">
      <c r="B42">
        <v>27</v>
      </c>
      <c r="C42">
        <f t="shared" si="1"/>
        <v>12</v>
      </c>
      <c r="D42" s="25">
        <v>3</v>
      </c>
      <c r="E42">
        <f t="shared" si="6"/>
        <v>3</v>
      </c>
      <c r="F42">
        <f t="shared" si="0"/>
        <v>9</v>
      </c>
      <c r="G42">
        <f t="shared" si="2"/>
        <v>0</v>
      </c>
      <c r="H42" s="20">
        <f t="shared" si="7"/>
        <v>379959.55722070823</v>
      </c>
      <c r="I42" s="20">
        <f t="shared" si="3"/>
        <v>0</v>
      </c>
      <c r="J42" s="18">
        <f t="shared" si="4"/>
        <v>0</v>
      </c>
      <c r="K42" s="20">
        <f t="shared" si="8"/>
        <v>379959.55722070823</v>
      </c>
      <c r="L42" s="20">
        <f t="shared" si="5"/>
        <v>371959.55722070823</v>
      </c>
      <c r="M42" s="23"/>
    </row>
    <row r="43" spans="2:16" x14ac:dyDescent="0.25">
      <c r="B43">
        <v>28</v>
      </c>
      <c r="C43">
        <f t="shared" si="1"/>
        <v>9</v>
      </c>
      <c r="D43" s="25">
        <v>3</v>
      </c>
      <c r="E43">
        <f t="shared" si="6"/>
        <v>3</v>
      </c>
      <c r="F43">
        <f t="shared" si="0"/>
        <v>6</v>
      </c>
      <c r="G43">
        <f t="shared" si="2"/>
        <v>0</v>
      </c>
      <c r="H43" s="20">
        <f t="shared" si="7"/>
        <v>640959.55722070823</v>
      </c>
      <c r="I43" s="20">
        <f t="shared" si="3"/>
        <v>0</v>
      </c>
      <c r="J43" s="18">
        <f t="shared" si="4"/>
        <v>0</v>
      </c>
      <c r="K43" s="20">
        <f t="shared" si="8"/>
        <v>640959.55722070823</v>
      </c>
      <c r="L43" s="20">
        <f t="shared" si="5"/>
        <v>632959.55722070823</v>
      </c>
      <c r="M43" s="23"/>
    </row>
    <row r="44" spans="2:16" x14ac:dyDescent="0.25">
      <c r="B44">
        <v>29</v>
      </c>
      <c r="C44">
        <f t="shared" si="1"/>
        <v>6</v>
      </c>
      <c r="D44" s="25">
        <v>3</v>
      </c>
      <c r="E44">
        <f t="shared" si="6"/>
        <v>3</v>
      </c>
      <c r="F44">
        <f t="shared" si="0"/>
        <v>3</v>
      </c>
      <c r="G44">
        <f t="shared" si="2"/>
        <v>12</v>
      </c>
      <c r="H44" s="20">
        <f t="shared" si="7"/>
        <v>-58040.44277929177</v>
      </c>
      <c r="I44" s="20">
        <f t="shared" si="3"/>
        <v>1160.8088555858355</v>
      </c>
      <c r="J44" s="18">
        <f t="shared" si="4"/>
        <v>0</v>
      </c>
      <c r="K44" s="20">
        <f t="shared" si="8"/>
        <v>-59201.251634877604</v>
      </c>
      <c r="L44" s="20">
        <f t="shared" si="5"/>
        <v>-59201.251634877604</v>
      </c>
      <c r="M44" s="23"/>
    </row>
    <row r="45" spans="2:16" x14ac:dyDescent="0.25">
      <c r="B45">
        <v>30</v>
      </c>
      <c r="C45">
        <f t="shared" si="1"/>
        <v>3</v>
      </c>
      <c r="D45" s="25">
        <v>3</v>
      </c>
      <c r="E45">
        <f t="shared" si="6"/>
        <v>3</v>
      </c>
      <c r="F45">
        <f t="shared" si="0"/>
        <v>0</v>
      </c>
      <c r="G45">
        <f t="shared" si="2"/>
        <v>0</v>
      </c>
      <c r="H45" s="20">
        <f t="shared" si="7"/>
        <v>209798.74836512239</v>
      </c>
      <c r="I45" s="20">
        <f t="shared" si="3"/>
        <v>0</v>
      </c>
      <c r="J45" s="18">
        <f t="shared" si="4"/>
        <v>0</v>
      </c>
      <c r="K45" s="20">
        <f t="shared" si="8"/>
        <v>209798.74836512239</v>
      </c>
      <c r="L45" s="20">
        <f t="shared" si="5"/>
        <v>201798.74836512239</v>
      </c>
      <c r="M45" s="23"/>
    </row>
    <row r="46" spans="2:16" x14ac:dyDescent="0.25">
      <c r="B46">
        <v>31</v>
      </c>
      <c r="C46">
        <f t="shared" si="1"/>
        <v>12</v>
      </c>
      <c r="D46" s="25">
        <v>3</v>
      </c>
      <c r="E46">
        <f t="shared" si="6"/>
        <v>3</v>
      </c>
      <c r="F46">
        <f t="shared" si="0"/>
        <v>9</v>
      </c>
      <c r="G46">
        <f t="shared" si="2"/>
        <v>0</v>
      </c>
      <c r="H46" s="20">
        <f t="shared" si="7"/>
        <v>470798.74836512236</v>
      </c>
      <c r="I46" s="20">
        <f t="shared" si="3"/>
        <v>0</v>
      </c>
      <c r="J46" s="18">
        <f t="shared" si="4"/>
        <v>0</v>
      </c>
      <c r="K46" s="20">
        <f t="shared" si="8"/>
        <v>470798.74836512236</v>
      </c>
      <c r="L46" s="20">
        <f t="shared" si="5"/>
        <v>462798.74836512236</v>
      </c>
      <c r="M46" s="23"/>
    </row>
    <row r="47" spans="2:16" x14ac:dyDescent="0.25">
      <c r="B47">
        <v>32</v>
      </c>
      <c r="C47">
        <f t="shared" si="1"/>
        <v>9</v>
      </c>
      <c r="D47" s="25">
        <v>3</v>
      </c>
      <c r="E47">
        <f t="shared" si="6"/>
        <v>3</v>
      </c>
      <c r="F47">
        <f t="shared" ref="F47:F78" si="9">C47-E47</f>
        <v>6</v>
      </c>
      <c r="G47">
        <f t="shared" si="2"/>
        <v>0</v>
      </c>
      <c r="H47" s="20">
        <f t="shared" si="7"/>
        <v>731798.74836512236</v>
      </c>
      <c r="I47" s="20">
        <f t="shared" si="3"/>
        <v>0</v>
      </c>
      <c r="J47" s="18">
        <f t="shared" si="4"/>
        <v>0</v>
      </c>
      <c r="K47" s="20">
        <f t="shared" si="8"/>
        <v>731798.74836512236</v>
      </c>
      <c r="L47" s="20">
        <f t="shared" si="5"/>
        <v>723798.74836512236</v>
      </c>
      <c r="M47" s="23"/>
    </row>
    <row r="48" spans="2:16" x14ac:dyDescent="0.25">
      <c r="B48">
        <v>33</v>
      </c>
      <c r="C48">
        <f t="shared" ref="C48:C79" si="10">C47-E47+G46</f>
        <v>6</v>
      </c>
      <c r="D48" s="25">
        <v>3</v>
      </c>
      <c r="E48">
        <f t="shared" si="6"/>
        <v>3</v>
      </c>
      <c r="F48">
        <f t="shared" si="9"/>
        <v>3</v>
      </c>
      <c r="G48">
        <f t="shared" ref="G48:G79" si="11">IF(F48+G47&lt;MinimumStock,MaximumStock-F48-G47,0)</f>
        <v>12</v>
      </c>
      <c r="H48" s="20">
        <f t="shared" si="7"/>
        <v>32798.748365122359</v>
      </c>
      <c r="I48" s="20">
        <f t="shared" ref="I48:I79" si="12">IF(H48&lt;0,-H48*CostOfDebt,0)</f>
        <v>0</v>
      </c>
      <c r="J48" s="18">
        <f t="shared" ref="J48:J79" si="13">IF(AND(MOD(B48,12)=0,SUM(E37:E48)*(SalePrice-PurchasePrice)-SUM(I37:I48)-12*MonthlyCosts&gt;0),(SUM(E37:E48)*(SalePrice-PurchasePrice)-SUM(I37:I48)-12*MonthlyCosts)*TaxRate,0)</f>
        <v>0</v>
      </c>
      <c r="K48" s="20">
        <f t="shared" si="8"/>
        <v>32798.748365122359</v>
      </c>
      <c r="L48" s="20">
        <f t="shared" ref="L48:L79" si="14">K48-IF(K48&gt;dividends,dividends,0)</f>
        <v>24798.748365122359</v>
      </c>
      <c r="M48" s="23"/>
    </row>
    <row r="49" spans="2:13" x14ac:dyDescent="0.25">
      <c r="B49">
        <v>34</v>
      </c>
      <c r="C49">
        <f t="shared" si="10"/>
        <v>3</v>
      </c>
      <c r="D49" s="25">
        <v>3</v>
      </c>
      <c r="E49">
        <f t="shared" si="6"/>
        <v>3</v>
      </c>
      <c r="F49">
        <f t="shared" si="9"/>
        <v>0</v>
      </c>
      <c r="G49">
        <f t="shared" si="11"/>
        <v>0</v>
      </c>
      <c r="H49" s="20">
        <f t="shared" ref="H49:H80" si="15">L48+E49*SalePrice-G49*PurchasePrice-MonthlyCosts</f>
        <v>293798.74836512236</v>
      </c>
      <c r="I49" s="20">
        <f t="shared" si="12"/>
        <v>0</v>
      </c>
      <c r="J49" s="18">
        <f t="shared" si="13"/>
        <v>0</v>
      </c>
      <c r="K49" s="20">
        <f t="shared" si="8"/>
        <v>293798.74836512236</v>
      </c>
      <c r="L49" s="20">
        <f t="shared" si="14"/>
        <v>285798.74836512236</v>
      </c>
      <c r="M49" s="23"/>
    </row>
    <row r="50" spans="2:13" x14ac:dyDescent="0.25">
      <c r="B50">
        <v>35</v>
      </c>
      <c r="C50">
        <f t="shared" si="10"/>
        <v>12</v>
      </c>
      <c r="D50" s="25">
        <v>3</v>
      </c>
      <c r="E50">
        <f t="shared" si="6"/>
        <v>3</v>
      </c>
      <c r="F50">
        <f t="shared" si="9"/>
        <v>9</v>
      </c>
      <c r="G50">
        <f t="shared" si="11"/>
        <v>0</v>
      </c>
      <c r="H50" s="20">
        <f t="shared" si="15"/>
        <v>554798.74836512236</v>
      </c>
      <c r="I50" s="20">
        <f t="shared" si="12"/>
        <v>0</v>
      </c>
      <c r="J50" s="18">
        <f t="shared" si="13"/>
        <v>0</v>
      </c>
      <c r="K50" s="20">
        <f t="shared" si="8"/>
        <v>554798.74836512236</v>
      </c>
      <c r="L50" s="20">
        <f t="shared" si="14"/>
        <v>546798.74836512236</v>
      </c>
      <c r="M50" s="23"/>
    </row>
    <row r="51" spans="2:13" x14ac:dyDescent="0.25">
      <c r="B51">
        <v>36</v>
      </c>
      <c r="C51">
        <f t="shared" si="10"/>
        <v>9</v>
      </c>
      <c r="D51" s="25">
        <v>3</v>
      </c>
      <c r="E51">
        <f t="shared" si="6"/>
        <v>3</v>
      </c>
      <c r="F51">
        <f t="shared" si="9"/>
        <v>6</v>
      </c>
      <c r="G51">
        <f t="shared" si="11"/>
        <v>0</v>
      </c>
      <c r="H51" s="20">
        <f t="shared" si="15"/>
        <v>815798.74836512236</v>
      </c>
      <c r="I51" s="20">
        <f t="shared" si="12"/>
        <v>0</v>
      </c>
      <c r="J51" s="18">
        <f t="shared" si="13"/>
        <v>103169.16650344605</v>
      </c>
      <c r="K51" s="20">
        <f t="shared" si="8"/>
        <v>712629.5818616763</v>
      </c>
      <c r="L51" s="20">
        <f t="shared" si="14"/>
        <v>704629.5818616763</v>
      </c>
      <c r="M51" s="23"/>
    </row>
    <row r="52" spans="2:13" x14ac:dyDescent="0.25">
      <c r="B52">
        <v>37</v>
      </c>
      <c r="C52">
        <f t="shared" si="10"/>
        <v>6</v>
      </c>
      <c r="D52" s="25">
        <v>3</v>
      </c>
      <c r="E52">
        <f t="shared" si="6"/>
        <v>3</v>
      </c>
      <c r="F52">
        <f t="shared" si="9"/>
        <v>3</v>
      </c>
      <c r="G52">
        <f t="shared" si="11"/>
        <v>12</v>
      </c>
      <c r="H52" s="20">
        <f t="shared" si="15"/>
        <v>13629.581861676299</v>
      </c>
      <c r="I52" s="20">
        <f t="shared" si="12"/>
        <v>0</v>
      </c>
      <c r="J52" s="18">
        <f t="shared" si="13"/>
        <v>0</v>
      </c>
      <c r="K52" s="20">
        <f t="shared" si="8"/>
        <v>13629.581861676299</v>
      </c>
      <c r="L52" s="20">
        <f t="shared" si="14"/>
        <v>5629.581861676299</v>
      </c>
      <c r="M52" s="23"/>
    </row>
    <row r="53" spans="2:13" x14ac:dyDescent="0.25">
      <c r="B53">
        <v>38</v>
      </c>
      <c r="C53">
        <f t="shared" si="10"/>
        <v>3</v>
      </c>
      <c r="D53" s="25">
        <v>3</v>
      </c>
      <c r="E53">
        <f t="shared" si="6"/>
        <v>3</v>
      </c>
      <c r="F53">
        <f t="shared" si="9"/>
        <v>0</v>
      </c>
      <c r="G53">
        <f t="shared" si="11"/>
        <v>0</v>
      </c>
      <c r="H53" s="20">
        <f t="shared" si="15"/>
        <v>274629.5818616763</v>
      </c>
      <c r="I53" s="20">
        <f t="shared" si="12"/>
        <v>0</v>
      </c>
      <c r="J53" s="18">
        <f t="shared" si="13"/>
        <v>0</v>
      </c>
      <c r="K53" s="20">
        <f t="shared" si="8"/>
        <v>274629.5818616763</v>
      </c>
      <c r="L53" s="20">
        <f t="shared" si="14"/>
        <v>266629.5818616763</v>
      </c>
      <c r="M53" s="23"/>
    </row>
    <row r="54" spans="2:13" x14ac:dyDescent="0.25">
      <c r="B54">
        <v>39</v>
      </c>
      <c r="C54">
        <f t="shared" si="10"/>
        <v>12</v>
      </c>
      <c r="D54" s="25">
        <v>3</v>
      </c>
      <c r="E54">
        <f t="shared" si="6"/>
        <v>3</v>
      </c>
      <c r="F54">
        <f t="shared" si="9"/>
        <v>9</v>
      </c>
      <c r="G54">
        <f t="shared" si="11"/>
        <v>0</v>
      </c>
      <c r="H54" s="20">
        <f t="shared" si="15"/>
        <v>535629.5818616763</v>
      </c>
      <c r="I54" s="20">
        <f t="shared" si="12"/>
        <v>0</v>
      </c>
      <c r="J54" s="18">
        <f t="shared" si="13"/>
        <v>0</v>
      </c>
      <c r="K54" s="20">
        <f t="shared" si="8"/>
        <v>535629.5818616763</v>
      </c>
      <c r="L54" s="20">
        <f t="shared" si="14"/>
        <v>527629.5818616763</v>
      </c>
      <c r="M54" s="23"/>
    </row>
    <row r="55" spans="2:13" x14ac:dyDescent="0.25">
      <c r="B55">
        <v>40</v>
      </c>
      <c r="C55">
        <f t="shared" si="10"/>
        <v>9</v>
      </c>
      <c r="D55" s="25">
        <v>3</v>
      </c>
      <c r="E55">
        <f t="shared" si="6"/>
        <v>3</v>
      </c>
      <c r="F55">
        <f t="shared" si="9"/>
        <v>6</v>
      </c>
      <c r="G55">
        <f t="shared" si="11"/>
        <v>0</v>
      </c>
      <c r="H55" s="20">
        <f t="shared" si="15"/>
        <v>796629.5818616763</v>
      </c>
      <c r="I55" s="20">
        <f t="shared" si="12"/>
        <v>0</v>
      </c>
      <c r="J55" s="18">
        <f t="shared" si="13"/>
        <v>0</v>
      </c>
      <c r="K55" s="20">
        <f t="shared" si="8"/>
        <v>796629.5818616763</v>
      </c>
      <c r="L55" s="20">
        <f t="shared" si="14"/>
        <v>788629.5818616763</v>
      </c>
      <c r="M55" s="23"/>
    </row>
    <row r="56" spans="2:13" x14ac:dyDescent="0.25">
      <c r="B56">
        <v>41</v>
      </c>
      <c r="C56">
        <f t="shared" si="10"/>
        <v>6</v>
      </c>
      <c r="D56" s="25">
        <v>3</v>
      </c>
      <c r="E56">
        <f t="shared" si="6"/>
        <v>3</v>
      </c>
      <c r="F56">
        <f t="shared" si="9"/>
        <v>3</v>
      </c>
      <c r="G56">
        <f t="shared" si="11"/>
        <v>12</v>
      </c>
      <c r="H56" s="20">
        <f t="shared" si="15"/>
        <v>97629.581861676183</v>
      </c>
      <c r="I56" s="20">
        <f t="shared" si="12"/>
        <v>0</v>
      </c>
      <c r="J56" s="18">
        <f t="shared" si="13"/>
        <v>0</v>
      </c>
      <c r="K56" s="20">
        <f t="shared" si="8"/>
        <v>97629.581861676183</v>
      </c>
      <c r="L56" s="20">
        <f t="shared" si="14"/>
        <v>89629.581861676183</v>
      </c>
      <c r="M56" s="23"/>
    </row>
    <row r="57" spans="2:13" x14ac:dyDescent="0.25">
      <c r="B57">
        <v>42</v>
      </c>
      <c r="C57">
        <f t="shared" si="10"/>
        <v>3</v>
      </c>
      <c r="D57" s="25">
        <v>3</v>
      </c>
      <c r="E57">
        <f t="shared" si="6"/>
        <v>3</v>
      </c>
      <c r="F57">
        <f t="shared" si="9"/>
        <v>0</v>
      </c>
      <c r="G57">
        <f t="shared" si="11"/>
        <v>0</v>
      </c>
      <c r="H57" s="20">
        <f t="shared" si="15"/>
        <v>358629.58186167618</v>
      </c>
      <c r="I57" s="20">
        <f t="shared" si="12"/>
        <v>0</v>
      </c>
      <c r="J57" s="18">
        <f t="shared" si="13"/>
        <v>0</v>
      </c>
      <c r="K57" s="20">
        <f t="shared" si="8"/>
        <v>358629.58186167618</v>
      </c>
      <c r="L57" s="20">
        <f t="shared" si="14"/>
        <v>350629.58186167618</v>
      </c>
      <c r="M57" s="23"/>
    </row>
    <row r="58" spans="2:13" x14ac:dyDescent="0.25">
      <c r="B58">
        <v>43</v>
      </c>
      <c r="C58">
        <f t="shared" si="10"/>
        <v>12</v>
      </c>
      <c r="D58" s="25">
        <v>3</v>
      </c>
      <c r="E58">
        <f t="shared" si="6"/>
        <v>3</v>
      </c>
      <c r="F58">
        <f t="shared" si="9"/>
        <v>9</v>
      </c>
      <c r="G58">
        <f t="shared" si="11"/>
        <v>0</v>
      </c>
      <c r="H58" s="20">
        <f t="shared" si="15"/>
        <v>619629.58186167618</v>
      </c>
      <c r="I58" s="20">
        <f t="shared" si="12"/>
        <v>0</v>
      </c>
      <c r="J58" s="18">
        <f t="shared" si="13"/>
        <v>0</v>
      </c>
      <c r="K58" s="20">
        <f t="shared" si="8"/>
        <v>619629.58186167618</v>
      </c>
      <c r="L58" s="20">
        <f t="shared" si="14"/>
        <v>611629.58186167618</v>
      </c>
      <c r="M58" s="23"/>
    </row>
    <row r="59" spans="2:13" x14ac:dyDescent="0.25">
      <c r="B59">
        <v>44</v>
      </c>
      <c r="C59">
        <f t="shared" si="10"/>
        <v>9</v>
      </c>
      <c r="D59" s="25">
        <v>3</v>
      </c>
      <c r="E59">
        <f t="shared" si="6"/>
        <v>3</v>
      </c>
      <c r="F59">
        <f t="shared" si="9"/>
        <v>6</v>
      </c>
      <c r="G59">
        <f t="shared" si="11"/>
        <v>0</v>
      </c>
      <c r="H59" s="20">
        <f t="shared" si="15"/>
        <v>880629.58186167618</v>
      </c>
      <c r="I59" s="20">
        <f t="shared" si="12"/>
        <v>0</v>
      </c>
      <c r="J59" s="18">
        <f t="shared" si="13"/>
        <v>0</v>
      </c>
      <c r="K59" s="20">
        <f t="shared" si="8"/>
        <v>880629.58186167618</v>
      </c>
      <c r="L59" s="20">
        <f t="shared" si="14"/>
        <v>872629.58186167618</v>
      </c>
      <c r="M59" s="23"/>
    </row>
    <row r="60" spans="2:13" x14ac:dyDescent="0.25">
      <c r="B60">
        <v>45</v>
      </c>
      <c r="C60">
        <f t="shared" si="10"/>
        <v>6</v>
      </c>
      <c r="D60" s="25">
        <v>3</v>
      </c>
      <c r="E60">
        <f t="shared" si="6"/>
        <v>3</v>
      </c>
      <c r="F60">
        <f t="shared" si="9"/>
        <v>3</v>
      </c>
      <c r="G60">
        <f t="shared" si="11"/>
        <v>12</v>
      </c>
      <c r="H60" s="20">
        <f t="shared" si="15"/>
        <v>181629.58186167618</v>
      </c>
      <c r="I60" s="20">
        <f t="shared" si="12"/>
        <v>0</v>
      </c>
      <c r="J60" s="18">
        <f t="shared" si="13"/>
        <v>0</v>
      </c>
      <c r="K60" s="20">
        <f t="shared" si="8"/>
        <v>181629.58186167618</v>
      </c>
      <c r="L60" s="20">
        <f t="shared" si="14"/>
        <v>173629.58186167618</v>
      </c>
      <c r="M60" s="23"/>
    </row>
    <row r="61" spans="2:13" x14ac:dyDescent="0.25">
      <c r="B61">
        <v>46</v>
      </c>
      <c r="C61">
        <f t="shared" si="10"/>
        <v>3</v>
      </c>
      <c r="D61" s="25">
        <v>3</v>
      </c>
      <c r="E61">
        <f t="shared" si="6"/>
        <v>3</v>
      </c>
      <c r="F61">
        <f t="shared" si="9"/>
        <v>0</v>
      </c>
      <c r="G61">
        <f t="shared" si="11"/>
        <v>0</v>
      </c>
      <c r="H61" s="20">
        <f t="shared" si="15"/>
        <v>442629.58186167618</v>
      </c>
      <c r="I61" s="20">
        <f t="shared" si="12"/>
        <v>0</v>
      </c>
      <c r="J61" s="18">
        <f t="shared" si="13"/>
        <v>0</v>
      </c>
      <c r="K61" s="20">
        <f t="shared" si="8"/>
        <v>442629.58186167618</v>
      </c>
      <c r="L61" s="20">
        <f t="shared" si="14"/>
        <v>434629.58186167618</v>
      </c>
      <c r="M61" s="23"/>
    </row>
    <row r="62" spans="2:13" x14ac:dyDescent="0.25">
      <c r="B62">
        <v>47</v>
      </c>
      <c r="C62">
        <f t="shared" si="10"/>
        <v>12</v>
      </c>
      <c r="D62" s="25">
        <v>3</v>
      </c>
      <c r="E62">
        <f t="shared" si="6"/>
        <v>3</v>
      </c>
      <c r="F62">
        <f t="shared" si="9"/>
        <v>9</v>
      </c>
      <c r="G62">
        <f t="shared" si="11"/>
        <v>0</v>
      </c>
      <c r="H62" s="20">
        <f t="shared" si="15"/>
        <v>703629.58186167618</v>
      </c>
      <c r="I62" s="20">
        <f t="shared" si="12"/>
        <v>0</v>
      </c>
      <c r="J62" s="18">
        <f t="shared" si="13"/>
        <v>0</v>
      </c>
      <c r="K62" s="20">
        <f t="shared" si="8"/>
        <v>703629.58186167618</v>
      </c>
      <c r="L62" s="20">
        <f t="shared" si="14"/>
        <v>695629.58186167618</v>
      </c>
      <c r="M62" s="23"/>
    </row>
    <row r="63" spans="2:13" x14ac:dyDescent="0.25">
      <c r="B63">
        <v>48</v>
      </c>
      <c r="C63">
        <f t="shared" si="10"/>
        <v>9</v>
      </c>
      <c r="D63" s="25">
        <v>3</v>
      </c>
      <c r="E63">
        <f t="shared" si="6"/>
        <v>3</v>
      </c>
      <c r="F63">
        <f t="shared" si="9"/>
        <v>6</v>
      </c>
      <c r="G63">
        <f t="shared" si="11"/>
        <v>0</v>
      </c>
      <c r="H63" s="20">
        <f t="shared" si="15"/>
        <v>964629.58186167618</v>
      </c>
      <c r="I63" s="20">
        <f t="shared" si="12"/>
        <v>0</v>
      </c>
      <c r="J63" s="18">
        <f t="shared" si="13"/>
        <v>104400</v>
      </c>
      <c r="K63" s="20">
        <f t="shared" si="8"/>
        <v>860229.58186167618</v>
      </c>
      <c r="L63" s="20">
        <f t="shared" si="14"/>
        <v>852229.58186167618</v>
      </c>
      <c r="M63" s="23"/>
    </row>
    <row r="64" spans="2:13" x14ac:dyDescent="0.25">
      <c r="B64">
        <v>49</v>
      </c>
      <c r="C64">
        <f t="shared" si="10"/>
        <v>6</v>
      </c>
      <c r="D64" s="25">
        <v>3</v>
      </c>
      <c r="E64">
        <f t="shared" si="6"/>
        <v>3</v>
      </c>
      <c r="F64">
        <f t="shared" si="9"/>
        <v>3</v>
      </c>
      <c r="G64">
        <f t="shared" si="11"/>
        <v>12</v>
      </c>
      <c r="H64" s="20">
        <f t="shared" si="15"/>
        <v>161229.58186167618</v>
      </c>
      <c r="I64" s="20">
        <f t="shared" si="12"/>
        <v>0</v>
      </c>
      <c r="J64" s="18">
        <f t="shared" si="13"/>
        <v>0</v>
      </c>
      <c r="K64" s="20">
        <f t="shared" si="8"/>
        <v>161229.58186167618</v>
      </c>
      <c r="L64" s="20">
        <f t="shared" si="14"/>
        <v>153229.58186167618</v>
      </c>
      <c r="M64" s="23"/>
    </row>
    <row r="65" spans="2:13" x14ac:dyDescent="0.25">
      <c r="B65">
        <v>50</v>
      </c>
      <c r="C65">
        <f t="shared" si="10"/>
        <v>3</v>
      </c>
      <c r="D65" s="25">
        <v>3</v>
      </c>
      <c r="E65">
        <f t="shared" si="6"/>
        <v>3</v>
      </c>
      <c r="F65">
        <f t="shared" si="9"/>
        <v>0</v>
      </c>
      <c r="G65">
        <f t="shared" si="11"/>
        <v>0</v>
      </c>
      <c r="H65" s="20">
        <f t="shared" si="15"/>
        <v>422229.58186167618</v>
      </c>
      <c r="I65" s="20">
        <f t="shared" si="12"/>
        <v>0</v>
      </c>
      <c r="J65" s="18">
        <f t="shared" si="13"/>
        <v>0</v>
      </c>
      <c r="K65" s="20">
        <f t="shared" si="8"/>
        <v>422229.58186167618</v>
      </c>
      <c r="L65" s="20">
        <f t="shared" si="14"/>
        <v>414229.58186167618</v>
      </c>
      <c r="M65" s="23"/>
    </row>
    <row r="66" spans="2:13" x14ac:dyDescent="0.25">
      <c r="B66">
        <v>51</v>
      </c>
      <c r="C66">
        <f t="shared" si="10"/>
        <v>12</v>
      </c>
      <c r="D66" s="25">
        <v>3</v>
      </c>
      <c r="E66">
        <f t="shared" si="6"/>
        <v>3</v>
      </c>
      <c r="F66">
        <f t="shared" si="9"/>
        <v>9</v>
      </c>
      <c r="G66">
        <f t="shared" si="11"/>
        <v>0</v>
      </c>
      <c r="H66" s="20">
        <f t="shared" si="15"/>
        <v>683229.58186167618</v>
      </c>
      <c r="I66" s="20">
        <f t="shared" si="12"/>
        <v>0</v>
      </c>
      <c r="J66" s="18">
        <f t="shared" si="13"/>
        <v>0</v>
      </c>
      <c r="K66" s="20">
        <f t="shared" si="8"/>
        <v>683229.58186167618</v>
      </c>
      <c r="L66" s="20">
        <f t="shared" si="14"/>
        <v>675229.58186167618</v>
      </c>
      <c r="M66" s="23"/>
    </row>
    <row r="67" spans="2:13" x14ac:dyDescent="0.25">
      <c r="B67">
        <v>52</v>
      </c>
      <c r="C67">
        <f t="shared" si="10"/>
        <v>9</v>
      </c>
      <c r="D67" s="25">
        <v>3</v>
      </c>
      <c r="E67">
        <f t="shared" si="6"/>
        <v>3</v>
      </c>
      <c r="F67">
        <f t="shared" si="9"/>
        <v>6</v>
      </c>
      <c r="G67">
        <f t="shared" si="11"/>
        <v>0</v>
      </c>
      <c r="H67" s="20">
        <f t="shared" si="15"/>
        <v>944229.58186167618</v>
      </c>
      <c r="I67" s="20">
        <f t="shared" si="12"/>
        <v>0</v>
      </c>
      <c r="J67" s="18">
        <f t="shared" si="13"/>
        <v>0</v>
      </c>
      <c r="K67" s="20">
        <f t="shared" si="8"/>
        <v>944229.58186167618</v>
      </c>
      <c r="L67" s="20">
        <f t="shared" si="14"/>
        <v>936229.58186167618</v>
      </c>
      <c r="M67" s="23"/>
    </row>
    <row r="68" spans="2:13" x14ac:dyDescent="0.25">
      <c r="B68">
        <v>53</v>
      </c>
      <c r="C68">
        <f t="shared" si="10"/>
        <v>6</v>
      </c>
      <c r="D68" s="25">
        <v>3</v>
      </c>
      <c r="E68">
        <f t="shared" si="6"/>
        <v>3</v>
      </c>
      <c r="F68">
        <f t="shared" si="9"/>
        <v>3</v>
      </c>
      <c r="G68">
        <f t="shared" si="11"/>
        <v>12</v>
      </c>
      <c r="H68" s="20">
        <f t="shared" si="15"/>
        <v>245229.58186167618</v>
      </c>
      <c r="I68" s="20">
        <f t="shared" si="12"/>
        <v>0</v>
      </c>
      <c r="J68" s="18">
        <f t="shared" si="13"/>
        <v>0</v>
      </c>
      <c r="K68" s="20">
        <f t="shared" si="8"/>
        <v>245229.58186167618</v>
      </c>
      <c r="L68" s="20">
        <f t="shared" si="14"/>
        <v>237229.58186167618</v>
      </c>
      <c r="M68" s="23"/>
    </row>
    <row r="69" spans="2:13" x14ac:dyDescent="0.25">
      <c r="B69">
        <v>54</v>
      </c>
      <c r="C69">
        <f t="shared" si="10"/>
        <v>3</v>
      </c>
      <c r="D69" s="25">
        <v>3</v>
      </c>
      <c r="E69">
        <f t="shared" si="6"/>
        <v>3</v>
      </c>
      <c r="F69">
        <f t="shared" si="9"/>
        <v>0</v>
      </c>
      <c r="G69">
        <f t="shared" si="11"/>
        <v>0</v>
      </c>
      <c r="H69" s="20">
        <f t="shared" si="15"/>
        <v>506229.58186167618</v>
      </c>
      <c r="I69" s="20">
        <f t="shared" si="12"/>
        <v>0</v>
      </c>
      <c r="J69" s="18">
        <f t="shared" si="13"/>
        <v>0</v>
      </c>
      <c r="K69" s="20">
        <f t="shared" si="8"/>
        <v>506229.58186167618</v>
      </c>
      <c r="L69" s="20">
        <f t="shared" si="14"/>
        <v>498229.58186167618</v>
      </c>
      <c r="M69" s="23"/>
    </row>
    <row r="70" spans="2:13" x14ac:dyDescent="0.25">
      <c r="B70">
        <v>55</v>
      </c>
      <c r="C70">
        <f t="shared" si="10"/>
        <v>12</v>
      </c>
      <c r="D70" s="25">
        <v>3</v>
      </c>
      <c r="E70">
        <f t="shared" si="6"/>
        <v>3</v>
      </c>
      <c r="F70">
        <f t="shared" si="9"/>
        <v>9</v>
      </c>
      <c r="G70">
        <f t="shared" si="11"/>
        <v>0</v>
      </c>
      <c r="H70" s="20">
        <f t="shared" si="15"/>
        <v>767229.58186167618</v>
      </c>
      <c r="I70" s="20">
        <f t="shared" si="12"/>
        <v>0</v>
      </c>
      <c r="J70" s="18">
        <f t="shared" si="13"/>
        <v>0</v>
      </c>
      <c r="K70" s="20">
        <f t="shared" si="8"/>
        <v>767229.58186167618</v>
      </c>
      <c r="L70" s="20">
        <f t="shared" si="14"/>
        <v>759229.58186167618</v>
      </c>
      <c r="M70" s="23"/>
    </row>
    <row r="71" spans="2:13" x14ac:dyDescent="0.25">
      <c r="B71">
        <v>56</v>
      </c>
      <c r="C71">
        <f t="shared" si="10"/>
        <v>9</v>
      </c>
      <c r="D71" s="25">
        <v>3</v>
      </c>
      <c r="E71">
        <f t="shared" si="6"/>
        <v>3</v>
      </c>
      <c r="F71">
        <f t="shared" si="9"/>
        <v>6</v>
      </c>
      <c r="G71">
        <f t="shared" si="11"/>
        <v>0</v>
      </c>
      <c r="H71" s="20">
        <f t="shared" si="15"/>
        <v>1028229.5818616762</v>
      </c>
      <c r="I71" s="20">
        <f t="shared" si="12"/>
        <v>0</v>
      </c>
      <c r="J71" s="18">
        <f t="shared" si="13"/>
        <v>0</v>
      </c>
      <c r="K71" s="20">
        <f t="shared" si="8"/>
        <v>1028229.5818616762</v>
      </c>
      <c r="L71" s="20">
        <f t="shared" si="14"/>
        <v>1020229.5818616762</v>
      </c>
      <c r="M71" s="23"/>
    </row>
    <row r="72" spans="2:13" x14ac:dyDescent="0.25">
      <c r="B72">
        <v>57</v>
      </c>
      <c r="C72">
        <f t="shared" si="10"/>
        <v>6</v>
      </c>
      <c r="D72" s="25">
        <v>3</v>
      </c>
      <c r="E72">
        <f t="shared" si="6"/>
        <v>3</v>
      </c>
      <c r="F72">
        <f t="shared" si="9"/>
        <v>3</v>
      </c>
      <c r="G72">
        <f t="shared" si="11"/>
        <v>12</v>
      </c>
      <c r="H72" s="20">
        <f t="shared" si="15"/>
        <v>329229.58186167618</v>
      </c>
      <c r="I72" s="20">
        <f t="shared" si="12"/>
        <v>0</v>
      </c>
      <c r="J72" s="18">
        <f t="shared" si="13"/>
        <v>0</v>
      </c>
      <c r="K72" s="20">
        <f t="shared" si="8"/>
        <v>329229.58186167618</v>
      </c>
      <c r="L72" s="20">
        <f t="shared" si="14"/>
        <v>321229.58186167618</v>
      </c>
      <c r="M72" s="23"/>
    </row>
    <row r="73" spans="2:13" x14ac:dyDescent="0.25">
      <c r="B73">
        <v>58</v>
      </c>
      <c r="C73">
        <f t="shared" si="10"/>
        <v>3</v>
      </c>
      <c r="D73" s="25">
        <v>3</v>
      </c>
      <c r="E73">
        <f t="shared" si="6"/>
        <v>3</v>
      </c>
      <c r="F73">
        <f t="shared" si="9"/>
        <v>0</v>
      </c>
      <c r="G73">
        <f t="shared" si="11"/>
        <v>0</v>
      </c>
      <c r="H73" s="20">
        <f t="shared" si="15"/>
        <v>590229.58186167618</v>
      </c>
      <c r="I73" s="20">
        <f t="shared" si="12"/>
        <v>0</v>
      </c>
      <c r="J73" s="18">
        <f t="shared" si="13"/>
        <v>0</v>
      </c>
      <c r="K73" s="20">
        <f t="shared" si="8"/>
        <v>590229.58186167618</v>
      </c>
      <c r="L73" s="20">
        <f t="shared" si="14"/>
        <v>582229.58186167618</v>
      </c>
      <c r="M73" s="23"/>
    </row>
    <row r="74" spans="2:13" x14ac:dyDescent="0.25">
      <c r="B74">
        <v>59</v>
      </c>
      <c r="C74">
        <f t="shared" si="10"/>
        <v>12</v>
      </c>
      <c r="D74" s="25">
        <v>3</v>
      </c>
      <c r="E74">
        <f t="shared" si="6"/>
        <v>3</v>
      </c>
      <c r="F74">
        <f t="shared" si="9"/>
        <v>9</v>
      </c>
      <c r="G74">
        <f t="shared" si="11"/>
        <v>0</v>
      </c>
      <c r="H74" s="20">
        <f t="shared" si="15"/>
        <v>851229.58186167618</v>
      </c>
      <c r="I74" s="20">
        <f t="shared" si="12"/>
        <v>0</v>
      </c>
      <c r="J74" s="18">
        <f t="shared" si="13"/>
        <v>0</v>
      </c>
      <c r="K74" s="20">
        <f t="shared" si="8"/>
        <v>851229.58186167618</v>
      </c>
      <c r="L74" s="20">
        <f t="shared" si="14"/>
        <v>843229.58186167618</v>
      </c>
      <c r="M74" s="23"/>
    </row>
    <row r="75" spans="2:13" x14ac:dyDescent="0.25">
      <c r="B75">
        <v>60</v>
      </c>
      <c r="C75">
        <f t="shared" si="10"/>
        <v>9</v>
      </c>
      <c r="D75" s="25">
        <v>3</v>
      </c>
      <c r="E75">
        <f t="shared" si="6"/>
        <v>3</v>
      </c>
      <c r="F75">
        <f t="shared" si="9"/>
        <v>6</v>
      </c>
      <c r="G75">
        <f t="shared" si="11"/>
        <v>0</v>
      </c>
      <c r="H75" s="20">
        <f t="shared" si="15"/>
        <v>1112229.5818616762</v>
      </c>
      <c r="I75" s="20">
        <f t="shared" si="12"/>
        <v>0</v>
      </c>
      <c r="J75" s="18">
        <f t="shared" si="13"/>
        <v>104400</v>
      </c>
      <c r="K75" s="20">
        <f t="shared" si="8"/>
        <v>1007829.5818616762</v>
      </c>
      <c r="L75" s="20">
        <f t="shared" si="14"/>
        <v>999829.58186167618</v>
      </c>
      <c r="M75" s="23"/>
    </row>
    <row r="76" spans="2:13" x14ac:dyDescent="0.25">
      <c r="B76">
        <v>61</v>
      </c>
      <c r="C76">
        <f t="shared" si="10"/>
        <v>6</v>
      </c>
      <c r="D76" s="25">
        <v>3</v>
      </c>
      <c r="E76">
        <f t="shared" si="6"/>
        <v>3</v>
      </c>
      <c r="F76">
        <f t="shared" si="9"/>
        <v>3</v>
      </c>
      <c r="G76">
        <f t="shared" si="11"/>
        <v>12</v>
      </c>
      <c r="H76" s="20">
        <f t="shared" si="15"/>
        <v>308829.58186167618</v>
      </c>
      <c r="I76" s="20">
        <f t="shared" si="12"/>
        <v>0</v>
      </c>
      <c r="J76" s="18">
        <f t="shared" si="13"/>
        <v>0</v>
      </c>
      <c r="K76" s="20">
        <f t="shared" si="8"/>
        <v>308829.58186167618</v>
      </c>
      <c r="L76" s="20">
        <f t="shared" si="14"/>
        <v>300829.58186167618</v>
      </c>
      <c r="M76" s="23"/>
    </row>
    <row r="77" spans="2:13" x14ac:dyDescent="0.25">
      <c r="B77">
        <v>62</v>
      </c>
      <c r="C77">
        <f t="shared" si="10"/>
        <v>3</v>
      </c>
      <c r="D77" s="25">
        <v>3</v>
      </c>
      <c r="E77">
        <f t="shared" si="6"/>
        <v>3</v>
      </c>
      <c r="F77">
        <f t="shared" si="9"/>
        <v>0</v>
      </c>
      <c r="G77">
        <f t="shared" si="11"/>
        <v>0</v>
      </c>
      <c r="H77" s="20">
        <f t="shared" si="15"/>
        <v>569829.58186167618</v>
      </c>
      <c r="I77" s="20">
        <f t="shared" si="12"/>
        <v>0</v>
      </c>
      <c r="J77" s="18">
        <f t="shared" si="13"/>
        <v>0</v>
      </c>
      <c r="K77" s="20">
        <f t="shared" si="8"/>
        <v>569829.58186167618</v>
      </c>
      <c r="L77" s="20">
        <f t="shared" si="14"/>
        <v>561829.58186167618</v>
      </c>
      <c r="M77" s="23"/>
    </row>
    <row r="78" spans="2:13" x14ac:dyDescent="0.25">
      <c r="B78">
        <v>63</v>
      </c>
      <c r="C78">
        <f t="shared" si="10"/>
        <v>12</v>
      </c>
      <c r="D78" s="25">
        <v>3</v>
      </c>
      <c r="E78">
        <f t="shared" si="6"/>
        <v>3</v>
      </c>
      <c r="F78">
        <f t="shared" si="9"/>
        <v>9</v>
      </c>
      <c r="G78">
        <f t="shared" si="11"/>
        <v>0</v>
      </c>
      <c r="H78" s="20">
        <f t="shared" si="15"/>
        <v>830829.58186167618</v>
      </c>
      <c r="I78" s="20">
        <f t="shared" si="12"/>
        <v>0</v>
      </c>
      <c r="J78" s="18">
        <f t="shared" si="13"/>
        <v>0</v>
      </c>
      <c r="K78" s="20">
        <f t="shared" si="8"/>
        <v>830829.58186167618</v>
      </c>
      <c r="L78" s="20">
        <f t="shared" si="14"/>
        <v>822829.58186167618</v>
      </c>
      <c r="M78" s="23"/>
    </row>
    <row r="79" spans="2:13" x14ac:dyDescent="0.25">
      <c r="B79">
        <v>64</v>
      </c>
      <c r="C79">
        <f t="shared" si="10"/>
        <v>9</v>
      </c>
      <c r="D79" s="25">
        <v>3</v>
      </c>
      <c r="E79">
        <f t="shared" si="6"/>
        <v>3</v>
      </c>
      <c r="F79">
        <f t="shared" ref="F79:F110" si="16">C79-E79</f>
        <v>6</v>
      </c>
      <c r="G79">
        <f t="shared" si="11"/>
        <v>0</v>
      </c>
      <c r="H79" s="20">
        <f t="shared" si="15"/>
        <v>1091829.5818616762</v>
      </c>
      <c r="I79" s="20">
        <f t="shared" si="12"/>
        <v>0</v>
      </c>
      <c r="J79" s="18">
        <f t="shared" si="13"/>
        <v>0</v>
      </c>
      <c r="K79" s="20">
        <f t="shared" si="8"/>
        <v>1091829.5818616762</v>
      </c>
      <c r="L79" s="20">
        <f t="shared" si="14"/>
        <v>1083829.5818616762</v>
      </c>
      <c r="M79" s="23"/>
    </row>
    <row r="80" spans="2:13" x14ac:dyDescent="0.25">
      <c r="B80">
        <v>65</v>
      </c>
      <c r="C80">
        <f t="shared" ref="C80:C111" si="17">C79-E79+G78</f>
        <v>6</v>
      </c>
      <c r="D80" s="25">
        <v>3</v>
      </c>
      <c r="E80">
        <f t="shared" si="6"/>
        <v>3</v>
      </c>
      <c r="F80">
        <f t="shared" si="16"/>
        <v>3</v>
      </c>
      <c r="G80">
        <f t="shared" ref="G80:G111" si="18">IF(F80+G79&lt;MinimumStock,MaximumStock-F80-G79,0)</f>
        <v>12</v>
      </c>
      <c r="H80" s="20">
        <f t="shared" si="15"/>
        <v>392829.58186167618</v>
      </c>
      <c r="I80" s="20">
        <f t="shared" ref="I80:I111" si="19">IF(H80&lt;0,-H80*CostOfDebt,0)</f>
        <v>0</v>
      </c>
      <c r="J80" s="18">
        <f t="shared" ref="J80:J111" si="20">IF(AND(MOD(B80,12)=0,SUM(E69:E80)*(SalePrice-PurchasePrice)-SUM(I69:I80)-12*MonthlyCosts&gt;0),(SUM(E69:E80)*(SalePrice-PurchasePrice)-SUM(I69:I80)-12*MonthlyCosts)*TaxRate,0)</f>
        <v>0</v>
      </c>
      <c r="K80" s="20">
        <f t="shared" si="8"/>
        <v>392829.58186167618</v>
      </c>
      <c r="L80" s="20">
        <f t="shared" ref="L80:L111" si="21">K80-IF(K80&gt;dividends,dividends,0)</f>
        <v>384829.58186167618</v>
      </c>
      <c r="M80" s="23"/>
    </row>
    <row r="81" spans="2:13" x14ac:dyDescent="0.25">
      <c r="B81">
        <v>66</v>
      </c>
      <c r="C81">
        <f t="shared" si="17"/>
        <v>3</v>
      </c>
      <c r="D81" s="25">
        <v>3</v>
      </c>
      <c r="E81">
        <f t="shared" ref="E81:E135" si="22">MIN(D81,C81)</f>
        <v>3</v>
      </c>
      <c r="F81">
        <f t="shared" si="16"/>
        <v>0</v>
      </c>
      <c r="G81">
        <f t="shared" si="18"/>
        <v>0</v>
      </c>
      <c r="H81" s="20">
        <f t="shared" ref="H81:H112" si="23">L80+E81*SalePrice-G81*PurchasePrice-MonthlyCosts</f>
        <v>653829.58186167618</v>
      </c>
      <c r="I81" s="20">
        <f t="shared" si="19"/>
        <v>0</v>
      </c>
      <c r="J81" s="18">
        <f t="shared" si="20"/>
        <v>0</v>
      </c>
      <c r="K81" s="20">
        <f t="shared" ref="K81:K135" si="24">H81-J81-I81</f>
        <v>653829.58186167618</v>
      </c>
      <c r="L81" s="20">
        <f t="shared" si="21"/>
        <v>645829.58186167618</v>
      </c>
      <c r="M81" s="23"/>
    </row>
    <row r="82" spans="2:13" x14ac:dyDescent="0.25">
      <c r="B82">
        <v>67</v>
      </c>
      <c r="C82">
        <f t="shared" si="17"/>
        <v>12</v>
      </c>
      <c r="D82" s="25">
        <v>3</v>
      </c>
      <c r="E82">
        <f t="shared" si="22"/>
        <v>3</v>
      </c>
      <c r="F82">
        <f t="shared" si="16"/>
        <v>9</v>
      </c>
      <c r="G82">
        <f t="shared" si="18"/>
        <v>0</v>
      </c>
      <c r="H82" s="20">
        <f t="shared" si="23"/>
        <v>914829.58186167618</v>
      </c>
      <c r="I82" s="20">
        <f t="shared" si="19"/>
        <v>0</v>
      </c>
      <c r="J82" s="18">
        <f t="shared" si="20"/>
        <v>0</v>
      </c>
      <c r="K82" s="20">
        <f t="shared" si="24"/>
        <v>914829.58186167618</v>
      </c>
      <c r="L82" s="20">
        <f t="shared" si="21"/>
        <v>906829.58186167618</v>
      </c>
      <c r="M82" s="23"/>
    </row>
    <row r="83" spans="2:13" x14ac:dyDescent="0.25">
      <c r="B83">
        <v>68</v>
      </c>
      <c r="C83">
        <f t="shared" si="17"/>
        <v>9</v>
      </c>
      <c r="D83" s="25">
        <v>3</v>
      </c>
      <c r="E83">
        <f t="shared" si="22"/>
        <v>3</v>
      </c>
      <c r="F83">
        <f t="shared" si="16"/>
        <v>6</v>
      </c>
      <c r="G83">
        <f t="shared" si="18"/>
        <v>0</v>
      </c>
      <c r="H83" s="20">
        <f t="shared" si="23"/>
        <v>1175829.5818616762</v>
      </c>
      <c r="I83" s="20">
        <f t="shared" si="19"/>
        <v>0</v>
      </c>
      <c r="J83" s="18">
        <f t="shared" si="20"/>
        <v>0</v>
      </c>
      <c r="K83" s="20">
        <f t="shared" si="24"/>
        <v>1175829.5818616762</v>
      </c>
      <c r="L83" s="20">
        <f t="shared" si="21"/>
        <v>1167829.5818616762</v>
      </c>
      <c r="M83" s="23"/>
    </row>
    <row r="84" spans="2:13" x14ac:dyDescent="0.25">
      <c r="B84">
        <v>69</v>
      </c>
      <c r="C84">
        <f t="shared" si="17"/>
        <v>6</v>
      </c>
      <c r="D84" s="25">
        <v>3</v>
      </c>
      <c r="E84">
        <f t="shared" si="22"/>
        <v>3</v>
      </c>
      <c r="F84">
        <f t="shared" si="16"/>
        <v>3</v>
      </c>
      <c r="G84">
        <f t="shared" si="18"/>
        <v>12</v>
      </c>
      <c r="H84" s="20">
        <f t="shared" si="23"/>
        <v>476829.58186167618</v>
      </c>
      <c r="I84" s="20">
        <f t="shared" si="19"/>
        <v>0</v>
      </c>
      <c r="J84" s="18">
        <f t="shared" si="20"/>
        <v>0</v>
      </c>
      <c r="K84" s="20">
        <f t="shared" si="24"/>
        <v>476829.58186167618</v>
      </c>
      <c r="L84" s="20">
        <f t="shared" si="21"/>
        <v>468829.58186167618</v>
      </c>
      <c r="M84" s="23"/>
    </row>
    <row r="85" spans="2:13" x14ac:dyDescent="0.25">
      <c r="B85">
        <v>70</v>
      </c>
      <c r="C85">
        <f t="shared" si="17"/>
        <v>3</v>
      </c>
      <c r="D85" s="25">
        <v>3</v>
      </c>
      <c r="E85">
        <f t="shared" si="22"/>
        <v>3</v>
      </c>
      <c r="F85">
        <f t="shared" si="16"/>
        <v>0</v>
      </c>
      <c r="G85">
        <f t="shared" si="18"/>
        <v>0</v>
      </c>
      <c r="H85" s="20">
        <f t="shared" si="23"/>
        <v>737829.58186167618</v>
      </c>
      <c r="I85" s="20">
        <f t="shared" si="19"/>
        <v>0</v>
      </c>
      <c r="J85" s="18">
        <f t="shared" si="20"/>
        <v>0</v>
      </c>
      <c r="K85" s="20">
        <f t="shared" si="24"/>
        <v>737829.58186167618</v>
      </c>
      <c r="L85" s="20">
        <f t="shared" si="21"/>
        <v>729829.58186167618</v>
      </c>
      <c r="M85" s="23"/>
    </row>
    <row r="86" spans="2:13" x14ac:dyDescent="0.25">
      <c r="B86">
        <v>71</v>
      </c>
      <c r="C86">
        <f t="shared" si="17"/>
        <v>12</v>
      </c>
      <c r="D86" s="25">
        <v>3</v>
      </c>
      <c r="E86">
        <f t="shared" si="22"/>
        <v>3</v>
      </c>
      <c r="F86">
        <f t="shared" si="16"/>
        <v>9</v>
      </c>
      <c r="G86">
        <f t="shared" si="18"/>
        <v>0</v>
      </c>
      <c r="H86" s="20">
        <f t="shared" si="23"/>
        <v>998829.58186167618</v>
      </c>
      <c r="I86" s="20">
        <f t="shared" si="19"/>
        <v>0</v>
      </c>
      <c r="J86" s="18">
        <f t="shared" si="20"/>
        <v>0</v>
      </c>
      <c r="K86" s="20">
        <f t="shared" si="24"/>
        <v>998829.58186167618</v>
      </c>
      <c r="L86" s="20">
        <f t="shared" si="21"/>
        <v>990829.58186167618</v>
      </c>
      <c r="M86" s="23"/>
    </row>
    <row r="87" spans="2:13" x14ac:dyDescent="0.25">
      <c r="B87">
        <v>72</v>
      </c>
      <c r="C87">
        <f t="shared" si="17"/>
        <v>9</v>
      </c>
      <c r="D87" s="25">
        <v>3</v>
      </c>
      <c r="E87">
        <f t="shared" si="22"/>
        <v>3</v>
      </c>
      <c r="F87">
        <f t="shared" si="16"/>
        <v>6</v>
      </c>
      <c r="G87">
        <f t="shared" si="18"/>
        <v>0</v>
      </c>
      <c r="H87" s="20">
        <f t="shared" si="23"/>
        <v>1259829.5818616762</v>
      </c>
      <c r="I87" s="20">
        <f t="shared" si="19"/>
        <v>0</v>
      </c>
      <c r="J87" s="18">
        <f t="shared" si="20"/>
        <v>104400</v>
      </c>
      <c r="K87" s="20">
        <f t="shared" si="24"/>
        <v>1155429.5818616762</v>
      </c>
      <c r="L87" s="20">
        <f t="shared" si="21"/>
        <v>1147429.5818616762</v>
      </c>
      <c r="M87" s="23"/>
    </row>
    <row r="88" spans="2:13" x14ac:dyDescent="0.25">
      <c r="B88">
        <v>73</v>
      </c>
      <c r="C88">
        <f t="shared" si="17"/>
        <v>6</v>
      </c>
      <c r="D88" s="25">
        <v>3</v>
      </c>
      <c r="E88">
        <f t="shared" si="22"/>
        <v>3</v>
      </c>
      <c r="F88">
        <f t="shared" si="16"/>
        <v>3</v>
      </c>
      <c r="G88">
        <f t="shared" si="18"/>
        <v>12</v>
      </c>
      <c r="H88" s="20">
        <f t="shared" si="23"/>
        <v>456429.58186167618</v>
      </c>
      <c r="I88" s="20">
        <f t="shared" si="19"/>
        <v>0</v>
      </c>
      <c r="J88" s="18">
        <f t="shared" si="20"/>
        <v>0</v>
      </c>
      <c r="K88" s="20">
        <f t="shared" si="24"/>
        <v>456429.58186167618</v>
      </c>
      <c r="L88" s="20">
        <f t="shared" si="21"/>
        <v>448429.58186167618</v>
      </c>
      <c r="M88" s="23"/>
    </row>
    <row r="89" spans="2:13" x14ac:dyDescent="0.25">
      <c r="B89">
        <v>74</v>
      </c>
      <c r="C89">
        <f t="shared" si="17"/>
        <v>3</v>
      </c>
      <c r="D89" s="25">
        <v>3</v>
      </c>
      <c r="E89">
        <f t="shared" si="22"/>
        <v>3</v>
      </c>
      <c r="F89">
        <f t="shared" si="16"/>
        <v>0</v>
      </c>
      <c r="G89">
        <f t="shared" si="18"/>
        <v>0</v>
      </c>
      <c r="H89" s="20">
        <f t="shared" si="23"/>
        <v>717429.58186167618</v>
      </c>
      <c r="I89" s="20">
        <f t="shared" si="19"/>
        <v>0</v>
      </c>
      <c r="J89" s="18">
        <f t="shared" si="20"/>
        <v>0</v>
      </c>
      <c r="K89" s="20">
        <f t="shared" si="24"/>
        <v>717429.58186167618</v>
      </c>
      <c r="L89" s="20">
        <f t="shared" si="21"/>
        <v>709429.58186167618</v>
      </c>
      <c r="M89" s="23"/>
    </row>
    <row r="90" spans="2:13" x14ac:dyDescent="0.25">
      <c r="B90">
        <v>75</v>
      </c>
      <c r="C90">
        <f t="shared" si="17"/>
        <v>12</v>
      </c>
      <c r="D90" s="25">
        <v>3</v>
      </c>
      <c r="E90">
        <f t="shared" si="22"/>
        <v>3</v>
      </c>
      <c r="F90">
        <f t="shared" si="16"/>
        <v>9</v>
      </c>
      <c r="G90">
        <f t="shared" si="18"/>
        <v>0</v>
      </c>
      <c r="H90" s="20">
        <f t="shared" si="23"/>
        <v>978429.58186167618</v>
      </c>
      <c r="I90" s="20">
        <f t="shared" si="19"/>
        <v>0</v>
      </c>
      <c r="J90" s="18">
        <f t="shared" si="20"/>
        <v>0</v>
      </c>
      <c r="K90" s="20">
        <f t="shared" si="24"/>
        <v>978429.58186167618</v>
      </c>
      <c r="L90" s="20">
        <f t="shared" si="21"/>
        <v>970429.58186167618</v>
      </c>
      <c r="M90" s="23"/>
    </row>
    <row r="91" spans="2:13" x14ac:dyDescent="0.25">
      <c r="B91">
        <v>76</v>
      </c>
      <c r="C91">
        <f t="shared" si="17"/>
        <v>9</v>
      </c>
      <c r="D91" s="25">
        <v>3</v>
      </c>
      <c r="E91">
        <f t="shared" si="22"/>
        <v>3</v>
      </c>
      <c r="F91">
        <f t="shared" si="16"/>
        <v>6</v>
      </c>
      <c r="G91">
        <f t="shared" si="18"/>
        <v>0</v>
      </c>
      <c r="H91" s="20">
        <f t="shared" si="23"/>
        <v>1239429.5818616762</v>
      </c>
      <c r="I91" s="20">
        <f t="shared" si="19"/>
        <v>0</v>
      </c>
      <c r="J91" s="18">
        <f t="shared" si="20"/>
        <v>0</v>
      </c>
      <c r="K91" s="20">
        <f t="shared" si="24"/>
        <v>1239429.5818616762</v>
      </c>
      <c r="L91" s="20">
        <f t="shared" si="21"/>
        <v>1231429.5818616762</v>
      </c>
      <c r="M91" s="23"/>
    </row>
    <row r="92" spans="2:13" x14ac:dyDescent="0.25">
      <c r="B92">
        <v>77</v>
      </c>
      <c r="C92">
        <f t="shared" si="17"/>
        <v>6</v>
      </c>
      <c r="D92" s="25">
        <v>3</v>
      </c>
      <c r="E92">
        <f t="shared" si="22"/>
        <v>3</v>
      </c>
      <c r="F92">
        <f t="shared" si="16"/>
        <v>3</v>
      </c>
      <c r="G92">
        <f t="shared" si="18"/>
        <v>12</v>
      </c>
      <c r="H92" s="20">
        <f t="shared" si="23"/>
        <v>540429.58186167618</v>
      </c>
      <c r="I92" s="20">
        <f t="shared" si="19"/>
        <v>0</v>
      </c>
      <c r="J92" s="18">
        <f t="shared" si="20"/>
        <v>0</v>
      </c>
      <c r="K92" s="20">
        <f t="shared" si="24"/>
        <v>540429.58186167618</v>
      </c>
      <c r="L92" s="20">
        <f t="shared" si="21"/>
        <v>532429.58186167618</v>
      </c>
      <c r="M92" s="23"/>
    </row>
    <row r="93" spans="2:13" x14ac:dyDescent="0.25">
      <c r="B93">
        <v>78</v>
      </c>
      <c r="C93">
        <f t="shared" si="17"/>
        <v>3</v>
      </c>
      <c r="D93" s="25">
        <v>3</v>
      </c>
      <c r="E93">
        <f t="shared" si="22"/>
        <v>3</v>
      </c>
      <c r="F93">
        <f t="shared" si="16"/>
        <v>0</v>
      </c>
      <c r="G93">
        <f t="shared" si="18"/>
        <v>0</v>
      </c>
      <c r="H93" s="20">
        <f t="shared" si="23"/>
        <v>801429.58186167618</v>
      </c>
      <c r="I93" s="20">
        <f t="shared" si="19"/>
        <v>0</v>
      </c>
      <c r="J93" s="18">
        <f t="shared" si="20"/>
        <v>0</v>
      </c>
      <c r="K93" s="20">
        <f t="shared" si="24"/>
        <v>801429.58186167618</v>
      </c>
      <c r="L93" s="20">
        <f t="shared" si="21"/>
        <v>793429.58186167618</v>
      </c>
      <c r="M93" s="23"/>
    </row>
    <row r="94" spans="2:13" x14ac:dyDescent="0.25">
      <c r="B94">
        <v>79</v>
      </c>
      <c r="C94">
        <f t="shared" si="17"/>
        <v>12</v>
      </c>
      <c r="D94" s="25">
        <v>3</v>
      </c>
      <c r="E94">
        <f t="shared" si="22"/>
        <v>3</v>
      </c>
      <c r="F94">
        <f t="shared" si="16"/>
        <v>9</v>
      </c>
      <c r="G94">
        <f t="shared" si="18"/>
        <v>0</v>
      </c>
      <c r="H94" s="20">
        <f t="shared" si="23"/>
        <v>1062429.5818616762</v>
      </c>
      <c r="I94" s="20">
        <f t="shared" si="19"/>
        <v>0</v>
      </c>
      <c r="J94" s="18">
        <f t="shared" si="20"/>
        <v>0</v>
      </c>
      <c r="K94" s="20">
        <f t="shared" si="24"/>
        <v>1062429.5818616762</v>
      </c>
      <c r="L94" s="20">
        <f t="shared" si="21"/>
        <v>1054429.5818616762</v>
      </c>
      <c r="M94" s="23"/>
    </row>
    <row r="95" spans="2:13" x14ac:dyDescent="0.25">
      <c r="B95">
        <v>80</v>
      </c>
      <c r="C95">
        <f t="shared" si="17"/>
        <v>9</v>
      </c>
      <c r="D95" s="25">
        <v>3</v>
      </c>
      <c r="E95">
        <f t="shared" si="22"/>
        <v>3</v>
      </c>
      <c r="F95">
        <f t="shared" si="16"/>
        <v>6</v>
      </c>
      <c r="G95">
        <f t="shared" si="18"/>
        <v>0</v>
      </c>
      <c r="H95" s="20">
        <f t="shared" si="23"/>
        <v>1323429.5818616762</v>
      </c>
      <c r="I95" s="20">
        <f t="shared" si="19"/>
        <v>0</v>
      </c>
      <c r="J95" s="18">
        <f t="shared" si="20"/>
        <v>0</v>
      </c>
      <c r="K95" s="20">
        <f t="shared" si="24"/>
        <v>1323429.5818616762</v>
      </c>
      <c r="L95" s="20">
        <f t="shared" si="21"/>
        <v>1315429.5818616762</v>
      </c>
      <c r="M95" s="23"/>
    </row>
    <row r="96" spans="2:13" x14ac:dyDescent="0.25">
      <c r="B96">
        <v>81</v>
      </c>
      <c r="C96">
        <f t="shared" si="17"/>
        <v>6</v>
      </c>
      <c r="D96" s="25">
        <v>3</v>
      </c>
      <c r="E96">
        <f t="shared" si="22"/>
        <v>3</v>
      </c>
      <c r="F96">
        <f t="shared" si="16"/>
        <v>3</v>
      </c>
      <c r="G96">
        <f t="shared" si="18"/>
        <v>12</v>
      </c>
      <c r="H96" s="20">
        <f t="shared" si="23"/>
        <v>624429.58186167618</v>
      </c>
      <c r="I96" s="20">
        <f t="shared" si="19"/>
        <v>0</v>
      </c>
      <c r="J96" s="18">
        <f t="shared" si="20"/>
        <v>0</v>
      </c>
      <c r="K96" s="20">
        <f t="shared" si="24"/>
        <v>624429.58186167618</v>
      </c>
      <c r="L96" s="20">
        <f t="shared" si="21"/>
        <v>616429.58186167618</v>
      </c>
      <c r="M96" s="23"/>
    </row>
    <row r="97" spans="2:13" x14ac:dyDescent="0.25">
      <c r="B97">
        <v>82</v>
      </c>
      <c r="C97">
        <f t="shared" si="17"/>
        <v>3</v>
      </c>
      <c r="D97" s="25">
        <v>3</v>
      </c>
      <c r="E97">
        <f t="shared" si="22"/>
        <v>3</v>
      </c>
      <c r="F97">
        <f t="shared" si="16"/>
        <v>0</v>
      </c>
      <c r="G97">
        <f t="shared" si="18"/>
        <v>0</v>
      </c>
      <c r="H97" s="20">
        <f t="shared" si="23"/>
        <v>885429.58186167618</v>
      </c>
      <c r="I97" s="20">
        <f t="shared" si="19"/>
        <v>0</v>
      </c>
      <c r="J97" s="18">
        <f t="shared" si="20"/>
        <v>0</v>
      </c>
      <c r="K97" s="20">
        <f t="shared" si="24"/>
        <v>885429.58186167618</v>
      </c>
      <c r="L97" s="20">
        <f t="shared" si="21"/>
        <v>877429.58186167618</v>
      </c>
      <c r="M97" s="23"/>
    </row>
    <row r="98" spans="2:13" x14ac:dyDescent="0.25">
      <c r="B98">
        <v>83</v>
      </c>
      <c r="C98">
        <f t="shared" si="17"/>
        <v>12</v>
      </c>
      <c r="D98" s="25">
        <v>3</v>
      </c>
      <c r="E98">
        <f t="shared" si="22"/>
        <v>3</v>
      </c>
      <c r="F98">
        <f t="shared" si="16"/>
        <v>9</v>
      </c>
      <c r="G98">
        <f t="shared" si="18"/>
        <v>0</v>
      </c>
      <c r="H98" s="20">
        <f t="shared" si="23"/>
        <v>1146429.5818616762</v>
      </c>
      <c r="I98" s="20">
        <f t="shared" si="19"/>
        <v>0</v>
      </c>
      <c r="J98" s="18">
        <f t="shared" si="20"/>
        <v>0</v>
      </c>
      <c r="K98" s="20">
        <f t="shared" si="24"/>
        <v>1146429.5818616762</v>
      </c>
      <c r="L98" s="20">
        <f t="shared" si="21"/>
        <v>1138429.5818616762</v>
      </c>
      <c r="M98" s="23"/>
    </row>
    <row r="99" spans="2:13" x14ac:dyDescent="0.25">
      <c r="B99">
        <v>84</v>
      </c>
      <c r="C99">
        <f t="shared" si="17"/>
        <v>9</v>
      </c>
      <c r="D99" s="25">
        <v>3</v>
      </c>
      <c r="E99">
        <f t="shared" si="22"/>
        <v>3</v>
      </c>
      <c r="F99">
        <f t="shared" si="16"/>
        <v>6</v>
      </c>
      <c r="G99">
        <f t="shared" si="18"/>
        <v>0</v>
      </c>
      <c r="H99" s="20">
        <f t="shared" si="23"/>
        <v>1407429.5818616762</v>
      </c>
      <c r="I99" s="20">
        <f t="shared" si="19"/>
        <v>0</v>
      </c>
      <c r="J99" s="18">
        <f t="shared" si="20"/>
        <v>104400</v>
      </c>
      <c r="K99" s="20">
        <f t="shared" si="24"/>
        <v>1303029.5818616762</v>
      </c>
      <c r="L99" s="20">
        <f t="shared" si="21"/>
        <v>1295029.5818616762</v>
      </c>
      <c r="M99" s="23"/>
    </row>
    <row r="100" spans="2:13" x14ac:dyDescent="0.25">
      <c r="B100">
        <v>85</v>
      </c>
      <c r="C100">
        <f t="shared" si="17"/>
        <v>6</v>
      </c>
      <c r="D100" s="25">
        <v>3</v>
      </c>
      <c r="E100">
        <f t="shared" si="22"/>
        <v>3</v>
      </c>
      <c r="F100">
        <f t="shared" si="16"/>
        <v>3</v>
      </c>
      <c r="G100">
        <f t="shared" si="18"/>
        <v>12</v>
      </c>
      <c r="H100" s="20">
        <f t="shared" si="23"/>
        <v>604029.58186167618</v>
      </c>
      <c r="I100" s="20">
        <f t="shared" si="19"/>
        <v>0</v>
      </c>
      <c r="J100" s="18">
        <f t="shared" si="20"/>
        <v>0</v>
      </c>
      <c r="K100" s="20">
        <f t="shared" si="24"/>
        <v>604029.58186167618</v>
      </c>
      <c r="L100" s="20">
        <f t="shared" si="21"/>
        <v>596029.58186167618</v>
      </c>
      <c r="M100" s="23"/>
    </row>
    <row r="101" spans="2:13" x14ac:dyDescent="0.25">
      <c r="B101">
        <v>86</v>
      </c>
      <c r="C101">
        <f t="shared" si="17"/>
        <v>3</v>
      </c>
      <c r="D101" s="25">
        <v>3</v>
      </c>
      <c r="E101">
        <f t="shared" si="22"/>
        <v>3</v>
      </c>
      <c r="F101">
        <f t="shared" si="16"/>
        <v>0</v>
      </c>
      <c r="G101">
        <f t="shared" si="18"/>
        <v>0</v>
      </c>
      <c r="H101" s="20">
        <f t="shared" si="23"/>
        <v>865029.58186167618</v>
      </c>
      <c r="I101" s="20">
        <f t="shared" si="19"/>
        <v>0</v>
      </c>
      <c r="J101" s="18">
        <f t="shared" si="20"/>
        <v>0</v>
      </c>
      <c r="K101" s="20">
        <f t="shared" si="24"/>
        <v>865029.58186167618</v>
      </c>
      <c r="L101" s="20">
        <f t="shared" si="21"/>
        <v>857029.58186167618</v>
      </c>
      <c r="M101" s="23"/>
    </row>
    <row r="102" spans="2:13" x14ac:dyDescent="0.25">
      <c r="B102">
        <v>87</v>
      </c>
      <c r="C102">
        <f t="shared" si="17"/>
        <v>12</v>
      </c>
      <c r="D102" s="25">
        <v>3</v>
      </c>
      <c r="E102">
        <f t="shared" si="22"/>
        <v>3</v>
      </c>
      <c r="F102">
        <f t="shared" si="16"/>
        <v>9</v>
      </c>
      <c r="G102">
        <f t="shared" si="18"/>
        <v>0</v>
      </c>
      <c r="H102" s="20">
        <f t="shared" si="23"/>
        <v>1126029.5818616762</v>
      </c>
      <c r="I102" s="20">
        <f t="shared" si="19"/>
        <v>0</v>
      </c>
      <c r="J102" s="18">
        <f t="shared" si="20"/>
        <v>0</v>
      </c>
      <c r="K102" s="20">
        <f t="shared" si="24"/>
        <v>1126029.5818616762</v>
      </c>
      <c r="L102" s="20">
        <f t="shared" si="21"/>
        <v>1118029.5818616762</v>
      </c>
      <c r="M102" s="23"/>
    </row>
    <row r="103" spans="2:13" x14ac:dyDescent="0.25">
      <c r="B103">
        <v>88</v>
      </c>
      <c r="C103">
        <f t="shared" si="17"/>
        <v>9</v>
      </c>
      <c r="D103" s="25">
        <v>3</v>
      </c>
      <c r="E103">
        <f t="shared" si="22"/>
        <v>3</v>
      </c>
      <c r="F103">
        <f t="shared" si="16"/>
        <v>6</v>
      </c>
      <c r="G103">
        <f t="shared" si="18"/>
        <v>0</v>
      </c>
      <c r="H103" s="20">
        <f t="shared" si="23"/>
        <v>1387029.5818616762</v>
      </c>
      <c r="I103" s="20">
        <f t="shared" si="19"/>
        <v>0</v>
      </c>
      <c r="J103" s="18">
        <f t="shared" si="20"/>
        <v>0</v>
      </c>
      <c r="K103" s="20">
        <f t="shared" si="24"/>
        <v>1387029.5818616762</v>
      </c>
      <c r="L103" s="20">
        <f t="shared" si="21"/>
        <v>1379029.5818616762</v>
      </c>
      <c r="M103" s="23"/>
    </row>
    <row r="104" spans="2:13" x14ac:dyDescent="0.25">
      <c r="B104">
        <v>89</v>
      </c>
      <c r="C104">
        <f t="shared" si="17"/>
        <v>6</v>
      </c>
      <c r="D104" s="25">
        <v>3</v>
      </c>
      <c r="E104">
        <f t="shared" si="22"/>
        <v>3</v>
      </c>
      <c r="F104">
        <f t="shared" si="16"/>
        <v>3</v>
      </c>
      <c r="G104">
        <f t="shared" si="18"/>
        <v>12</v>
      </c>
      <c r="H104" s="20">
        <f t="shared" si="23"/>
        <v>688029.58186167618</v>
      </c>
      <c r="I104" s="20">
        <f t="shared" si="19"/>
        <v>0</v>
      </c>
      <c r="J104" s="18">
        <f t="shared" si="20"/>
        <v>0</v>
      </c>
      <c r="K104" s="20">
        <f t="shared" si="24"/>
        <v>688029.58186167618</v>
      </c>
      <c r="L104" s="20">
        <f t="shared" si="21"/>
        <v>680029.58186167618</v>
      </c>
      <c r="M104" s="23"/>
    </row>
    <row r="105" spans="2:13" x14ac:dyDescent="0.25">
      <c r="B105">
        <v>90</v>
      </c>
      <c r="C105">
        <f t="shared" si="17"/>
        <v>3</v>
      </c>
      <c r="D105" s="25">
        <v>3</v>
      </c>
      <c r="E105">
        <f t="shared" si="22"/>
        <v>3</v>
      </c>
      <c r="F105">
        <f t="shared" si="16"/>
        <v>0</v>
      </c>
      <c r="G105">
        <f t="shared" si="18"/>
        <v>0</v>
      </c>
      <c r="H105" s="20">
        <f t="shared" si="23"/>
        <v>949029.58186167618</v>
      </c>
      <c r="I105" s="20">
        <f t="shared" si="19"/>
        <v>0</v>
      </c>
      <c r="J105" s="18">
        <f t="shared" si="20"/>
        <v>0</v>
      </c>
      <c r="K105" s="20">
        <f t="shared" si="24"/>
        <v>949029.58186167618</v>
      </c>
      <c r="L105" s="20">
        <f t="shared" si="21"/>
        <v>941029.58186167618</v>
      </c>
      <c r="M105" s="23"/>
    </row>
    <row r="106" spans="2:13" x14ac:dyDescent="0.25">
      <c r="B106">
        <v>91</v>
      </c>
      <c r="C106">
        <f t="shared" si="17"/>
        <v>12</v>
      </c>
      <c r="D106" s="25">
        <v>3</v>
      </c>
      <c r="E106">
        <f t="shared" si="22"/>
        <v>3</v>
      </c>
      <c r="F106">
        <f t="shared" si="16"/>
        <v>9</v>
      </c>
      <c r="G106">
        <f t="shared" si="18"/>
        <v>0</v>
      </c>
      <c r="H106" s="20">
        <f t="shared" si="23"/>
        <v>1210029.5818616762</v>
      </c>
      <c r="I106" s="20">
        <f t="shared" si="19"/>
        <v>0</v>
      </c>
      <c r="J106" s="18">
        <f t="shared" si="20"/>
        <v>0</v>
      </c>
      <c r="K106" s="20">
        <f t="shared" si="24"/>
        <v>1210029.5818616762</v>
      </c>
      <c r="L106" s="20">
        <f t="shared" si="21"/>
        <v>1202029.5818616762</v>
      </c>
      <c r="M106" s="23"/>
    </row>
    <row r="107" spans="2:13" x14ac:dyDescent="0.25">
      <c r="B107">
        <v>92</v>
      </c>
      <c r="C107">
        <f t="shared" si="17"/>
        <v>9</v>
      </c>
      <c r="D107" s="25">
        <v>3</v>
      </c>
      <c r="E107">
        <f t="shared" si="22"/>
        <v>3</v>
      </c>
      <c r="F107">
        <f t="shared" si="16"/>
        <v>6</v>
      </c>
      <c r="G107">
        <f t="shared" si="18"/>
        <v>0</v>
      </c>
      <c r="H107" s="20">
        <f t="shared" si="23"/>
        <v>1471029.5818616762</v>
      </c>
      <c r="I107" s="20">
        <f t="shared" si="19"/>
        <v>0</v>
      </c>
      <c r="J107" s="18">
        <f t="shared" si="20"/>
        <v>0</v>
      </c>
      <c r="K107" s="20">
        <f t="shared" si="24"/>
        <v>1471029.5818616762</v>
      </c>
      <c r="L107" s="20">
        <f t="shared" si="21"/>
        <v>1463029.5818616762</v>
      </c>
      <c r="M107" s="23"/>
    </row>
    <row r="108" spans="2:13" x14ac:dyDescent="0.25">
      <c r="B108">
        <v>93</v>
      </c>
      <c r="C108">
        <f t="shared" si="17"/>
        <v>6</v>
      </c>
      <c r="D108" s="25">
        <v>3</v>
      </c>
      <c r="E108">
        <f t="shared" si="22"/>
        <v>3</v>
      </c>
      <c r="F108">
        <f t="shared" si="16"/>
        <v>3</v>
      </c>
      <c r="G108">
        <f t="shared" si="18"/>
        <v>12</v>
      </c>
      <c r="H108" s="20">
        <f t="shared" si="23"/>
        <v>772029.58186167618</v>
      </c>
      <c r="I108" s="20">
        <f t="shared" si="19"/>
        <v>0</v>
      </c>
      <c r="J108" s="18">
        <f t="shared" si="20"/>
        <v>0</v>
      </c>
      <c r="K108" s="20">
        <f t="shared" si="24"/>
        <v>772029.58186167618</v>
      </c>
      <c r="L108" s="20">
        <f t="shared" si="21"/>
        <v>764029.58186167618</v>
      </c>
      <c r="M108" s="23"/>
    </row>
    <row r="109" spans="2:13" x14ac:dyDescent="0.25">
      <c r="B109">
        <v>94</v>
      </c>
      <c r="C109">
        <f t="shared" si="17"/>
        <v>3</v>
      </c>
      <c r="D109" s="25">
        <v>3</v>
      </c>
      <c r="E109">
        <f t="shared" si="22"/>
        <v>3</v>
      </c>
      <c r="F109">
        <f t="shared" si="16"/>
        <v>0</v>
      </c>
      <c r="G109">
        <f t="shared" si="18"/>
        <v>0</v>
      </c>
      <c r="H109" s="20">
        <f t="shared" si="23"/>
        <v>1033029.5818616762</v>
      </c>
      <c r="I109" s="20">
        <f t="shared" si="19"/>
        <v>0</v>
      </c>
      <c r="J109" s="18">
        <f t="shared" si="20"/>
        <v>0</v>
      </c>
      <c r="K109" s="20">
        <f t="shared" si="24"/>
        <v>1033029.5818616762</v>
      </c>
      <c r="L109" s="20">
        <f t="shared" si="21"/>
        <v>1025029.5818616762</v>
      </c>
      <c r="M109" s="23"/>
    </row>
    <row r="110" spans="2:13" x14ac:dyDescent="0.25">
      <c r="B110">
        <v>95</v>
      </c>
      <c r="C110">
        <f t="shared" si="17"/>
        <v>12</v>
      </c>
      <c r="D110" s="25">
        <v>3</v>
      </c>
      <c r="E110">
        <f t="shared" si="22"/>
        <v>3</v>
      </c>
      <c r="F110">
        <f t="shared" si="16"/>
        <v>9</v>
      </c>
      <c r="G110">
        <f t="shared" si="18"/>
        <v>0</v>
      </c>
      <c r="H110" s="20">
        <f t="shared" si="23"/>
        <v>1294029.5818616762</v>
      </c>
      <c r="I110" s="20">
        <f t="shared" si="19"/>
        <v>0</v>
      </c>
      <c r="J110" s="18">
        <f t="shared" si="20"/>
        <v>0</v>
      </c>
      <c r="K110" s="20">
        <f t="shared" si="24"/>
        <v>1294029.5818616762</v>
      </c>
      <c r="L110" s="20">
        <f t="shared" si="21"/>
        <v>1286029.5818616762</v>
      </c>
      <c r="M110" s="23"/>
    </row>
    <row r="111" spans="2:13" x14ac:dyDescent="0.25">
      <c r="B111">
        <v>96</v>
      </c>
      <c r="C111">
        <f t="shared" si="17"/>
        <v>9</v>
      </c>
      <c r="D111" s="25">
        <v>3</v>
      </c>
      <c r="E111">
        <f t="shared" si="22"/>
        <v>3</v>
      </c>
      <c r="F111">
        <f t="shared" ref="F111:F135" si="25">C111-E111</f>
        <v>6</v>
      </c>
      <c r="G111">
        <f t="shared" si="18"/>
        <v>0</v>
      </c>
      <c r="H111" s="20">
        <f t="shared" si="23"/>
        <v>1555029.5818616762</v>
      </c>
      <c r="I111" s="20">
        <f t="shared" si="19"/>
        <v>0</v>
      </c>
      <c r="J111" s="18">
        <f t="shared" si="20"/>
        <v>104400</v>
      </c>
      <c r="K111" s="20">
        <f t="shared" si="24"/>
        <v>1450629.5818616762</v>
      </c>
      <c r="L111" s="20">
        <f t="shared" si="21"/>
        <v>1442629.5818616762</v>
      </c>
      <c r="M111" s="23"/>
    </row>
    <row r="112" spans="2:13" x14ac:dyDescent="0.25">
      <c r="B112">
        <v>97</v>
      </c>
      <c r="C112">
        <f t="shared" ref="C112:C135" si="26">C111-E111+G110</f>
        <v>6</v>
      </c>
      <c r="D112" s="25">
        <v>3</v>
      </c>
      <c r="E112">
        <f t="shared" si="22"/>
        <v>3</v>
      </c>
      <c r="F112">
        <f t="shared" si="25"/>
        <v>3</v>
      </c>
      <c r="G112">
        <f t="shared" ref="G112:G135" si="27">IF(F112+G111&lt;MinimumStock,MaximumStock-F112-G111,0)</f>
        <v>12</v>
      </c>
      <c r="H112" s="20">
        <f t="shared" si="23"/>
        <v>751629.58186167618</v>
      </c>
      <c r="I112" s="20">
        <f t="shared" ref="I112:I135" si="28">IF(H112&lt;0,-H112*CostOfDebt,0)</f>
        <v>0</v>
      </c>
      <c r="J112" s="18">
        <f t="shared" ref="J112:J135" si="29">IF(AND(MOD(B112,12)=0,SUM(E101:E112)*(SalePrice-PurchasePrice)-SUM(I101:I112)-12*MonthlyCosts&gt;0),(SUM(E101:E112)*(SalePrice-PurchasePrice)-SUM(I101:I112)-12*MonthlyCosts)*TaxRate,0)</f>
        <v>0</v>
      </c>
      <c r="K112" s="20">
        <f t="shared" si="24"/>
        <v>751629.58186167618</v>
      </c>
      <c r="L112" s="20">
        <f t="shared" ref="L112:L135" si="30">K112-IF(K112&gt;dividends,dividends,0)</f>
        <v>743629.58186167618</v>
      </c>
      <c r="M112" s="23"/>
    </row>
    <row r="113" spans="2:13" x14ac:dyDescent="0.25">
      <c r="B113">
        <v>98</v>
      </c>
      <c r="C113">
        <f t="shared" si="26"/>
        <v>3</v>
      </c>
      <c r="D113" s="25">
        <v>3</v>
      </c>
      <c r="E113">
        <f t="shared" si="22"/>
        <v>3</v>
      </c>
      <c r="F113">
        <f t="shared" si="25"/>
        <v>0</v>
      </c>
      <c r="G113">
        <f t="shared" si="27"/>
        <v>0</v>
      </c>
      <c r="H113" s="20">
        <f t="shared" ref="H113:H135" si="31">L112+E113*SalePrice-G113*PurchasePrice-MonthlyCosts</f>
        <v>1012629.5818616762</v>
      </c>
      <c r="I113" s="20">
        <f t="shared" si="28"/>
        <v>0</v>
      </c>
      <c r="J113" s="18">
        <f t="shared" si="29"/>
        <v>0</v>
      </c>
      <c r="K113" s="20">
        <f t="shared" si="24"/>
        <v>1012629.5818616762</v>
      </c>
      <c r="L113" s="20">
        <f t="shared" si="30"/>
        <v>1004629.5818616762</v>
      </c>
      <c r="M113" s="23"/>
    </row>
    <row r="114" spans="2:13" x14ac:dyDescent="0.25">
      <c r="B114">
        <v>99</v>
      </c>
      <c r="C114">
        <f t="shared" si="26"/>
        <v>12</v>
      </c>
      <c r="D114" s="25">
        <v>3</v>
      </c>
      <c r="E114">
        <f t="shared" si="22"/>
        <v>3</v>
      </c>
      <c r="F114">
        <f t="shared" si="25"/>
        <v>9</v>
      </c>
      <c r="G114">
        <f t="shared" si="27"/>
        <v>0</v>
      </c>
      <c r="H114" s="20">
        <f t="shared" si="31"/>
        <v>1273629.5818616762</v>
      </c>
      <c r="I114" s="20">
        <f t="shared" si="28"/>
        <v>0</v>
      </c>
      <c r="J114" s="18">
        <f t="shared" si="29"/>
        <v>0</v>
      </c>
      <c r="K114" s="20">
        <f t="shared" si="24"/>
        <v>1273629.5818616762</v>
      </c>
      <c r="L114" s="20">
        <f t="shared" si="30"/>
        <v>1265629.5818616762</v>
      </c>
      <c r="M114" s="23"/>
    </row>
    <row r="115" spans="2:13" x14ac:dyDescent="0.25">
      <c r="B115">
        <v>100</v>
      </c>
      <c r="C115">
        <f t="shared" si="26"/>
        <v>9</v>
      </c>
      <c r="D115" s="25">
        <v>3</v>
      </c>
      <c r="E115">
        <f t="shared" si="22"/>
        <v>3</v>
      </c>
      <c r="F115">
        <f t="shared" si="25"/>
        <v>6</v>
      </c>
      <c r="G115">
        <f t="shared" si="27"/>
        <v>0</v>
      </c>
      <c r="H115" s="20">
        <f t="shared" si="31"/>
        <v>1534629.5818616762</v>
      </c>
      <c r="I115" s="20">
        <f t="shared" si="28"/>
        <v>0</v>
      </c>
      <c r="J115" s="18">
        <f t="shared" si="29"/>
        <v>0</v>
      </c>
      <c r="K115" s="20">
        <f t="shared" si="24"/>
        <v>1534629.5818616762</v>
      </c>
      <c r="L115" s="20">
        <f t="shared" si="30"/>
        <v>1526629.5818616762</v>
      </c>
      <c r="M115" s="23"/>
    </row>
    <row r="116" spans="2:13" x14ac:dyDescent="0.25">
      <c r="B116">
        <v>101</v>
      </c>
      <c r="C116">
        <f t="shared" si="26"/>
        <v>6</v>
      </c>
      <c r="D116" s="25">
        <v>3</v>
      </c>
      <c r="E116">
        <f t="shared" si="22"/>
        <v>3</v>
      </c>
      <c r="F116">
        <f t="shared" si="25"/>
        <v>3</v>
      </c>
      <c r="G116">
        <f t="shared" si="27"/>
        <v>12</v>
      </c>
      <c r="H116" s="20">
        <f t="shared" si="31"/>
        <v>835629.58186167618</v>
      </c>
      <c r="I116" s="20">
        <f t="shared" si="28"/>
        <v>0</v>
      </c>
      <c r="J116" s="18">
        <f t="shared" si="29"/>
        <v>0</v>
      </c>
      <c r="K116" s="20">
        <f t="shared" si="24"/>
        <v>835629.58186167618</v>
      </c>
      <c r="L116" s="20">
        <f t="shared" si="30"/>
        <v>827629.58186167618</v>
      </c>
      <c r="M116" s="23"/>
    </row>
    <row r="117" spans="2:13" x14ac:dyDescent="0.25">
      <c r="B117">
        <v>102</v>
      </c>
      <c r="C117">
        <f t="shared" si="26"/>
        <v>3</v>
      </c>
      <c r="D117" s="25">
        <v>3</v>
      </c>
      <c r="E117">
        <f t="shared" si="22"/>
        <v>3</v>
      </c>
      <c r="F117">
        <f t="shared" si="25"/>
        <v>0</v>
      </c>
      <c r="G117">
        <f t="shared" si="27"/>
        <v>0</v>
      </c>
      <c r="H117" s="20">
        <f t="shared" si="31"/>
        <v>1096629.5818616762</v>
      </c>
      <c r="I117" s="20">
        <f t="shared" si="28"/>
        <v>0</v>
      </c>
      <c r="J117" s="18">
        <f t="shared" si="29"/>
        <v>0</v>
      </c>
      <c r="K117" s="20">
        <f t="shared" si="24"/>
        <v>1096629.5818616762</v>
      </c>
      <c r="L117" s="20">
        <f t="shared" si="30"/>
        <v>1088629.5818616762</v>
      </c>
      <c r="M117" s="23"/>
    </row>
    <row r="118" spans="2:13" x14ac:dyDescent="0.25">
      <c r="B118">
        <v>103</v>
      </c>
      <c r="C118">
        <f t="shared" si="26"/>
        <v>12</v>
      </c>
      <c r="D118" s="25">
        <v>3</v>
      </c>
      <c r="E118">
        <f t="shared" si="22"/>
        <v>3</v>
      </c>
      <c r="F118">
        <f t="shared" si="25"/>
        <v>9</v>
      </c>
      <c r="G118">
        <f t="shared" si="27"/>
        <v>0</v>
      </c>
      <c r="H118" s="20">
        <f t="shared" si="31"/>
        <v>1357629.5818616762</v>
      </c>
      <c r="I118" s="20">
        <f t="shared" si="28"/>
        <v>0</v>
      </c>
      <c r="J118" s="18">
        <f t="shared" si="29"/>
        <v>0</v>
      </c>
      <c r="K118" s="20">
        <f t="shared" si="24"/>
        <v>1357629.5818616762</v>
      </c>
      <c r="L118" s="20">
        <f t="shared" si="30"/>
        <v>1349629.5818616762</v>
      </c>
      <c r="M118" s="23"/>
    </row>
    <row r="119" spans="2:13" x14ac:dyDescent="0.25">
      <c r="B119">
        <v>104</v>
      </c>
      <c r="C119">
        <f t="shared" si="26"/>
        <v>9</v>
      </c>
      <c r="D119" s="25">
        <v>3</v>
      </c>
      <c r="E119">
        <f t="shared" si="22"/>
        <v>3</v>
      </c>
      <c r="F119">
        <f t="shared" si="25"/>
        <v>6</v>
      </c>
      <c r="G119">
        <f t="shared" si="27"/>
        <v>0</v>
      </c>
      <c r="H119" s="20">
        <f t="shared" si="31"/>
        <v>1618629.5818616762</v>
      </c>
      <c r="I119" s="20">
        <f t="shared" si="28"/>
        <v>0</v>
      </c>
      <c r="J119" s="18">
        <f t="shared" si="29"/>
        <v>0</v>
      </c>
      <c r="K119" s="20">
        <f t="shared" si="24"/>
        <v>1618629.5818616762</v>
      </c>
      <c r="L119" s="20">
        <f t="shared" si="30"/>
        <v>1610629.5818616762</v>
      </c>
      <c r="M119" s="23"/>
    </row>
    <row r="120" spans="2:13" x14ac:dyDescent="0.25">
      <c r="B120">
        <v>105</v>
      </c>
      <c r="C120">
        <f t="shared" si="26"/>
        <v>6</v>
      </c>
      <c r="D120" s="25">
        <v>3</v>
      </c>
      <c r="E120">
        <f t="shared" si="22"/>
        <v>3</v>
      </c>
      <c r="F120">
        <f t="shared" si="25"/>
        <v>3</v>
      </c>
      <c r="G120">
        <f t="shared" si="27"/>
        <v>12</v>
      </c>
      <c r="H120" s="20">
        <f t="shared" si="31"/>
        <v>919629.58186167618</v>
      </c>
      <c r="I120" s="20">
        <f t="shared" si="28"/>
        <v>0</v>
      </c>
      <c r="J120" s="18">
        <f t="shared" si="29"/>
        <v>0</v>
      </c>
      <c r="K120" s="20">
        <f t="shared" si="24"/>
        <v>919629.58186167618</v>
      </c>
      <c r="L120" s="20">
        <f t="shared" si="30"/>
        <v>911629.58186167618</v>
      </c>
      <c r="M120" s="23"/>
    </row>
    <row r="121" spans="2:13" x14ac:dyDescent="0.25">
      <c r="B121">
        <v>106</v>
      </c>
      <c r="C121">
        <f t="shared" si="26"/>
        <v>3</v>
      </c>
      <c r="D121" s="25">
        <v>3</v>
      </c>
      <c r="E121">
        <f t="shared" si="22"/>
        <v>3</v>
      </c>
      <c r="F121">
        <f t="shared" si="25"/>
        <v>0</v>
      </c>
      <c r="G121">
        <f t="shared" si="27"/>
        <v>0</v>
      </c>
      <c r="H121" s="20">
        <f t="shared" si="31"/>
        <v>1180629.5818616762</v>
      </c>
      <c r="I121" s="20">
        <f t="shared" si="28"/>
        <v>0</v>
      </c>
      <c r="J121" s="18">
        <f t="shared" si="29"/>
        <v>0</v>
      </c>
      <c r="K121" s="20">
        <f t="shared" si="24"/>
        <v>1180629.5818616762</v>
      </c>
      <c r="L121" s="20">
        <f t="shared" si="30"/>
        <v>1172629.5818616762</v>
      </c>
      <c r="M121" s="23"/>
    </row>
    <row r="122" spans="2:13" x14ac:dyDescent="0.25">
      <c r="B122">
        <v>107</v>
      </c>
      <c r="C122">
        <f t="shared" si="26"/>
        <v>12</v>
      </c>
      <c r="D122" s="25">
        <v>3</v>
      </c>
      <c r="E122">
        <f t="shared" si="22"/>
        <v>3</v>
      </c>
      <c r="F122">
        <f t="shared" si="25"/>
        <v>9</v>
      </c>
      <c r="G122">
        <f t="shared" si="27"/>
        <v>0</v>
      </c>
      <c r="H122" s="20">
        <f t="shared" si="31"/>
        <v>1441629.5818616762</v>
      </c>
      <c r="I122" s="20">
        <f t="shared" si="28"/>
        <v>0</v>
      </c>
      <c r="J122" s="18">
        <f t="shared" si="29"/>
        <v>0</v>
      </c>
      <c r="K122" s="20">
        <f t="shared" si="24"/>
        <v>1441629.5818616762</v>
      </c>
      <c r="L122" s="20">
        <f t="shared" si="30"/>
        <v>1433629.5818616762</v>
      </c>
      <c r="M122" s="23"/>
    </row>
    <row r="123" spans="2:13" x14ac:dyDescent="0.25">
      <c r="B123">
        <v>108</v>
      </c>
      <c r="C123">
        <f t="shared" si="26"/>
        <v>9</v>
      </c>
      <c r="D123" s="25">
        <v>3</v>
      </c>
      <c r="E123">
        <f t="shared" si="22"/>
        <v>3</v>
      </c>
      <c r="F123">
        <f t="shared" si="25"/>
        <v>6</v>
      </c>
      <c r="G123">
        <f t="shared" si="27"/>
        <v>0</v>
      </c>
      <c r="H123" s="20">
        <f t="shared" si="31"/>
        <v>1702629.5818616762</v>
      </c>
      <c r="I123" s="20">
        <f t="shared" si="28"/>
        <v>0</v>
      </c>
      <c r="J123" s="18">
        <f t="shared" si="29"/>
        <v>104400</v>
      </c>
      <c r="K123" s="20">
        <f t="shared" si="24"/>
        <v>1598229.5818616762</v>
      </c>
      <c r="L123" s="20">
        <f t="shared" si="30"/>
        <v>1590229.5818616762</v>
      </c>
      <c r="M123" s="23"/>
    </row>
    <row r="124" spans="2:13" x14ac:dyDescent="0.25">
      <c r="B124">
        <v>109</v>
      </c>
      <c r="C124">
        <f t="shared" si="26"/>
        <v>6</v>
      </c>
      <c r="D124" s="25">
        <v>3</v>
      </c>
      <c r="E124">
        <f t="shared" si="22"/>
        <v>3</v>
      </c>
      <c r="F124">
        <f t="shared" si="25"/>
        <v>3</v>
      </c>
      <c r="G124">
        <f t="shared" si="27"/>
        <v>12</v>
      </c>
      <c r="H124" s="20">
        <f t="shared" si="31"/>
        <v>899229.58186167618</v>
      </c>
      <c r="I124" s="20">
        <f t="shared" si="28"/>
        <v>0</v>
      </c>
      <c r="J124" s="18">
        <f t="shared" si="29"/>
        <v>0</v>
      </c>
      <c r="K124" s="20">
        <f t="shared" si="24"/>
        <v>899229.58186167618</v>
      </c>
      <c r="L124" s="20">
        <f t="shared" si="30"/>
        <v>891229.58186167618</v>
      </c>
      <c r="M124" s="23"/>
    </row>
    <row r="125" spans="2:13" x14ac:dyDescent="0.25">
      <c r="B125">
        <v>110</v>
      </c>
      <c r="C125">
        <f t="shared" si="26"/>
        <v>3</v>
      </c>
      <c r="D125" s="25">
        <v>3</v>
      </c>
      <c r="E125">
        <f t="shared" si="22"/>
        <v>3</v>
      </c>
      <c r="F125">
        <f t="shared" si="25"/>
        <v>0</v>
      </c>
      <c r="G125">
        <f t="shared" si="27"/>
        <v>0</v>
      </c>
      <c r="H125" s="20">
        <f t="shared" si="31"/>
        <v>1160229.5818616762</v>
      </c>
      <c r="I125" s="20">
        <f t="shared" si="28"/>
        <v>0</v>
      </c>
      <c r="J125" s="18">
        <f t="shared" si="29"/>
        <v>0</v>
      </c>
      <c r="K125" s="20">
        <f t="shared" si="24"/>
        <v>1160229.5818616762</v>
      </c>
      <c r="L125" s="20">
        <f t="shared" si="30"/>
        <v>1152229.5818616762</v>
      </c>
      <c r="M125" s="23"/>
    </row>
    <row r="126" spans="2:13" x14ac:dyDescent="0.25">
      <c r="B126">
        <v>111</v>
      </c>
      <c r="C126">
        <f t="shared" si="26"/>
        <v>12</v>
      </c>
      <c r="D126" s="25">
        <v>3</v>
      </c>
      <c r="E126">
        <f t="shared" si="22"/>
        <v>3</v>
      </c>
      <c r="F126">
        <f t="shared" si="25"/>
        <v>9</v>
      </c>
      <c r="G126">
        <f t="shared" si="27"/>
        <v>0</v>
      </c>
      <c r="H126" s="20">
        <f t="shared" si="31"/>
        <v>1421229.5818616762</v>
      </c>
      <c r="I126" s="20">
        <f t="shared" si="28"/>
        <v>0</v>
      </c>
      <c r="J126" s="18">
        <f t="shared" si="29"/>
        <v>0</v>
      </c>
      <c r="K126" s="20">
        <f t="shared" si="24"/>
        <v>1421229.5818616762</v>
      </c>
      <c r="L126" s="20">
        <f t="shared" si="30"/>
        <v>1413229.5818616762</v>
      </c>
      <c r="M126" s="23"/>
    </row>
    <row r="127" spans="2:13" x14ac:dyDescent="0.25">
      <c r="B127">
        <v>112</v>
      </c>
      <c r="C127">
        <f t="shared" si="26"/>
        <v>9</v>
      </c>
      <c r="D127" s="25">
        <v>3</v>
      </c>
      <c r="E127">
        <f t="shared" si="22"/>
        <v>3</v>
      </c>
      <c r="F127">
        <f t="shared" si="25"/>
        <v>6</v>
      </c>
      <c r="G127">
        <f t="shared" si="27"/>
        <v>0</v>
      </c>
      <c r="H127" s="20">
        <f t="shared" si="31"/>
        <v>1682229.5818616762</v>
      </c>
      <c r="I127" s="20">
        <f t="shared" si="28"/>
        <v>0</v>
      </c>
      <c r="J127" s="18">
        <f t="shared" si="29"/>
        <v>0</v>
      </c>
      <c r="K127" s="20">
        <f t="shared" si="24"/>
        <v>1682229.5818616762</v>
      </c>
      <c r="L127" s="20">
        <f t="shared" si="30"/>
        <v>1674229.5818616762</v>
      </c>
      <c r="M127" s="23"/>
    </row>
    <row r="128" spans="2:13" x14ac:dyDescent="0.25">
      <c r="B128">
        <v>113</v>
      </c>
      <c r="C128">
        <f t="shared" si="26"/>
        <v>6</v>
      </c>
      <c r="D128" s="25">
        <v>3</v>
      </c>
      <c r="E128">
        <f t="shared" si="22"/>
        <v>3</v>
      </c>
      <c r="F128">
        <f t="shared" si="25"/>
        <v>3</v>
      </c>
      <c r="G128">
        <f t="shared" si="27"/>
        <v>12</v>
      </c>
      <c r="H128" s="20">
        <f t="shared" si="31"/>
        <v>983229.58186167618</v>
      </c>
      <c r="I128" s="20">
        <f t="shared" si="28"/>
        <v>0</v>
      </c>
      <c r="J128" s="18">
        <f t="shared" si="29"/>
        <v>0</v>
      </c>
      <c r="K128" s="20">
        <f t="shared" si="24"/>
        <v>983229.58186167618</v>
      </c>
      <c r="L128" s="20">
        <f t="shared" si="30"/>
        <v>975229.58186167618</v>
      </c>
      <c r="M128" s="23"/>
    </row>
    <row r="129" spans="2:13" x14ac:dyDescent="0.25">
      <c r="B129">
        <v>114</v>
      </c>
      <c r="C129">
        <f t="shared" si="26"/>
        <v>3</v>
      </c>
      <c r="D129" s="25">
        <v>3</v>
      </c>
      <c r="E129">
        <f t="shared" si="22"/>
        <v>3</v>
      </c>
      <c r="F129">
        <f t="shared" si="25"/>
        <v>0</v>
      </c>
      <c r="G129">
        <f t="shared" si="27"/>
        <v>0</v>
      </c>
      <c r="H129" s="20">
        <f t="shared" si="31"/>
        <v>1244229.5818616762</v>
      </c>
      <c r="I129" s="20">
        <f t="shared" si="28"/>
        <v>0</v>
      </c>
      <c r="J129" s="18">
        <f t="shared" si="29"/>
        <v>0</v>
      </c>
      <c r="K129" s="20">
        <f t="shared" si="24"/>
        <v>1244229.5818616762</v>
      </c>
      <c r="L129" s="20">
        <f t="shared" si="30"/>
        <v>1236229.5818616762</v>
      </c>
      <c r="M129" s="23"/>
    </row>
    <row r="130" spans="2:13" x14ac:dyDescent="0.25">
      <c r="B130">
        <v>115</v>
      </c>
      <c r="C130">
        <f t="shared" si="26"/>
        <v>12</v>
      </c>
      <c r="D130" s="25">
        <v>3</v>
      </c>
      <c r="E130">
        <f t="shared" si="22"/>
        <v>3</v>
      </c>
      <c r="F130">
        <f t="shared" si="25"/>
        <v>9</v>
      </c>
      <c r="G130">
        <f t="shared" si="27"/>
        <v>0</v>
      </c>
      <c r="H130" s="20">
        <f t="shared" si="31"/>
        <v>1505229.5818616762</v>
      </c>
      <c r="I130" s="20">
        <f t="shared" si="28"/>
        <v>0</v>
      </c>
      <c r="J130" s="18">
        <f t="shared" si="29"/>
        <v>0</v>
      </c>
      <c r="K130" s="20">
        <f t="shared" si="24"/>
        <v>1505229.5818616762</v>
      </c>
      <c r="L130" s="20">
        <f t="shared" si="30"/>
        <v>1497229.5818616762</v>
      </c>
      <c r="M130" s="23"/>
    </row>
    <row r="131" spans="2:13" x14ac:dyDescent="0.25">
      <c r="B131">
        <v>116</v>
      </c>
      <c r="C131">
        <f t="shared" si="26"/>
        <v>9</v>
      </c>
      <c r="D131" s="25">
        <v>3</v>
      </c>
      <c r="E131">
        <f t="shared" si="22"/>
        <v>3</v>
      </c>
      <c r="F131">
        <f t="shared" si="25"/>
        <v>6</v>
      </c>
      <c r="G131">
        <f t="shared" si="27"/>
        <v>0</v>
      </c>
      <c r="H131" s="20">
        <f t="shared" si="31"/>
        <v>1766229.5818616762</v>
      </c>
      <c r="I131" s="20">
        <f t="shared" si="28"/>
        <v>0</v>
      </c>
      <c r="J131" s="18">
        <f t="shared" si="29"/>
        <v>0</v>
      </c>
      <c r="K131" s="20">
        <f t="shared" si="24"/>
        <v>1766229.5818616762</v>
      </c>
      <c r="L131" s="20">
        <f t="shared" si="30"/>
        <v>1758229.5818616762</v>
      </c>
      <c r="M131" s="23"/>
    </row>
    <row r="132" spans="2:13" x14ac:dyDescent="0.25">
      <c r="B132">
        <v>117</v>
      </c>
      <c r="C132">
        <f t="shared" si="26"/>
        <v>6</v>
      </c>
      <c r="D132" s="25">
        <v>3</v>
      </c>
      <c r="E132">
        <f t="shared" si="22"/>
        <v>3</v>
      </c>
      <c r="F132">
        <f t="shared" si="25"/>
        <v>3</v>
      </c>
      <c r="G132">
        <f t="shared" si="27"/>
        <v>12</v>
      </c>
      <c r="H132" s="20">
        <f t="shared" si="31"/>
        <v>1067229.5818616762</v>
      </c>
      <c r="I132" s="20">
        <f t="shared" si="28"/>
        <v>0</v>
      </c>
      <c r="J132" s="18">
        <f t="shared" si="29"/>
        <v>0</v>
      </c>
      <c r="K132" s="20">
        <f t="shared" si="24"/>
        <v>1067229.5818616762</v>
      </c>
      <c r="L132" s="20">
        <f t="shared" si="30"/>
        <v>1059229.5818616762</v>
      </c>
      <c r="M132" s="23"/>
    </row>
    <row r="133" spans="2:13" x14ac:dyDescent="0.25">
      <c r="B133">
        <v>118</v>
      </c>
      <c r="C133">
        <f t="shared" si="26"/>
        <v>3</v>
      </c>
      <c r="D133" s="25">
        <v>3</v>
      </c>
      <c r="E133">
        <f t="shared" si="22"/>
        <v>3</v>
      </c>
      <c r="F133">
        <f t="shared" si="25"/>
        <v>0</v>
      </c>
      <c r="G133">
        <f t="shared" si="27"/>
        <v>0</v>
      </c>
      <c r="H133" s="20">
        <f t="shared" si="31"/>
        <v>1328229.5818616762</v>
      </c>
      <c r="I133" s="20">
        <f t="shared" si="28"/>
        <v>0</v>
      </c>
      <c r="J133" s="18">
        <f t="shared" si="29"/>
        <v>0</v>
      </c>
      <c r="K133" s="20">
        <f t="shared" si="24"/>
        <v>1328229.5818616762</v>
      </c>
      <c r="L133" s="20">
        <f t="shared" si="30"/>
        <v>1320229.5818616762</v>
      </c>
      <c r="M133" s="23"/>
    </row>
    <row r="134" spans="2:13" x14ac:dyDescent="0.25">
      <c r="B134">
        <v>119</v>
      </c>
      <c r="C134">
        <f t="shared" si="26"/>
        <v>12</v>
      </c>
      <c r="D134" s="25">
        <v>3</v>
      </c>
      <c r="E134">
        <f t="shared" si="22"/>
        <v>3</v>
      </c>
      <c r="F134">
        <f t="shared" si="25"/>
        <v>9</v>
      </c>
      <c r="G134">
        <f t="shared" si="27"/>
        <v>0</v>
      </c>
      <c r="H134" s="20">
        <f t="shared" si="31"/>
        <v>1589229.5818616762</v>
      </c>
      <c r="I134" s="20">
        <f t="shared" si="28"/>
        <v>0</v>
      </c>
      <c r="J134" s="18">
        <f t="shared" si="29"/>
        <v>0</v>
      </c>
      <c r="K134" s="20">
        <f t="shared" si="24"/>
        <v>1589229.5818616762</v>
      </c>
      <c r="L134" s="20">
        <f t="shared" si="30"/>
        <v>1581229.5818616762</v>
      </c>
      <c r="M134" s="23"/>
    </row>
    <row r="135" spans="2:13" x14ac:dyDescent="0.25">
      <c r="B135">
        <v>120</v>
      </c>
      <c r="C135">
        <f t="shared" si="26"/>
        <v>9</v>
      </c>
      <c r="D135" s="25">
        <v>3</v>
      </c>
      <c r="E135">
        <f t="shared" si="22"/>
        <v>3</v>
      </c>
      <c r="F135">
        <f t="shared" si="25"/>
        <v>6</v>
      </c>
      <c r="G135">
        <f t="shared" si="27"/>
        <v>0</v>
      </c>
      <c r="H135" s="20">
        <f t="shared" si="31"/>
        <v>1850229.5818616762</v>
      </c>
      <c r="I135" s="20">
        <f t="shared" si="28"/>
        <v>0</v>
      </c>
      <c r="J135" s="18">
        <f t="shared" si="29"/>
        <v>104400</v>
      </c>
      <c r="K135" s="20">
        <f t="shared" si="24"/>
        <v>1745829.5818616762</v>
      </c>
      <c r="L135" s="20">
        <f t="shared" si="30"/>
        <v>1737829.5818616762</v>
      </c>
      <c r="M135" s="23"/>
    </row>
  </sheetData>
  <mergeCells count="1">
    <mergeCell ref="N14:P14"/>
  </mergeCells>
  <phoneticPr fontId="3" type="noConversion"/>
  <pageMargins left="0.75" right="0.75" top="1" bottom="1" header="0.5" footer="0.5"/>
  <pageSetup paperSize="9" orientation="portrait" horizontalDpi="4294967293"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CB_DATA_</vt:lpstr>
      <vt:lpstr>Model</vt:lpstr>
      <vt:lpstr>AvgSalesRate</vt:lpstr>
      <vt:lpstr>CostOfDebt</vt:lpstr>
      <vt:lpstr>dividends</vt:lpstr>
      <vt:lpstr>InitialCash</vt:lpstr>
      <vt:lpstr>InitialStock</vt:lpstr>
      <vt:lpstr>MaximumStock</vt:lpstr>
      <vt:lpstr>MinimumStock</vt:lpstr>
      <vt:lpstr>MonthlyCosts</vt:lpstr>
      <vt:lpstr>PurchasePrice</vt:lpstr>
      <vt:lpstr>RemainingStock</vt:lpstr>
      <vt:lpstr>SalePrice</vt:lpstr>
      <vt:lpstr>TaxRate</vt:lpstr>
      <vt:lpstr>TotalStockBought</vt:lpstr>
      <vt:lpstr>TotalStockSold</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2005-05-30T08:43:13Z</dcterms:created>
  <dcterms:modified xsi:type="dcterms:W3CDTF">2017-09-22T16:23:26Z</dcterms:modified>
  <cp:category/>
</cp:coreProperties>
</file>