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-30" yWindow="20" windowWidth="17120" windowHeight="10800" firstSheet="2" activeTab="2"/>
  </bookViews>
  <sheets>
    <sheet name="CB_DATA_" sheetId="9" state="veryHidden" r:id="rId1"/>
    <sheet name="Capital with uncontrolled risk" sheetId="1" r:id="rId2"/>
    <sheet name="Capital with controlled risk" sheetId="8" r:id="rId3"/>
  </sheets>
  <definedNames>
    <definedName name="CB_07d8e01cc232447992be7b98a1de5ca9" localSheetId="2" hidden="1">'Capital with controlled risk'!$C$28</definedName>
    <definedName name="CB_44e95d4298c64969b582b50e2329cfb9" localSheetId="1" hidden="1">'Capital with uncontrolled risk'!$D$47</definedName>
    <definedName name="CB_71b2614d4a824d9e9018adbd42858048" localSheetId="1" hidden="1">'Capital with uncontrolled risk'!$G$38</definedName>
    <definedName name="CB_724cf51b21ff43dc82e39d64bb484217" localSheetId="1" hidden="1">'Capital with uncontrolled risk'!$C$34</definedName>
    <definedName name="CB_8b77474da5404f059071694d46970645" localSheetId="1" hidden="1">'Capital with uncontrolled risk'!$E$38</definedName>
    <definedName name="CB_971ef264465c423a8138b47af010c482" localSheetId="1" hidden="1">'Capital with uncontrolled risk'!$C$31</definedName>
    <definedName name="CB_97933f81560f455aa49891e024f8caad" localSheetId="1" hidden="1">'Capital with uncontrolled risk'!$C$28</definedName>
    <definedName name="CB_9d0f68026eaa470ea741f58e7f3fd74d" localSheetId="2" hidden="1">'Capital with controlled risk'!$F$38</definedName>
    <definedName name="CB_9e55c13a62df488b91c81af6101ba298" localSheetId="2" hidden="1">'Capital with controlled risk'!$D$47</definedName>
    <definedName name="CB_b1cb168d81a94f4bac937a67b18a3499" localSheetId="1" hidden="1">'Capital with uncontrolled risk'!$F$38</definedName>
    <definedName name="CB_bcad10d5505a4a43a073c3a9c0f0110e" localSheetId="2" hidden="1">'Capital with controlled risk'!$G$38</definedName>
    <definedName name="CB_df1157a7001d463a96880eb83a362a6d" localSheetId="2" hidden="1">'Capital with controlled risk'!$E$38</definedName>
    <definedName name="CBCR_0100e28332624839ad7a7f33a9820a2a" localSheetId="1" hidden="1">'Capital with uncontrolled risk'!$E$37</definedName>
    <definedName name="CBCR_0a5922a971d8476a955d084469901b1a" localSheetId="1" hidden="1">'Capital with uncontrolled risk'!$G$36</definedName>
    <definedName name="CBCR_0a7576df873b43debc1f8e0d2e7e0e2e" localSheetId="2" hidden="1">'Capital with controlled risk'!$D$27</definedName>
    <definedName name="CBCR_0aabe474f06b438a8695714915564db5" localSheetId="2" hidden="1">'Capital with controlled risk'!$D$26</definedName>
    <definedName name="CBCR_1b5465a2c5b14836a5a553384d8406ec" localSheetId="2" hidden="1">'Capital with controlled risk'!$E$36</definedName>
    <definedName name="CBCR_1c3e024efe664c4aa747a363ac3260bf" localSheetId="1" hidden="1">'Capital with uncontrolled risk'!$D$26</definedName>
    <definedName name="CBCR_397a46eb1951481cbb23f0f4c4b55ced" localSheetId="1" hidden="1">'Capital with uncontrolled risk'!$F$36</definedName>
    <definedName name="CBCR_4563ee9d5d1c47cb99b9ce7aced945ae" localSheetId="1" hidden="1">'Capital with uncontrolled risk'!$C$16</definedName>
    <definedName name="CBCR_55ba564c6bc64d4793496aa2b0a7f37d" localSheetId="2" hidden="1">'Capital with controlled risk'!$F$37</definedName>
    <definedName name="CBCR_6cef7d9953b24d60b9a06084489ad5ac" localSheetId="1" hidden="1">'Capital with uncontrolled risk'!$G$37</definedName>
    <definedName name="CBCR_871e77eb92104e99a514b6fc99d1fb6f" localSheetId="1" hidden="1">'Capital with uncontrolled risk'!$C$17</definedName>
    <definedName name="CBCR_9be704b0ccd547ee94eafbb7d8d3e9cb" localSheetId="2" hidden="1">'Capital with controlled risk'!$G$37</definedName>
    <definedName name="CBCR_a1ec319137814d80bda42e08fe2e9fb6" localSheetId="1" hidden="1">'Capital with uncontrolled risk'!$E$36</definedName>
    <definedName name="CBCR_a9eac6dad2fc4703b764bbc7a5c91f1d" localSheetId="1" hidden="1">'Capital with uncontrolled risk'!$C$19</definedName>
    <definedName name="CBCR_b836ba468b6c469a9b72a8b9dc53b6e7" localSheetId="2" hidden="1">'Capital with controlled risk'!$G$36</definedName>
    <definedName name="CBCR_bf06d26df90c4b339c2ccd9a1c4758f8" localSheetId="2" hidden="1">'Capital with controlled risk'!$E$37</definedName>
    <definedName name="CBCR_c27fa23cd8474bc49627c786adc96a79" localSheetId="1" hidden="1">'Capital with uncontrolled risk'!$F$37</definedName>
    <definedName name="CBCR_da302f4b28cd422f8eb6e3259af06009" localSheetId="1" hidden="1">'Capital with uncontrolled risk'!$D$27</definedName>
    <definedName name="CBCR_e578943152db4fc89f8e7cb97d80edf9" localSheetId="2" hidden="1">'Capital with controlled risk'!$F$36</definedName>
    <definedName name="CBWorkbookPriority" localSheetId="0" hidden="1">-1825905187</definedName>
    <definedName name="CBx_009f5a46b33c4fe8b349ec5ce5a74b20" localSheetId="0" hidden="1">"'Capital with controlled risk'!$A$1"</definedName>
    <definedName name="CBx_0b5893affbaa41939d5f81f55ce53fe9" localSheetId="0" hidden="1">"'Capital with uncontrolled risk'!$A$1"</definedName>
    <definedName name="CBx_9733b620b0e547459247845d5290ae69" localSheetId="0" hidden="1">"'CB_DATA_'!$A$1"</definedName>
    <definedName name="CBx_Sheet_Guid" localSheetId="2" hidden="1">"'009f5a46-b33c-4fe8-b349-ec5ce5a74b20"</definedName>
    <definedName name="CBx_Sheet_Guid" localSheetId="1" hidden="1">"'0b5893af-fbaa-4193-9d5f-81f55ce53fe9"</definedName>
    <definedName name="CBx_Sheet_Guid" localSheetId="0" hidden="1">"'9733b620-b0e5-4745-9247-845d5290ae69"</definedName>
    <definedName name="Max_Size" localSheetId="2">'Capital with controlled risk'!$C$22</definedName>
    <definedName name="Max_Size">'Capital with uncontrolled risk'!$C$22</definedName>
    <definedName name="Max_WC" localSheetId="2">'Capital with controlled risk'!$C$12</definedName>
    <definedName name="Max_WC">'Capital with uncontrolled risk'!$C$12</definedName>
    <definedName name="Min_Size" localSheetId="2">'Capital with controlled risk'!$C$20</definedName>
    <definedName name="Min_Size">'Capital with uncontrolled risk'!$C$20</definedName>
    <definedName name="Min_WC" localSheetId="2">'Capital with controlled risk'!$C$11</definedName>
    <definedName name="Min_WC">'Capital with uncontrolled risk'!$C$11</definedName>
    <definedName name="ML_Size" localSheetId="2">'Capital with controlled risk'!$C$21</definedName>
    <definedName name="ML_Size">'Capital with uncontrolled risk'!$C$21</definedName>
    <definedName name="ML_WC" localSheetId="2">'Capital with controlled risk'!$C$13</definedName>
    <definedName name="ML_WC">'Capital with uncontrolled risk'!$C$13</definedName>
    <definedName name="Rate" localSheetId="2">'Capital with controlled risk'!$C$19</definedName>
    <definedName name="Rate">'Capital with uncontrolled risk'!$C$19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ales" localSheetId="2">'Capital with controlled risk'!$C$9</definedName>
    <definedName name="sales">'Capital with uncontrolled risk'!$C$9</definedName>
    <definedName name="sales_price" localSheetId="2">'Capital with controlled risk'!$C$10</definedName>
    <definedName name="sales_price">'Capital with uncontrolled risk'!$C$10</definedName>
    <definedName name="XChange_Rate" localSheetId="2">'Capital with controlled risk'!$C$16</definedName>
    <definedName name="XChange_Rate">'Capital with uncontrolled risk'!$C$16</definedName>
    <definedName name="XChange_Rate_Vol" localSheetId="2">'Capital with controlled risk'!$C$17</definedName>
    <definedName name="XChange_Rate_Vol">'Capital with uncontrolled risk'!$C$17</definedName>
  </definedNames>
  <calcPr calcId="171027" calcMode="manual"/>
</workbook>
</file>

<file path=xl/calcChain.xml><?xml version="1.0" encoding="utf-8"?>
<calcChain xmlns="http://schemas.openxmlformats.org/spreadsheetml/2006/main">
  <c r="G35" i="8" l="1"/>
  <c r="G36" i="8" s="1"/>
  <c r="G37" i="8" s="1"/>
  <c r="F35" i="8"/>
  <c r="F36" i="8"/>
  <c r="F37" i="8" s="1"/>
  <c r="E35" i="8"/>
  <c r="E36" i="8" s="1"/>
  <c r="E37" i="8" s="1"/>
  <c r="C31" i="8"/>
  <c r="D25" i="8"/>
  <c r="D26" i="8" s="1"/>
  <c r="D27" i="8" s="1"/>
  <c r="F35" i="1"/>
  <c r="F36" i="1"/>
  <c r="F37" i="1" s="1"/>
  <c r="G35" i="1"/>
  <c r="G36" i="1" s="1"/>
  <c r="G37" i="1" s="1"/>
  <c r="E35" i="1"/>
  <c r="E36" i="1"/>
  <c r="E37" i="1" s="1"/>
  <c r="D25" i="1"/>
  <c r="D26" i="1" s="1"/>
  <c r="D27" i="1" s="1"/>
  <c r="C44" i="8"/>
  <c r="C29" i="8"/>
  <c r="C30" i="8" s="1"/>
  <c r="C32" i="8" s="1"/>
  <c r="D47" i="8" s="1"/>
  <c r="E39" i="8"/>
  <c r="F39" i="8"/>
  <c r="G39" i="8"/>
  <c r="C40" i="8"/>
  <c r="C41" i="8"/>
  <c r="C45" i="8" s="1"/>
  <c r="C42" i="8"/>
  <c r="E39" i="1"/>
  <c r="C40" i="1"/>
  <c r="C45" i="1" s="1"/>
  <c r="C41" i="1"/>
  <c r="C42" i="1"/>
  <c r="C29" i="1"/>
  <c r="C30" i="1" s="1"/>
  <c r="C32" i="1" s="1"/>
  <c r="G39" i="1"/>
  <c r="F39" i="1"/>
  <c r="G17" i="1"/>
  <c r="G17" i="8"/>
  <c r="G20" i="1" l="1"/>
  <c r="G20" i="8"/>
  <c r="D47" i="1"/>
  <c r="G18" i="8"/>
  <c r="G18" i="1"/>
</calcChain>
</file>

<file path=xl/sharedStrings.xml><?xml version="1.0" encoding="utf-8"?>
<sst xmlns="http://schemas.openxmlformats.org/spreadsheetml/2006/main" count="121" uniqueCount="60">
  <si>
    <t>Sales</t>
  </si>
  <si>
    <t>cases of beer</t>
  </si>
  <si>
    <t>Sale price</t>
  </si>
  <si>
    <t>per case</t>
  </si>
  <si>
    <t>Risks the firm faces</t>
  </si>
  <si>
    <t>Dollars/Pound</t>
  </si>
  <si>
    <t>volatility</t>
  </si>
  <si>
    <t>on average per year</t>
  </si>
  <si>
    <t>minimum claim</t>
  </si>
  <si>
    <t>most likely claim</t>
  </si>
  <si>
    <t>maximum</t>
  </si>
  <si>
    <t>Revenues</t>
  </si>
  <si>
    <t>of sales</t>
  </si>
  <si>
    <t>Required capital:</t>
  </si>
  <si>
    <t>up to</t>
  </si>
  <si>
    <t>and most likely</t>
  </si>
  <si>
    <t>…in dollars:</t>
  </si>
  <si>
    <t>nr of claims</t>
  </si>
  <si>
    <t>size claim 1</t>
  </si>
  <si>
    <t>size claim 2</t>
  </si>
  <si>
    <t>size claim 3</t>
  </si>
  <si>
    <t>Total</t>
  </si>
  <si>
    <t>Results:</t>
  </si>
  <si>
    <t>Operating capital</t>
  </si>
  <si>
    <t>Risk capital</t>
  </si>
  <si>
    <t>Signal capital</t>
  </si>
  <si>
    <t>Capital required</t>
  </si>
  <si>
    <t>Simulation of firm's capital required</t>
  </si>
  <si>
    <t>Capital Required</t>
  </si>
  <si>
    <t>Needed Working Capital</t>
  </si>
  <si>
    <r>
      <t>Problem:</t>
    </r>
    <r>
      <rPr>
        <sz val="10"/>
        <rFont val="Times New Roman"/>
        <family val="1"/>
      </rPr>
      <t xml:space="preserve"> You are a consultant, hired by a US beer brewery that makes a special beer exclusively for the UK market. The brewery has a contract for selling 1,000,000 cases next year at a price of 10 pounds per case. You are asked how much capital the firm needs. The firm is exposed to two types of risk; exchange risk and liability claims, but the firm does not want to use any insurance or hedging.</t>
    </r>
  </si>
  <si>
    <t>(WITH INSURANCE - no net payments)</t>
  </si>
  <si>
    <t>Insurance premium</t>
  </si>
  <si>
    <t>(assumed equal to expected claims)</t>
  </si>
  <si>
    <t>Capital Required New</t>
  </si>
  <si>
    <t>1. Exchange risk</t>
  </si>
  <si>
    <t>2. Liability claim</t>
  </si>
  <si>
    <t>1. Working capital</t>
  </si>
  <si>
    <t xml:space="preserve"> * signal to the market that the firm is as strong as the managers know it to be.</t>
  </si>
  <si>
    <t xml:space="preserve"> - to signal to the market *</t>
  </si>
  <si>
    <r>
      <t>Framework:</t>
    </r>
    <r>
      <rPr>
        <sz val="10"/>
        <rFont val="Arial"/>
        <family val="2"/>
      </rPr>
      <t xml:space="preserve"> This problem is based on the framework of capital management, described in Chapter 3 of the book "Integrated Corporate Risk Management" by P. Shimpi. In this example, we define three types of capital: (1) Operational capital - the expected capital needed for corporate activities, (2) risk capital - the capital that would be enough in 99% of the time and (3) signaling capital - the capital a firm holds to reassure outsiders that the firm is indeed as strong as the managers know it to be.</t>
    </r>
  </si>
  <si>
    <t>Percentage WC of sales</t>
  </si>
  <si>
    <t>alpha</t>
  </si>
  <si>
    <t>beta</t>
  </si>
  <si>
    <t>Input in Beta-distribution</t>
  </si>
  <si>
    <t>mean</t>
  </si>
  <si>
    <t>Beta:</t>
  </si>
  <si>
    <t>Exchange rate</t>
  </si>
  <si>
    <t>Claim 1</t>
  </si>
  <si>
    <t>Claim 2</t>
  </si>
  <si>
    <t>Claim 3</t>
  </si>
  <si>
    <t>etc.</t>
  </si>
  <si>
    <t>Beta distribution</t>
  </si>
  <si>
    <t>Potential Claim</t>
  </si>
  <si>
    <t>Hedged, so NO VOLATILITY</t>
  </si>
  <si>
    <r>
      <t xml:space="preserve">Problem: </t>
    </r>
    <r>
      <rPr>
        <sz val="10"/>
        <rFont val="Times New Roman"/>
        <family val="1"/>
      </rPr>
      <t>You are a consultant, hired by a US beer brewery that makes a special beer exclusively for the UK market. The brewery has a contract for selling 1,000,000 cases next year at a price of 10 pounds per case. You are asked how much capital the firm needs. The firm is exposed to two types of risk; exchange risk and liability claims, but the firm does not want to use any insurance or hedging.</t>
    </r>
  </si>
  <si>
    <r>
      <t xml:space="preserve">Framework: </t>
    </r>
    <r>
      <rPr>
        <sz val="10"/>
        <rFont val="Arial"/>
        <family val="2"/>
      </rPr>
      <t>This problem is based on the framework of capital management, described in Chapter 3 of the book "Integrated Corporate Risk Management" by P. Shimpi. In this example, we define three types of capital: (1) Operational capital - the expected capital needed for corporate activities, (2) risk capital - the capital that would be enough in 99% of the time and (3) signaling capital - the capital a firm holds to reassure outsiders that the firm is indeed as strong as the managers know it to be.</t>
    </r>
  </si>
  <si>
    <t>Running a simulation will fill in 99% percentile minus average</t>
  </si>
  <si>
    <t>Running a simulation will fill in minimum value</t>
  </si>
  <si>
    <t>Running a simulation will fill in minium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</si>
</sst>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164" formatCode="_-* #,##0.00_-;\-* #,##0.00_-;_-* &quot;-&quot;??_-;_-@_-"/>
    <numFmt numFmtId="165" formatCode="&quot;$&quot;#,##0"/>
    <numFmt numFmtId="166" formatCode="[$$-409]#,##0"/>
    <numFmt numFmtId="167" formatCode="_-* #,##0_-;\-* #,##0_-;_-* &quot;-&quot;??_-;_-@_-"/>
    <numFmt numFmtId="168" formatCode="[$£-809]#,##0"/>
    <numFmt numFmtId="169" formatCode="0.0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  <charset val="204"/>
    </font>
    <font>
      <sz val="10"/>
      <color indexed="10"/>
      <name val="Arial"/>
      <family val="2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1" xfId="0" applyFont="1" applyBorder="1" applyProtection="1">
      <protection locked="0"/>
    </xf>
    <xf numFmtId="165" fontId="8" fillId="0" borderId="0" xfId="0" applyNumberFormat="1" applyFont="1" applyBorder="1" applyProtection="1">
      <protection locked="0"/>
    </xf>
    <xf numFmtId="10" fontId="8" fillId="0" borderId="0" xfId="2" applyNumberFormat="1" applyFont="1" applyProtection="1">
      <protection locked="0"/>
    </xf>
    <xf numFmtId="0" fontId="3" fillId="0" borderId="0" xfId="0" applyFont="1" applyFill="1" applyProtection="1">
      <protection hidden="1"/>
    </xf>
    <xf numFmtId="0" fontId="6" fillId="0" borderId="0" xfId="0" applyFont="1" applyFill="1" applyBorder="1" applyAlignment="1">
      <alignment horizontal="left" wrapText="1"/>
    </xf>
    <xf numFmtId="0" fontId="0" fillId="0" borderId="0" xfId="0" applyFill="1" applyProtection="1">
      <protection locked="0"/>
    </xf>
    <xf numFmtId="0" fontId="8" fillId="0" borderId="2" xfId="0" applyFont="1" applyBorder="1" applyProtection="1">
      <protection locked="0"/>
    </xf>
    <xf numFmtId="0" fontId="10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5" xfId="0" applyFont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0" fontId="10" fillId="2" borderId="3" xfId="0" applyFont="1" applyFill="1" applyBorder="1" applyProtection="1">
      <protection locked="0"/>
    </xf>
    <xf numFmtId="0" fontId="8" fillId="2" borderId="2" xfId="0" applyFont="1" applyFill="1" applyBorder="1" applyProtection="1">
      <protection locked="0"/>
    </xf>
    <xf numFmtId="0" fontId="0" fillId="2" borderId="4" xfId="0" applyFill="1" applyBorder="1" applyProtection="1">
      <protection locked="0"/>
    </xf>
    <xf numFmtId="165" fontId="1" fillId="0" borderId="0" xfId="0" applyNumberFormat="1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1" fillId="0" borderId="2" xfId="0" applyFont="1" applyBorder="1" applyProtection="1">
      <protection locked="0"/>
    </xf>
    <xf numFmtId="167" fontId="8" fillId="0" borderId="2" xfId="1" applyNumberFormat="1" applyFont="1" applyBorder="1" applyProtection="1">
      <protection locked="0"/>
    </xf>
    <xf numFmtId="168" fontId="8" fillId="0" borderId="2" xfId="0" applyNumberFormat="1" applyFont="1" applyBorder="1" applyProtection="1">
      <protection locked="0"/>
    </xf>
    <xf numFmtId="9" fontId="8" fillId="0" borderId="2" xfId="2" applyFont="1" applyBorder="1" applyProtection="1">
      <protection locked="0"/>
    </xf>
    <xf numFmtId="9" fontId="8" fillId="0" borderId="12" xfId="2" applyFont="1" applyBorder="1" applyProtection="1">
      <protection locked="0"/>
    </xf>
    <xf numFmtId="168" fontId="1" fillId="0" borderId="2" xfId="0" applyNumberFormat="1" applyFont="1" applyBorder="1" applyProtection="1">
      <protection locked="0"/>
    </xf>
    <xf numFmtId="166" fontId="1" fillId="0" borderId="2" xfId="0" applyNumberFormat="1" applyFont="1" applyBorder="1" applyProtection="1">
      <protection locked="0"/>
    </xf>
    <xf numFmtId="164" fontId="1" fillId="0" borderId="2" xfId="1" applyFont="1" applyBorder="1" applyProtection="1">
      <protection locked="0"/>
    </xf>
    <xf numFmtId="164" fontId="1" fillId="2" borderId="2" xfId="1" applyFont="1" applyFill="1" applyBorder="1" applyProtection="1">
      <protection locked="0"/>
    </xf>
    <xf numFmtId="0" fontId="13" fillId="0" borderId="0" xfId="0" quotePrefix="1" applyFont="1" applyProtection="1">
      <protection locked="0"/>
    </xf>
    <xf numFmtId="165" fontId="14" fillId="0" borderId="0" xfId="0" applyNumberFormat="1" applyFont="1" applyBorder="1" applyProtection="1">
      <protection locked="0"/>
    </xf>
    <xf numFmtId="0" fontId="0" fillId="0" borderId="0" xfId="0" applyNumberFormat="1" applyAlignment="1" applyProtection="1">
      <alignment wrapText="1"/>
      <protection locked="0"/>
    </xf>
    <xf numFmtId="42" fontId="0" fillId="0" borderId="13" xfId="0" applyNumberFormat="1" applyBorder="1" applyAlignment="1" applyProtection="1">
      <alignment horizontal="center"/>
      <protection locked="0"/>
    </xf>
    <xf numFmtId="42" fontId="0" fillId="0" borderId="14" xfId="0" applyNumberFormat="1" applyBorder="1" applyAlignment="1" applyProtection="1">
      <alignment horizontal="center"/>
      <protection locked="0"/>
    </xf>
    <xf numFmtId="42" fontId="1" fillId="0" borderId="15" xfId="2" applyNumberFormat="1" applyBorder="1" applyAlignment="1" applyProtection="1">
      <alignment horizontal="center"/>
      <protection locked="0"/>
    </xf>
    <xf numFmtId="165" fontId="12" fillId="3" borderId="16" xfId="0" applyNumberFormat="1" applyFont="1" applyFill="1" applyBorder="1" applyProtection="1">
      <protection locked="0"/>
    </xf>
    <xf numFmtId="0" fontId="0" fillId="0" borderId="0" xfId="0" applyBorder="1" applyProtection="1">
      <protection locked="0"/>
    </xf>
    <xf numFmtId="169" fontId="0" fillId="0" borderId="0" xfId="0" applyNumberFormat="1" applyFill="1" applyBorder="1" applyAlignment="1" applyProtection="1">
      <alignment horizontal="center"/>
      <protection locked="0"/>
    </xf>
    <xf numFmtId="0" fontId="14" fillId="0" borderId="4" xfId="0" applyFont="1" applyBorder="1" applyProtection="1">
      <protection locked="0"/>
    </xf>
    <xf numFmtId="165" fontId="11" fillId="0" borderId="10" xfId="0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4" borderId="18" xfId="0" applyFill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10" fontId="1" fillId="0" borderId="20" xfId="2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14" fillId="0" borderId="8" xfId="0" applyFont="1" applyBorder="1" applyProtection="1">
      <protection locked="0"/>
    </xf>
    <xf numFmtId="0" fontId="0" fillId="0" borderId="20" xfId="0" applyBorder="1" applyProtection="1">
      <protection locked="0"/>
    </xf>
    <xf numFmtId="0" fontId="10" fillId="0" borderId="5" xfId="0" applyFont="1" applyBorder="1" applyProtection="1">
      <protection locked="0"/>
    </xf>
    <xf numFmtId="164" fontId="1" fillId="0" borderId="12" xfId="1" applyFont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42" fontId="1" fillId="0" borderId="26" xfId="2" applyNumberFormat="1" applyBorder="1" applyAlignment="1" applyProtection="1">
      <alignment horizontal="center"/>
      <protection locked="0"/>
    </xf>
    <xf numFmtId="42" fontId="1" fillId="0" borderId="20" xfId="2" applyNumberFormat="1" applyBorder="1" applyAlignment="1" applyProtection="1">
      <alignment horizontal="center"/>
      <protection locked="0"/>
    </xf>
    <xf numFmtId="42" fontId="0" fillId="0" borderId="27" xfId="0" applyNumberFormat="1" applyBorder="1" applyAlignment="1" applyProtection="1">
      <alignment horizontal="center"/>
      <protection locked="0"/>
    </xf>
    <xf numFmtId="42" fontId="0" fillId="0" borderId="8" xfId="0" applyNumberFormat="1" applyBorder="1" applyAlignment="1" applyProtection="1">
      <alignment horizontal="center"/>
      <protection locked="0"/>
    </xf>
    <xf numFmtId="42" fontId="0" fillId="0" borderId="28" xfId="0" applyNumberFormat="1" applyBorder="1" applyAlignment="1" applyProtection="1">
      <alignment horizontal="center"/>
      <protection locked="0"/>
    </xf>
    <xf numFmtId="42" fontId="0" fillId="0" borderId="22" xfId="0" applyNumberFormat="1" applyBorder="1" applyAlignment="1" applyProtection="1">
      <alignment horizontal="center"/>
      <protection locked="0"/>
    </xf>
    <xf numFmtId="0" fontId="0" fillId="4" borderId="2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42" fontId="0" fillId="0" borderId="29" xfId="0" applyNumberFormat="1" applyBorder="1" applyProtection="1">
      <protection locked="0"/>
    </xf>
    <xf numFmtId="42" fontId="0" fillId="0" borderId="30" xfId="0" applyNumberFormat="1" applyBorder="1" applyProtection="1">
      <protection locked="0"/>
    </xf>
    <xf numFmtId="42" fontId="0" fillId="0" borderId="11" xfId="0" applyNumberFormat="1" applyBorder="1" applyProtection="1">
      <protection locked="0"/>
    </xf>
    <xf numFmtId="0" fontId="9" fillId="2" borderId="31" xfId="0" applyFont="1" applyFill="1" applyBorder="1" applyAlignment="1" applyProtection="1">
      <alignment horizontal="center"/>
      <protection locked="0"/>
    </xf>
    <xf numFmtId="0" fontId="9" fillId="2" borderId="32" xfId="0" applyFont="1" applyFill="1" applyBorder="1" applyAlignment="1" applyProtection="1">
      <alignment horizontal="center"/>
      <protection locked="0"/>
    </xf>
    <xf numFmtId="0" fontId="9" fillId="2" borderId="33" xfId="0" applyFont="1" applyFill="1" applyBorder="1" applyAlignment="1" applyProtection="1">
      <alignment horizontal="center"/>
      <protection locked="0"/>
    </xf>
    <xf numFmtId="0" fontId="15" fillId="5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5" borderId="35" xfId="0" applyNumberFormat="1" applyFill="1" applyBorder="1" applyAlignment="1" applyProtection="1">
      <alignment horizontal="left" vertical="center" wrapText="1"/>
      <protection locked="0"/>
    </xf>
    <xf numFmtId="0" fontId="0" fillId="5" borderId="36" xfId="0" applyNumberFormat="1" applyFill="1" applyBorder="1" applyAlignment="1" applyProtection="1">
      <alignment horizontal="left" vertical="center" wrapText="1"/>
      <protection locked="0"/>
    </xf>
    <xf numFmtId="0" fontId="0" fillId="5" borderId="7" xfId="0" applyNumberFormat="1" applyFill="1" applyBorder="1" applyAlignment="1" applyProtection="1">
      <alignment horizontal="left" vertical="center" wrapText="1"/>
      <protection locked="0"/>
    </xf>
    <xf numFmtId="0" fontId="0" fillId="5" borderId="0" xfId="0" applyNumberFormat="1" applyFill="1" applyBorder="1" applyAlignment="1" applyProtection="1">
      <alignment horizontal="left" vertical="center" wrapText="1"/>
      <protection locked="0"/>
    </xf>
    <xf numFmtId="0" fontId="0" fillId="5" borderId="8" xfId="0" applyNumberFormat="1" applyFill="1" applyBorder="1" applyAlignment="1" applyProtection="1">
      <alignment horizontal="left" vertical="center" wrapText="1"/>
      <protection locked="0"/>
    </xf>
    <xf numFmtId="0" fontId="0" fillId="5" borderId="9" xfId="0" applyNumberFormat="1" applyFill="1" applyBorder="1" applyAlignment="1" applyProtection="1">
      <alignment horizontal="left" vertical="center" wrapText="1"/>
      <protection locked="0"/>
    </xf>
    <xf numFmtId="0" fontId="0" fillId="5" borderId="10" xfId="0" applyNumberFormat="1" applyFill="1" applyBorder="1" applyAlignment="1" applyProtection="1">
      <alignment horizontal="left" vertical="center" wrapText="1"/>
      <protection locked="0"/>
    </xf>
    <xf numFmtId="0" fontId="0" fillId="5" borderId="11" xfId="0" applyNumberFormat="1" applyFill="1" applyBorder="1" applyAlignment="1" applyProtection="1">
      <alignment horizontal="left" vertical="center" wrapText="1"/>
      <protection locked="0"/>
    </xf>
    <xf numFmtId="0" fontId="6" fillId="6" borderId="34" xfId="0" applyFont="1" applyFill="1" applyBorder="1" applyAlignment="1">
      <alignment horizontal="left" vertical="center" wrapText="1"/>
    </xf>
    <xf numFmtId="0" fontId="6" fillId="6" borderId="35" xfId="0" applyFont="1" applyFill="1" applyBorder="1" applyAlignment="1">
      <alignment horizontal="left" vertical="center" wrapText="1"/>
    </xf>
    <xf numFmtId="0" fontId="6" fillId="6" borderId="36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11" fillId="0" borderId="17" xfId="0" applyFont="1" applyBorder="1" applyAlignment="1" applyProtection="1">
      <alignment horizontal="left" wrapText="1"/>
      <protection locked="0"/>
    </xf>
    <xf numFmtId="0" fontId="11" fillId="0" borderId="20" xfId="0" applyFont="1" applyBorder="1" applyAlignment="1" applyProtection="1">
      <alignment horizontal="left" wrapText="1"/>
      <protection locked="0"/>
    </xf>
    <xf numFmtId="0" fontId="11" fillId="0" borderId="0" xfId="0" applyFont="1" applyBorder="1" applyAlignment="1" applyProtection="1">
      <alignment horizontal="left" wrapText="1"/>
      <protection locked="0"/>
    </xf>
    <xf numFmtId="0" fontId="11" fillId="0" borderId="8" xfId="0" applyFont="1" applyBorder="1" applyAlignment="1" applyProtection="1">
      <alignment horizontal="left" wrapText="1"/>
      <protection locked="0"/>
    </xf>
    <xf numFmtId="0" fontId="9" fillId="5" borderId="34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36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7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8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9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10" xfId="0" applyNumberFormat="1" applyFont="1" applyFill="1" applyBorder="1" applyAlignment="1" applyProtection="1">
      <alignment horizontal="left" vertical="center" wrapText="1"/>
      <protection locked="0"/>
    </xf>
    <xf numFmtId="0" fontId="10" fillId="5" borderId="11" xfId="0" applyNumberFormat="1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717550</xdr:colOff>
      <xdr:row>2</xdr:row>
      <xdr:rowOff>114300</xdr:rowOff>
    </xdr:to>
    <xdr:pic>
      <xdr:nvPicPr>
        <xdr:cNvPr id="2148" name="Picture 126" descr="new_logo">
          <a:extLst>
            <a:ext uri="{FF2B5EF4-FFF2-40B4-BE49-F238E27FC236}">
              <a16:creationId xmlns:a16="http://schemas.microsoft.com/office/drawing/2014/main" id="{5917A751-B14A-449B-A5C8-8D178906C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8100"/>
          <a:ext cx="222250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2</xdr:col>
      <xdr:colOff>819150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BA26C1-D207-48C0-BFAA-58A3EE683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5400"/>
          <a:ext cx="23241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8"/>
  <sheetViews>
    <sheetView showGridLines="0" workbookViewId="0"/>
  </sheetViews>
  <sheetFormatPr defaultColWidth="9.1796875" defaultRowHeight="12.5" x14ac:dyDescent="0.25"/>
  <cols>
    <col min="1" max="1" width="3" style="1" bestFit="1" customWidth="1"/>
    <col min="2" max="2" width="21.54296875" style="1" customWidth="1"/>
    <col min="3" max="3" width="12.54296875" style="1" customWidth="1"/>
    <col min="4" max="4" width="31.26953125" style="1" customWidth="1"/>
    <col min="5" max="5" width="11.1796875" style="1" customWidth="1"/>
    <col min="6" max="6" width="14.81640625" style="1" customWidth="1"/>
    <col min="7" max="7" width="13.26953125" style="1" customWidth="1"/>
    <col min="8" max="8" width="17.453125" style="1" customWidth="1"/>
    <col min="9" max="9" width="33" style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1" ht="56.25" customHeight="1" x14ac:dyDescent="0.25"/>
    <row r="2" spans="1:11" ht="17.25" customHeight="1" x14ac:dyDescent="0.4">
      <c r="D2" s="4" t="s">
        <v>28</v>
      </c>
      <c r="I2" s="44"/>
    </row>
    <row r="3" spans="1:11" ht="17.25" customHeight="1" thickBot="1" x14ac:dyDescent="0.4">
      <c r="E3" s="3"/>
      <c r="I3" s="44"/>
      <c r="J3" s="44"/>
      <c r="K3" s="44"/>
    </row>
    <row r="4" spans="1:11" ht="12.75" customHeight="1" x14ac:dyDescent="0.25">
      <c r="B4" s="88" t="s">
        <v>30</v>
      </c>
      <c r="C4" s="89"/>
      <c r="D4" s="89"/>
      <c r="E4" s="89"/>
      <c r="F4" s="89"/>
      <c r="G4" s="89"/>
      <c r="H4" s="90"/>
      <c r="I4" s="44"/>
      <c r="J4" s="44"/>
      <c r="K4" s="44"/>
    </row>
    <row r="5" spans="1:11" ht="12.75" customHeight="1" x14ac:dyDescent="0.25">
      <c r="B5" s="91"/>
      <c r="C5" s="92"/>
      <c r="D5" s="92"/>
      <c r="E5" s="92"/>
      <c r="F5" s="92"/>
      <c r="G5" s="92"/>
      <c r="H5" s="93"/>
      <c r="I5" s="44"/>
      <c r="J5" s="44"/>
      <c r="K5" s="44"/>
    </row>
    <row r="6" spans="1:11" ht="13" customHeight="1" thickBot="1" x14ac:dyDescent="0.3">
      <c r="A6" s="2"/>
      <c r="B6" s="94"/>
      <c r="C6" s="95"/>
      <c r="D6" s="95"/>
      <c r="E6" s="95"/>
      <c r="F6" s="95"/>
      <c r="G6" s="95"/>
      <c r="H6" s="96"/>
      <c r="I6" s="44"/>
      <c r="J6" s="44"/>
      <c r="K6" s="44"/>
    </row>
    <row r="7" spans="1:11" s="11" customFormat="1" ht="13.5" thickBot="1" x14ac:dyDescent="0.35">
      <c r="A7" s="9"/>
      <c r="B7" s="10"/>
      <c r="C7" s="10"/>
      <c r="D7" s="10"/>
      <c r="E7" s="10"/>
      <c r="F7" s="10"/>
      <c r="G7" s="10"/>
      <c r="H7" s="10"/>
      <c r="I7" s="44"/>
    </row>
    <row r="8" spans="1:11" ht="12.75" customHeight="1" x14ac:dyDescent="0.3">
      <c r="B8" s="76" t="s">
        <v>11</v>
      </c>
      <c r="C8" s="77"/>
      <c r="D8" s="78"/>
      <c r="F8" s="79" t="s">
        <v>40</v>
      </c>
      <c r="G8" s="80"/>
      <c r="H8" s="80"/>
      <c r="I8" s="81"/>
    </row>
    <row r="9" spans="1:11" ht="12.75" customHeight="1" x14ac:dyDescent="0.25">
      <c r="B9" s="13" t="s">
        <v>0</v>
      </c>
      <c r="C9" s="29">
        <v>1000000</v>
      </c>
      <c r="D9" s="14" t="s">
        <v>1</v>
      </c>
      <c r="F9" s="82"/>
      <c r="G9" s="83"/>
      <c r="H9" s="83"/>
      <c r="I9" s="84"/>
    </row>
    <row r="10" spans="1:11" x14ac:dyDescent="0.25">
      <c r="B10" s="13" t="s">
        <v>2</v>
      </c>
      <c r="C10" s="30">
        <v>10</v>
      </c>
      <c r="D10" s="14" t="s">
        <v>3</v>
      </c>
      <c r="F10" s="82"/>
      <c r="G10" s="83"/>
      <c r="H10" s="83"/>
      <c r="I10" s="84"/>
    </row>
    <row r="11" spans="1:11" x14ac:dyDescent="0.25">
      <c r="B11" s="13" t="s">
        <v>29</v>
      </c>
      <c r="C11" s="31">
        <v>0.1</v>
      </c>
      <c r="D11" s="14" t="s">
        <v>12</v>
      </c>
      <c r="F11" s="82"/>
      <c r="G11" s="83"/>
      <c r="H11" s="83"/>
      <c r="I11" s="84"/>
    </row>
    <row r="12" spans="1:11" x14ac:dyDescent="0.25">
      <c r="B12" s="15" t="s">
        <v>14</v>
      </c>
      <c r="C12" s="31">
        <v>0.15</v>
      </c>
      <c r="D12" s="14" t="s">
        <v>12</v>
      </c>
      <c r="F12" s="82"/>
      <c r="G12" s="83"/>
      <c r="H12" s="83"/>
      <c r="I12" s="84"/>
    </row>
    <row r="13" spans="1:11" ht="13" thickBot="1" x14ac:dyDescent="0.3">
      <c r="B13" s="16" t="s">
        <v>15</v>
      </c>
      <c r="C13" s="32">
        <v>0.12</v>
      </c>
      <c r="D13" s="17" t="s">
        <v>12</v>
      </c>
      <c r="F13" s="82"/>
      <c r="G13" s="83"/>
      <c r="H13" s="83"/>
      <c r="I13" s="84"/>
    </row>
    <row r="14" spans="1:11" ht="13" thickBot="1" x14ac:dyDescent="0.3">
      <c r="F14" s="85"/>
      <c r="G14" s="86"/>
      <c r="H14" s="86"/>
      <c r="I14" s="87"/>
    </row>
    <row r="15" spans="1:11" ht="13.5" thickBot="1" x14ac:dyDescent="0.35">
      <c r="B15" s="76" t="s">
        <v>4</v>
      </c>
      <c r="C15" s="77"/>
      <c r="D15" s="78"/>
      <c r="F15" s="39"/>
      <c r="G15" s="39"/>
      <c r="H15" s="39"/>
      <c r="I15" s="39"/>
    </row>
    <row r="16" spans="1:11" ht="13" x14ac:dyDescent="0.3">
      <c r="B16" s="13" t="s">
        <v>35</v>
      </c>
      <c r="C16" s="12">
        <v>1.6</v>
      </c>
      <c r="D16" s="14" t="s">
        <v>5</v>
      </c>
      <c r="F16" s="76" t="s">
        <v>22</v>
      </c>
      <c r="G16" s="77"/>
      <c r="H16" s="77"/>
      <c r="I16" s="78"/>
    </row>
    <row r="17" spans="2:9" ht="12.65" customHeight="1" x14ac:dyDescent="0.3">
      <c r="B17" s="13"/>
      <c r="C17" s="31">
        <v>0.1</v>
      </c>
      <c r="D17" s="14" t="s">
        <v>6</v>
      </c>
      <c r="F17" s="22" t="s">
        <v>23</v>
      </c>
      <c r="G17" s="38" t="e">
        <f ca="1">ROUND(_xll.CB.GetForeStatFN(D47,10), -3)</f>
        <v>#NUM!</v>
      </c>
      <c r="H17" s="97" t="s">
        <v>58</v>
      </c>
      <c r="I17" s="98"/>
    </row>
    <row r="18" spans="2:9" ht="12.65" customHeight="1" x14ac:dyDescent="0.3">
      <c r="B18" s="18"/>
      <c r="C18" s="19"/>
      <c r="D18" s="20"/>
      <c r="F18" s="22" t="s">
        <v>24</v>
      </c>
      <c r="G18" s="21" t="e">
        <f ca="1">ROUND(_xll.CB.GetForePercentFN(D47,99),-3)-G17</f>
        <v>#NUM!</v>
      </c>
      <c r="H18" s="99" t="s">
        <v>57</v>
      </c>
      <c r="I18" s="100"/>
    </row>
    <row r="19" spans="2:9" x14ac:dyDescent="0.25">
      <c r="B19" s="13" t="s">
        <v>36</v>
      </c>
      <c r="C19" s="12">
        <v>0.1</v>
      </c>
      <c r="D19" s="14" t="s">
        <v>7</v>
      </c>
      <c r="F19" s="22" t="s">
        <v>25</v>
      </c>
      <c r="G19" s="7">
        <v>1000000</v>
      </c>
      <c r="H19" s="24" t="s">
        <v>39</v>
      </c>
      <c r="I19" s="23"/>
    </row>
    <row r="20" spans="2:9" ht="13.5" thickBot="1" x14ac:dyDescent="0.35">
      <c r="B20" s="13"/>
      <c r="C20" s="12">
        <v>1000</v>
      </c>
      <c r="D20" s="14" t="s">
        <v>8</v>
      </c>
      <c r="F20" s="25" t="s">
        <v>26</v>
      </c>
      <c r="G20" s="47" t="e">
        <f ca="1">SUM(G17:G19)</f>
        <v>#NUM!</v>
      </c>
      <c r="H20" s="26"/>
      <c r="I20" s="27"/>
    </row>
    <row r="21" spans="2:9" x14ac:dyDescent="0.25">
      <c r="B21" s="13"/>
      <c r="C21" s="12">
        <v>10000</v>
      </c>
      <c r="D21" s="14" t="s">
        <v>9</v>
      </c>
    </row>
    <row r="22" spans="2:9" ht="13" x14ac:dyDescent="0.3">
      <c r="B22" s="13"/>
      <c r="C22" s="12">
        <v>10000000</v>
      </c>
      <c r="D22" s="14" t="s">
        <v>10</v>
      </c>
      <c r="F22" s="37" t="s">
        <v>38</v>
      </c>
    </row>
    <row r="23" spans="2:9" ht="13" thickBot="1" x14ac:dyDescent="0.3"/>
    <row r="24" spans="2:9" ht="13" x14ac:dyDescent="0.3">
      <c r="B24" s="76" t="s">
        <v>13</v>
      </c>
      <c r="C24" s="77"/>
      <c r="D24" s="78"/>
    </row>
    <row r="25" spans="2:9" x14ac:dyDescent="0.25">
      <c r="B25" s="53" t="s">
        <v>44</v>
      </c>
      <c r="C25" s="49" t="s">
        <v>45</v>
      </c>
      <c r="D25" s="54">
        <f>(Min_WC+4*ML_WC+Max_WC)/6</f>
        <v>0.12166666666666666</v>
      </c>
    </row>
    <row r="26" spans="2:9" x14ac:dyDescent="0.25">
      <c r="B26" s="22"/>
      <c r="C26" s="44" t="s">
        <v>42</v>
      </c>
      <c r="D26" s="55">
        <f>(D25-Min_WC)*(2*ML_WC-Min_WC-Max_WC)/((ML_WC-D25)*(Max_WC-Min_WC))</f>
        <v>2.6000000000000063</v>
      </c>
    </row>
    <row r="27" spans="2:9" x14ac:dyDescent="0.25">
      <c r="B27" s="22"/>
      <c r="C27" s="44" t="s">
        <v>43</v>
      </c>
      <c r="D27" s="55">
        <f>D26*(Max_WC-D25)/(D25-Min_WC)</f>
        <v>3.4000000000000106</v>
      </c>
    </row>
    <row r="28" spans="2:9" x14ac:dyDescent="0.25">
      <c r="B28" s="56" t="s">
        <v>46</v>
      </c>
      <c r="C28" s="50">
        <v>0.50269686121621682</v>
      </c>
      <c r="D28" s="57"/>
    </row>
    <row r="29" spans="2:9" x14ac:dyDescent="0.25">
      <c r="B29" s="22" t="s">
        <v>41</v>
      </c>
      <c r="C29" s="48">
        <f>C28*(Max_WC-Min_WC)+Min_WC</f>
        <v>0.12513484306081085</v>
      </c>
      <c r="D29" s="23"/>
    </row>
    <row r="30" spans="2:9" x14ac:dyDescent="0.25">
      <c r="B30" s="13" t="s">
        <v>37</v>
      </c>
      <c r="C30" s="33">
        <f>sales*sales_price*C29</f>
        <v>1251348.4306081084</v>
      </c>
      <c r="D30" s="46"/>
    </row>
    <row r="31" spans="2:9" x14ac:dyDescent="0.25">
      <c r="B31" s="22" t="s">
        <v>47</v>
      </c>
      <c r="C31" s="45">
        <v>1.6584369976203512</v>
      </c>
      <c r="D31" s="58"/>
    </row>
    <row r="32" spans="2:9" x14ac:dyDescent="0.25">
      <c r="B32" s="13" t="s">
        <v>16</v>
      </c>
      <c r="C32" s="34">
        <f>C30*C31</f>
        <v>2075282.5342346497</v>
      </c>
      <c r="D32" s="14"/>
    </row>
    <row r="33" spans="2:8" ht="13" thickBot="1" x14ac:dyDescent="0.3">
      <c r="B33" s="18"/>
      <c r="C33" s="19"/>
      <c r="D33" s="20"/>
    </row>
    <row r="34" spans="2:8" x14ac:dyDescent="0.25">
      <c r="B34" s="13" t="s">
        <v>36</v>
      </c>
      <c r="C34" s="28">
        <v>0</v>
      </c>
      <c r="D34" s="46" t="s">
        <v>17</v>
      </c>
      <c r="E34" s="62" t="s">
        <v>48</v>
      </c>
      <c r="F34" s="63" t="s">
        <v>49</v>
      </c>
      <c r="G34" s="64" t="s">
        <v>50</v>
      </c>
      <c r="H34" s="1" t="s">
        <v>51</v>
      </c>
    </row>
    <row r="35" spans="2:8" x14ac:dyDescent="0.25">
      <c r="B35" s="53"/>
      <c r="C35" s="49"/>
      <c r="D35" s="59" t="s">
        <v>45</v>
      </c>
      <c r="E35" s="65">
        <f>(Min_Size+4*ML_Size+Max_Size)/6</f>
        <v>1673500</v>
      </c>
      <c r="F35" s="42">
        <f>(Min_Size+4*ML_Size+Max_Size)/6</f>
        <v>1673500</v>
      </c>
      <c r="G35" s="66">
        <f>(Min_Size+4*ML_Size+Max_Size)/6</f>
        <v>1673500</v>
      </c>
    </row>
    <row r="36" spans="2:8" x14ac:dyDescent="0.25">
      <c r="B36" s="22"/>
      <c r="C36" s="44"/>
      <c r="D36" s="23" t="s">
        <v>42</v>
      </c>
      <c r="E36" s="67">
        <f>(E35-Min_Size)*(2*ML_Size-Min_Size-Max_Size)/((ML_Size-E35)*(Max_Size-Min_Size))</f>
        <v>1.0036003600360035</v>
      </c>
      <c r="F36" s="40">
        <f>(F35-Min_Size)*(2*ML_Size-Min_Size-Max_Size)/((ML_Size-F35)*(Max_Size-Min_Size))</f>
        <v>1.0036003600360035</v>
      </c>
      <c r="G36" s="68">
        <f>(G35-Min_Size)*(2*ML_Size-Min_Size-Max_Size)/((ML_Size-G35)*(Max_Size-Min_Size))</f>
        <v>1.0036003600360035</v>
      </c>
    </row>
    <row r="37" spans="2:8" x14ac:dyDescent="0.25">
      <c r="B37" s="22"/>
      <c r="C37" s="44"/>
      <c r="D37" s="23" t="s">
        <v>43</v>
      </c>
      <c r="E37" s="69">
        <f>E36*(Max_Size-E35)/(E35-Min_Size)</f>
        <v>4.9963996399639958</v>
      </c>
      <c r="F37" s="41">
        <f>F36*(Max_Size-F35)/(F35-Min_Size)</f>
        <v>4.9963996399639958</v>
      </c>
      <c r="G37" s="70">
        <f>G36*(Max_Size-G35)/(G35-Min_Size)</f>
        <v>4.9963996399639958</v>
      </c>
    </row>
    <row r="38" spans="2:8" x14ac:dyDescent="0.25">
      <c r="B38" s="22"/>
      <c r="C38" s="44"/>
      <c r="D38" s="23" t="s">
        <v>52</v>
      </c>
      <c r="E38" s="71">
        <v>4.4114326551986112E-2</v>
      </c>
      <c r="F38" s="51">
        <v>0.30320400997789593</v>
      </c>
      <c r="G38" s="72">
        <v>0.15075672473432813</v>
      </c>
    </row>
    <row r="39" spans="2:8" ht="13" thickBot="1" x14ac:dyDescent="0.3">
      <c r="B39" s="56"/>
      <c r="C39" s="52"/>
      <c r="D39" s="57" t="s">
        <v>53</v>
      </c>
      <c r="E39" s="73">
        <f>E38*(Max_Size-Min_Size)+Min_Size</f>
        <v>442099.15119330911</v>
      </c>
      <c r="F39" s="74">
        <f>F38*(Max_Size-Min_Size)+Min_Size</f>
        <v>3032736.8957689814</v>
      </c>
      <c r="G39" s="75">
        <f>G38*(Max_Size-Min_Size)+Min_Size</f>
        <v>1508416.490618547</v>
      </c>
    </row>
    <row r="40" spans="2:8" x14ac:dyDescent="0.25">
      <c r="B40" s="13" t="s">
        <v>18</v>
      </c>
      <c r="C40" s="35">
        <f>IF(C34&gt;=1,$E$39,0)</f>
        <v>0</v>
      </c>
      <c r="D40" s="14"/>
    </row>
    <row r="41" spans="2:8" x14ac:dyDescent="0.25">
      <c r="B41" s="13" t="s">
        <v>19</v>
      </c>
      <c r="C41" s="35">
        <f>IF(C35&gt;=1,$F$39,0)</f>
        <v>0</v>
      </c>
      <c r="D41" s="14"/>
    </row>
    <row r="42" spans="2:8" x14ac:dyDescent="0.25">
      <c r="B42" s="13" t="s">
        <v>20</v>
      </c>
      <c r="C42" s="35">
        <f>IF(C36&gt;=1,$G$39,0)</f>
        <v>0</v>
      </c>
      <c r="D42" s="14"/>
    </row>
    <row r="43" spans="2:8" x14ac:dyDescent="0.25">
      <c r="B43" s="18"/>
      <c r="C43" s="36"/>
      <c r="D43" s="20"/>
    </row>
    <row r="44" spans="2:8" x14ac:dyDescent="0.25">
      <c r="B44" s="13" t="s">
        <v>32</v>
      </c>
      <c r="C44" s="35">
        <v>0</v>
      </c>
      <c r="D44" s="14" t="s">
        <v>33</v>
      </c>
    </row>
    <row r="45" spans="2:8" ht="13" thickBot="1" x14ac:dyDescent="0.3">
      <c r="B45" s="60" t="s">
        <v>21</v>
      </c>
      <c r="C45" s="61">
        <f>SUM(C40:C44)</f>
        <v>0</v>
      </c>
      <c r="D45" s="17"/>
    </row>
    <row r="46" spans="2:8" ht="13" thickBot="1" x14ac:dyDescent="0.3">
      <c r="D46" s="5"/>
    </row>
    <row r="47" spans="2:8" ht="13.5" thickBot="1" x14ac:dyDescent="0.35">
      <c r="B47" s="6" t="s">
        <v>27</v>
      </c>
      <c r="C47" s="6"/>
      <c r="D47" s="43">
        <f>C32+C45</f>
        <v>2075282.5342346497</v>
      </c>
    </row>
    <row r="48" spans="2:8" x14ac:dyDescent="0.25">
      <c r="D48" s="8"/>
    </row>
  </sheetData>
  <mergeCells count="8">
    <mergeCell ref="B24:D24"/>
    <mergeCell ref="F16:I16"/>
    <mergeCell ref="F8:I14"/>
    <mergeCell ref="B4:H6"/>
    <mergeCell ref="H17:I17"/>
    <mergeCell ref="H18:I18"/>
    <mergeCell ref="B8:D8"/>
    <mergeCell ref="B15:D15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8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21.54296875" style="1" customWidth="1"/>
    <col min="3" max="3" width="12.54296875" style="1" customWidth="1"/>
    <col min="4" max="4" width="33.453125" style="1" customWidth="1"/>
    <col min="5" max="5" width="11.1796875" style="1" customWidth="1"/>
    <col min="6" max="6" width="14.1796875" style="1" customWidth="1"/>
    <col min="7" max="7" width="13.26953125" style="1" customWidth="1"/>
    <col min="8" max="8" width="17.453125" style="1" customWidth="1"/>
    <col min="9" max="9" width="33" style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9" ht="56.25" customHeight="1" x14ac:dyDescent="0.25"/>
    <row r="2" spans="1:9" ht="17.25" customHeight="1" x14ac:dyDescent="0.4">
      <c r="D2" s="4" t="s">
        <v>34</v>
      </c>
    </row>
    <row r="3" spans="1:9" ht="17.25" customHeight="1" thickBot="1" x14ac:dyDescent="0.4">
      <c r="E3" s="3"/>
    </row>
    <row r="4" spans="1:9" ht="12.75" customHeight="1" x14ac:dyDescent="0.25">
      <c r="B4" s="88" t="s">
        <v>55</v>
      </c>
      <c r="C4" s="89"/>
      <c r="D4" s="89"/>
      <c r="E4" s="89"/>
      <c r="F4" s="89"/>
      <c r="G4" s="89"/>
      <c r="H4" s="90"/>
    </row>
    <row r="5" spans="1:9" ht="12.75" customHeight="1" x14ac:dyDescent="0.25">
      <c r="B5" s="91"/>
      <c r="C5" s="92"/>
      <c r="D5" s="92"/>
      <c r="E5" s="92"/>
      <c r="F5" s="92"/>
      <c r="G5" s="92"/>
      <c r="H5" s="93"/>
    </row>
    <row r="6" spans="1:9" ht="13" customHeight="1" thickBot="1" x14ac:dyDescent="0.3">
      <c r="A6" s="2"/>
      <c r="B6" s="94"/>
      <c r="C6" s="95"/>
      <c r="D6" s="95"/>
      <c r="E6" s="95"/>
      <c r="F6" s="95"/>
      <c r="G6" s="95"/>
      <c r="H6" s="96"/>
    </row>
    <row r="7" spans="1:9" s="11" customFormat="1" ht="13.5" thickBot="1" x14ac:dyDescent="0.35">
      <c r="A7" s="9"/>
      <c r="B7" s="10"/>
      <c r="C7" s="10"/>
      <c r="D7" s="10"/>
      <c r="E7" s="10"/>
      <c r="F7" s="10"/>
      <c r="G7" s="10"/>
      <c r="H7" s="10"/>
      <c r="I7" s="10"/>
    </row>
    <row r="8" spans="1:9" ht="12.75" customHeight="1" x14ac:dyDescent="0.3">
      <c r="B8" s="76" t="s">
        <v>11</v>
      </c>
      <c r="C8" s="77"/>
      <c r="D8" s="78"/>
      <c r="F8" s="101" t="s">
        <v>56</v>
      </c>
      <c r="G8" s="102"/>
      <c r="H8" s="102"/>
      <c r="I8" s="103"/>
    </row>
    <row r="9" spans="1:9" ht="12.75" customHeight="1" x14ac:dyDescent="0.25">
      <c r="B9" s="13" t="s">
        <v>0</v>
      </c>
      <c r="C9" s="29">
        <v>1000000</v>
      </c>
      <c r="D9" s="14" t="s">
        <v>1</v>
      </c>
      <c r="F9" s="104"/>
      <c r="G9" s="105"/>
      <c r="H9" s="105"/>
      <c r="I9" s="106"/>
    </row>
    <row r="10" spans="1:9" x14ac:dyDescent="0.25">
      <c r="B10" s="13" t="s">
        <v>2</v>
      </c>
      <c r="C10" s="30">
        <v>10</v>
      </c>
      <c r="D10" s="14" t="s">
        <v>3</v>
      </c>
      <c r="F10" s="104"/>
      <c r="G10" s="105"/>
      <c r="H10" s="105"/>
      <c r="I10" s="106"/>
    </row>
    <row r="11" spans="1:9" x14ac:dyDescent="0.25">
      <c r="B11" s="13" t="s">
        <v>29</v>
      </c>
      <c r="C11" s="31">
        <v>0.1</v>
      </c>
      <c r="D11" s="14" t="s">
        <v>12</v>
      </c>
      <c r="F11" s="104"/>
      <c r="G11" s="105"/>
      <c r="H11" s="105"/>
      <c r="I11" s="106"/>
    </row>
    <row r="12" spans="1:9" x14ac:dyDescent="0.25">
      <c r="B12" s="15" t="s">
        <v>14</v>
      </c>
      <c r="C12" s="31">
        <v>0.15</v>
      </c>
      <c r="D12" s="14" t="s">
        <v>12</v>
      </c>
      <c r="F12" s="104"/>
      <c r="G12" s="105"/>
      <c r="H12" s="105"/>
      <c r="I12" s="106"/>
    </row>
    <row r="13" spans="1:9" ht="13" thickBot="1" x14ac:dyDescent="0.3">
      <c r="B13" s="16" t="s">
        <v>15</v>
      </c>
      <c r="C13" s="32">
        <v>0.12</v>
      </c>
      <c r="D13" s="17" t="s">
        <v>12</v>
      </c>
      <c r="F13" s="104"/>
      <c r="G13" s="105"/>
      <c r="H13" s="105"/>
      <c r="I13" s="106"/>
    </row>
    <row r="14" spans="1:9" ht="13" thickBot="1" x14ac:dyDescent="0.3">
      <c r="F14" s="107"/>
      <c r="G14" s="108"/>
      <c r="H14" s="108"/>
      <c r="I14" s="109"/>
    </row>
    <row r="15" spans="1:9" ht="13.5" thickBot="1" x14ac:dyDescent="0.35">
      <c r="B15" s="76" t="s">
        <v>4</v>
      </c>
      <c r="C15" s="77"/>
      <c r="D15" s="78"/>
      <c r="F15" s="39"/>
      <c r="G15" s="39"/>
      <c r="H15" s="39"/>
      <c r="I15" s="39"/>
    </row>
    <row r="16" spans="1:9" ht="13" x14ac:dyDescent="0.3">
      <c r="B16" s="13" t="s">
        <v>35</v>
      </c>
      <c r="C16" s="12">
        <v>1.6</v>
      </c>
      <c r="D16" s="14" t="s">
        <v>5</v>
      </c>
      <c r="F16" s="76" t="s">
        <v>22</v>
      </c>
      <c r="G16" s="77"/>
      <c r="H16" s="77"/>
      <c r="I16" s="78"/>
    </row>
    <row r="17" spans="2:9" ht="12.65" customHeight="1" x14ac:dyDescent="0.3">
      <c r="B17" s="13"/>
      <c r="C17" s="31">
        <v>0.1</v>
      </c>
      <c r="D17" s="14" t="s">
        <v>6</v>
      </c>
      <c r="F17" s="22" t="s">
        <v>23</v>
      </c>
      <c r="G17" s="38" t="e">
        <f ca="1">ROUND(_xll.CB.GetForeStatFN(D47,10), -3)</f>
        <v>#NUM!</v>
      </c>
      <c r="H17" s="97" t="s">
        <v>59</v>
      </c>
      <c r="I17" s="98"/>
    </row>
    <row r="18" spans="2:9" ht="12.65" customHeight="1" x14ac:dyDescent="0.3">
      <c r="B18" s="18"/>
      <c r="C18" s="19"/>
      <c r="D18" s="20"/>
      <c r="F18" s="22" t="s">
        <v>24</v>
      </c>
      <c r="G18" s="21" t="e">
        <f ca="1">ROUND(_xll.CB.GetForePercentFN(D47,99),-3)-G17</f>
        <v>#NUM!</v>
      </c>
      <c r="H18" s="99" t="s">
        <v>57</v>
      </c>
      <c r="I18" s="100"/>
    </row>
    <row r="19" spans="2:9" x14ac:dyDescent="0.25">
      <c r="B19" s="13" t="s">
        <v>36</v>
      </c>
      <c r="C19" s="12">
        <v>0.1</v>
      </c>
      <c r="D19" s="14" t="s">
        <v>7</v>
      </c>
      <c r="F19" s="22" t="s">
        <v>25</v>
      </c>
      <c r="G19" s="7">
        <v>100000</v>
      </c>
      <c r="H19" s="24" t="s">
        <v>39</v>
      </c>
      <c r="I19" s="23"/>
    </row>
    <row r="20" spans="2:9" ht="13.5" thickBot="1" x14ac:dyDescent="0.35">
      <c r="B20" s="13"/>
      <c r="C20" s="12">
        <v>1000</v>
      </c>
      <c r="D20" s="14" t="s">
        <v>8</v>
      </c>
      <c r="F20" s="25" t="s">
        <v>26</v>
      </c>
      <c r="G20" s="47" t="e">
        <f ca="1">SUM(G17:G19)</f>
        <v>#NUM!</v>
      </c>
      <c r="H20" s="26"/>
      <c r="I20" s="27"/>
    </row>
    <row r="21" spans="2:9" x14ac:dyDescent="0.25">
      <c r="B21" s="13"/>
      <c r="C21" s="12">
        <v>10000</v>
      </c>
      <c r="D21" s="14" t="s">
        <v>9</v>
      </c>
    </row>
    <row r="22" spans="2:9" ht="13" x14ac:dyDescent="0.3">
      <c r="B22" s="13"/>
      <c r="C22" s="12">
        <v>10000000</v>
      </c>
      <c r="D22" s="14" t="s">
        <v>10</v>
      </c>
      <c r="F22" s="37" t="s">
        <v>38</v>
      </c>
    </row>
    <row r="23" spans="2:9" ht="13" thickBot="1" x14ac:dyDescent="0.3"/>
    <row r="24" spans="2:9" ht="13" x14ac:dyDescent="0.3">
      <c r="B24" s="76" t="s">
        <v>13</v>
      </c>
      <c r="C24" s="77"/>
      <c r="D24" s="78"/>
    </row>
    <row r="25" spans="2:9" x14ac:dyDescent="0.25">
      <c r="B25" s="53" t="s">
        <v>44</v>
      </c>
      <c r="C25" s="49" t="s">
        <v>45</v>
      </c>
      <c r="D25" s="54">
        <f>(Min_WC+4*ML_WC+Max_WC)/6</f>
        <v>0.12166666666666666</v>
      </c>
    </row>
    <row r="26" spans="2:9" x14ac:dyDescent="0.25">
      <c r="B26" s="22"/>
      <c r="C26" s="44" t="s">
        <v>42</v>
      </c>
      <c r="D26" s="55">
        <f>(D25-Min_WC)*(2*ML_WC-Min_WC-Max_WC)/((ML_WC-D25)*(Max_WC-Min_WC))</f>
        <v>2.6000000000000063</v>
      </c>
    </row>
    <row r="27" spans="2:9" x14ac:dyDescent="0.25">
      <c r="B27" s="22"/>
      <c r="C27" s="44" t="s">
        <v>43</v>
      </c>
      <c r="D27" s="55">
        <f>D26*(Max_WC-D25)/(D25-Min_WC)</f>
        <v>3.4000000000000106</v>
      </c>
    </row>
    <row r="28" spans="2:9" x14ac:dyDescent="0.25">
      <c r="B28" s="56" t="s">
        <v>46</v>
      </c>
      <c r="C28" s="50">
        <v>0.63426566319498534</v>
      </c>
      <c r="D28" s="57"/>
    </row>
    <row r="29" spans="2:9" x14ac:dyDescent="0.25">
      <c r="B29" s="22" t="s">
        <v>41</v>
      </c>
      <c r="C29" s="48">
        <f>C28*(Max_WC-Min_WC)+Min_WC</f>
        <v>0.13171328315974926</v>
      </c>
      <c r="D29" s="23"/>
    </row>
    <row r="30" spans="2:9" x14ac:dyDescent="0.25">
      <c r="B30" s="13" t="s">
        <v>37</v>
      </c>
      <c r="C30" s="33">
        <f>sales*sales_price*C29</f>
        <v>1317132.8315974926</v>
      </c>
      <c r="D30" s="46"/>
    </row>
    <row r="31" spans="2:9" x14ac:dyDescent="0.25">
      <c r="B31" s="22" t="s">
        <v>47</v>
      </c>
      <c r="C31" s="45">
        <f>XChange_Rate</f>
        <v>1.6</v>
      </c>
      <c r="D31" s="58" t="s">
        <v>54</v>
      </c>
    </row>
    <row r="32" spans="2:9" x14ac:dyDescent="0.25">
      <c r="B32" s="13" t="s">
        <v>16</v>
      </c>
      <c r="C32" s="34">
        <f>C30*C31</f>
        <v>2107412.5305559882</v>
      </c>
      <c r="D32" s="14"/>
    </row>
    <row r="33" spans="2:8" ht="13" thickBot="1" x14ac:dyDescent="0.3">
      <c r="B33" s="18"/>
      <c r="C33" s="19"/>
      <c r="D33" s="20"/>
    </row>
    <row r="34" spans="2:8" x14ac:dyDescent="0.25">
      <c r="B34" s="13" t="s">
        <v>36</v>
      </c>
      <c r="C34" s="28">
        <v>0</v>
      </c>
      <c r="D34" s="46" t="s">
        <v>31</v>
      </c>
      <c r="E34" s="62" t="s">
        <v>48</v>
      </c>
      <c r="F34" s="63" t="s">
        <v>49</v>
      </c>
      <c r="G34" s="64" t="s">
        <v>50</v>
      </c>
      <c r="H34" s="1" t="s">
        <v>51</v>
      </c>
    </row>
    <row r="35" spans="2:8" x14ac:dyDescent="0.25">
      <c r="B35" s="53"/>
      <c r="C35" s="49"/>
      <c r="D35" s="59" t="s">
        <v>45</v>
      </c>
      <c r="E35" s="65">
        <f>(Min_Size+4*ML_Size+Max_Size)/6</f>
        <v>1673500</v>
      </c>
      <c r="F35" s="42">
        <f>(Min_Size+4*ML_Size+Max_Size)/6</f>
        <v>1673500</v>
      </c>
      <c r="G35" s="66">
        <f>(Min_Size+4*ML_Size+Max_Size)/6</f>
        <v>1673500</v>
      </c>
    </row>
    <row r="36" spans="2:8" x14ac:dyDescent="0.25">
      <c r="B36" s="22"/>
      <c r="C36" s="44"/>
      <c r="D36" s="23" t="s">
        <v>42</v>
      </c>
      <c r="E36" s="67">
        <f>(E35-Min_Size)*(2*ML_Size-Min_Size-Max_Size)/((ML_Size-E35)*(Max_Size-Min_Size))</f>
        <v>1.0036003600360035</v>
      </c>
      <c r="F36" s="40">
        <f>(F35-Min_Size)*(2*ML_Size-Min_Size-Max_Size)/((ML_Size-F35)*(Max_Size-Min_Size))</f>
        <v>1.0036003600360035</v>
      </c>
      <c r="G36" s="68">
        <f>(G35-Min_Size)*(2*ML_Size-Min_Size-Max_Size)/((ML_Size-G35)*(Max_Size-Min_Size))</f>
        <v>1.0036003600360035</v>
      </c>
    </row>
    <row r="37" spans="2:8" x14ac:dyDescent="0.25">
      <c r="B37" s="22"/>
      <c r="C37" s="44"/>
      <c r="D37" s="23" t="s">
        <v>43</v>
      </c>
      <c r="E37" s="69">
        <f>E36*(Max_Size-E35)/(E35-Min_Size)</f>
        <v>4.9963996399639958</v>
      </c>
      <c r="F37" s="41">
        <f>F36*(Max_Size-F35)/(F35-Min_Size)</f>
        <v>4.9963996399639958</v>
      </c>
      <c r="G37" s="70">
        <f>G36*(Max_Size-G35)/(G35-Min_Size)</f>
        <v>4.9963996399639958</v>
      </c>
    </row>
    <row r="38" spans="2:8" x14ac:dyDescent="0.25">
      <c r="B38" s="22"/>
      <c r="C38" s="44"/>
      <c r="D38" s="23" t="s">
        <v>52</v>
      </c>
      <c r="E38" s="71">
        <v>0.11400875268738156</v>
      </c>
      <c r="F38" s="51">
        <v>2.4699523915873413E-2</v>
      </c>
      <c r="G38" s="72">
        <v>0.16219432400319575</v>
      </c>
    </row>
    <row r="39" spans="2:8" ht="13" thickBot="1" x14ac:dyDescent="0.3">
      <c r="B39" s="56"/>
      <c r="C39" s="52"/>
      <c r="D39" s="57" t="s">
        <v>53</v>
      </c>
      <c r="E39" s="73">
        <f>E38*(Max_Size-Min_Size)+Min_Size</f>
        <v>1140973.5181211282</v>
      </c>
      <c r="F39" s="74">
        <f>F38*(Max_Size-Min_Size)+Min_Size</f>
        <v>247970.53963481827</v>
      </c>
      <c r="G39" s="75">
        <f>G38*(Max_Size-Min_Size)+Min_Size</f>
        <v>1622781.0457079543</v>
      </c>
    </row>
    <row r="40" spans="2:8" x14ac:dyDescent="0.25">
      <c r="B40" s="13" t="s">
        <v>18</v>
      </c>
      <c r="C40" s="35">
        <f>IF(C34&gt;=1,$E$39,0)</f>
        <v>0</v>
      </c>
      <c r="D40" s="14"/>
    </row>
    <row r="41" spans="2:8" x14ac:dyDescent="0.25">
      <c r="B41" s="13" t="s">
        <v>19</v>
      </c>
      <c r="C41" s="35">
        <f>IF(C35&gt;=1,$F$39,0)</f>
        <v>0</v>
      </c>
      <c r="D41" s="14"/>
    </row>
    <row r="42" spans="2:8" x14ac:dyDescent="0.25">
      <c r="B42" s="13" t="s">
        <v>20</v>
      </c>
      <c r="C42" s="35">
        <f>IF(C36&gt;=1,$G$39,0)</f>
        <v>0</v>
      </c>
      <c r="D42" s="14"/>
    </row>
    <row r="43" spans="2:8" x14ac:dyDescent="0.25">
      <c r="B43" s="18"/>
      <c r="C43" s="36"/>
      <c r="D43" s="20"/>
    </row>
    <row r="44" spans="2:8" x14ac:dyDescent="0.25">
      <c r="B44" s="13" t="s">
        <v>32</v>
      </c>
      <c r="C44" s="35">
        <f>Rate*E35</f>
        <v>167350</v>
      </c>
      <c r="D44" s="14" t="s">
        <v>33</v>
      </c>
    </row>
    <row r="45" spans="2:8" ht="13" thickBot="1" x14ac:dyDescent="0.3">
      <c r="B45" s="60" t="s">
        <v>21</v>
      </c>
      <c r="C45" s="61">
        <f>SUM(C40:C44)</f>
        <v>167350</v>
      </c>
      <c r="D45" s="17"/>
    </row>
    <row r="46" spans="2:8" ht="13" thickBot="1" x14ac:dyDescent="0.3">
      <c r="D46" s="5"/>
    </row>
    <row r="47" spans="2:8" ht="13.5" thickBot="1" x14ac:dyDescent="0.35">
      <c r="B47" s="6" t="s">
        <v>27</v>
      </c>
      <c r="C47" s="6"/>
      <c r="D47" s="43">
        <f>C32+C45</f>
        <v>2274762.5305559882</v>
      </c>
    </row>
    <row r="48" spans="2:8" x14ac:dyDescent="0.25">
      <c r="D48" s="8"/>
    </row>
  </sheetData>
  <mergeCells count="8">
    <mergeCell ref="B4:H6"/>
    <mergeCell ref="B8:D8"/>
    <mergeCell ref="B15:D15"/>
    <mergeCell ref="B24:D24"/>
    <mergeCell ref="F16:I16"/>
    <mergeCell ref="F8:I14"/>
    <mergeCell ref="H17:I17"/>
    <mergeCell ref="H18:I18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Capital with uncontrolled risk</vt:lpstr>
      <vt:lpstr>Capital with controlled risk</vt:lpstr>
      <vt:lpstr>'Capital with controlled risk'!Max_Size</vt:lpstr>
      <vt:lpstr>Max_Size</vt:lpstr>
      <vt:lpstr>'Capital with controlled risk'!Max_WC</vt:lpstr>
      <vt:lpstr>Max_WC</vt:lpstr>
      <vt:lpstr>'Capital with controlled risk'!Min_Size</vt:lpstr>
      <vt:lpstr>Min_Size</vt:lpstr>
      <vt:lpstr>'Capital with controlled risk'!Min_WC</vt:lpstr>
      <vt:lpstr>Min_WC</vt:lpstr>
      <vt:lpstr>'Capital with controlled risk'!ML_Size</vt:lpstr>
      <vt:lpstr>ML_Size</vt:lpstr>
      <vt:lpstr>'Capital with controlled risk'!ML_WC</vt:lpstr>
      <vt:lpstr>ML_WC</vt:lpstr>
      <vt:lpstr>'Capital with controlled risk'!Rate</vt:lpstr>
      <vt:lpstr>Rate</vt:lpstr>
      <vt:lpstr>'Capital with controlled risk'!sales</vt:lpstr>
      <vt:lpstr>sales</vt:lpstr>
      <vt:lpstr>'Capital with controlled risk'!sales_price</vt:lpstr>
      <vt:lpstr>sales_price</vt:lpstr>
      <vt:lpstr>'Capital with controlled risk'!XChange_Rate</vt:lpstr>
      <vt:lpstr>XChange_Rate</vt:lpstr>
      <vt:lpstr>'Capital with controlled risk'!XChange_Rate_Vol</vt:lpstr>
      <vt:lpstr>XChange_Rate_Vol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2017-09-22T16:22:39Z</dcterms:modified>
  <cp:category/>
</cp:coreProperties>
</file>