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20" windowWidth="15480" windowHeight="10560" firstSheet="1" activeTab="1"/>
  </bookViews>
  <sheets>
    <sheet name="CB_DATA_" sheetId="4" state="veryHidden" r:id="rId1"/>
    <sheet name="Problem description" sheetId="2" r:id="rId2"/>
    <sheet name="Static model" sheetId="3" r:id="rId3"/>
    <sheet name="Solution" sheetId="1"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0b2b1c253f7e44d58e3d05a535cb9412" localSheetId="3" hidden="1">Solution!$C$43</definedName>
    <definedName name="CB_19a6a586908541d3a95bc1727c6bad74" localSheetId="3" hidden="1">Solution!$L$21</definedName>
    <definedName name="CB_3610cd61f924420892176069cfe4539b" localSheetId="3" hidden="1">Solution!$E$27</definedName>
    <definedName name="CB_3ef478387f544472963868922834d36f" localSheetId="3" hidden="1">Solution!$I$21</definedName>
    <definedName name="CB_4f2a3557b7d24e5bbe5fd2131f61ca8c" localSheetId="3" hidden="1">Solution!$H$21</definedName>
    <definedName name="CB_524b507521134c21b4546a453c1ff4ae" localSheetId="3" hidden="1">Solution!$C$38</definedName>
    <definedName name="CB_735c52797f2a4b4e8a5eb20c27918072" localSheetId="3" hidden="1">Solution!$C$41</definedName>
    <definedName name="CB_74766d82b8da4bedbd5728b53eb3a790" localSheetId="3" hidden="1">Solution!$E$26</definedName>
    <definedName name="CB_80dd967b8bc8444cba5a86b2369939cc" localSheetId="3" hidden="1">Solution!$D$38</definedName>
    <definedName name="CB_Block_00000000000000000000000000000000" localSheetId="3" hidden="1">"'7.0.0.0"</definedName>
    <definedName name="CB_Block_00000000000000000000000000000001" localSheetId="0" hidden="1">"'636349534660556698"</definedName>
    <definedName name="CB_Block_00000000000000000000000000000001" localSheetId="3" hidden="1">"'636349534661337946"</definedName>
    <definedName name="CB_Block_00000000000000000000000000000003" localSheetId="3" hidden="1">"'11.1.4716.0"</definedName>
    <definedName name="CB_BlockExt_00000000000000000000000000000003" localSheetId="3" hidden="1">"'11.1.2.4.850"</definedName>
    <definedName name="CB_c6c0e75efdd84f9a952bfe79493e9254" localSheetId="3" hidden="1">Solution!$G$21</definedName>
    <definedName name="CB_cc7e6bf074bc4e34873e747149b0ab96" localSheetId="3" hidden="1">Solution!$J$21</definedName>
    <definedName name="CB_d8289e18632d4f9088561d7118c49b2e" localSheetId="3" hidden="1">Solution!$C$4</definedName>
    <definedName name="CB_e86e556524b642b2b42fa0c185226530" localSheetId="3" hidden="1">Solution!$K$21</definedName>
    <definedName name="CB_ebe492a8cc994516adf7c8cac4bd68c0" localSheetId="3" hidden="1">Solution!$F$21</definedName>
    <definedName name="CB_ecd9236783a345b88056bc6ea9a903bf" localSheetId="3" hidden="1">Solution!$C$44</definedName>
    <definedName name="CB_f1068056b1b343088470cc845ee86a61" localSheetId="3" hidden="1">Solution!$E$20</definedName>
    <definedName name="CB_fd6372fb920e4caf9c15d0b540432259" localSheetId="3" hidden="1">Solution!$C$39</definedName>
    <definedName name="CBWorkbookPriority" localSheetId="0" hidden="1">-773858142</definedName>
    <definedName name="CBx_160e9763370d46b891ad8587009a09b3" localSheetId="0" hidden="1">"'CB_DATA_'!$A$1"</definedName>
    <definedName name="CBx_8cfcbb1a6f07421099d1cd9e5b183062" localSheetId="0" hidden="1">"'Solution'!$A$1"</definedName>
    <definedName name="CBx_Sheet_Guid" localSheetId="0" hidden="1">"'160e9763-370d-46b8-91ad-8587009a09b3"</definedName>
    <definedName name="CBx_Sheet_Guid" localSheetId="3" hidden="1">"'8cfcbb1a-6f07-4210-99d1-cd9e5b183062"</definedName>
    <definedName name="CBx_SheetRef" localSheetId="0" hidden="1">CB_DATA_!$A$14</definedName>
    <definedName name="CBx_SheetRef" localSheetId="3" hidden="1">CB_DATA_!$B$14</definedName>
    <definedName name="CBx_StorageType" localSheetId="0" hidden="1">2</definedName>
    <definedName name="CBx_StorageType" localSheetId="3" hidden="1">2</definedName>
    <definedName name="combined">Solution!$C$40</definedName>
    <definedName name="conservatives">Solution!$C$41</definedName>
    <definedName name="Election">Solution!$C$42</definedName>
    <definedName name="growth">Solution!$C$44</definedName>
    <definedName name="n">'Problem description'!#REF!</definedName>
    <definedName name="newtax">Solution!$C$43</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StatFunctionsUpdateFreq">1</definedName>
    <definedName name="RiskTemplateSheetName">"myTemplate"</definedName>
    <definedName name="RiskUpdateDisplay" hidden="1">FALSE</definedName>
    <definedName name="RiskUpdateStatFunctions">FALSE</definedName>
    <definedName name="RiskUseDifferentSeedForEachSim" hidden="1">FALSE</definedName>
    <definedName name="RiskUseFixedSeed" hidden="1">TRUE</definedName>
    <definedName name="RiskUseMultipleCPUs" hidden="1">TRUE</definedName>
    <definedName name="threshold1">Solution!$C$47</definedName>
    <definedName name="threshold2">Solution!$C$48</definedName>
  </definedNames>
  <calcPr calcId="171027" calcMode="manual"/>
</workbook>
</file>

<file path=xl/calcChain.xml><?xml version="1.0" encoding="utf-8"?>
<calcChain xmlns="http://schemas.openxmlformats.org/spreadsheetml/2006/main">
  <c r="B11" i="4" l="1"/>
  <c r="A11" i="4"/>
  <c r="C42" i="1"/>
  <c r="D39" i="1" l="1"/>
  <c r="C40" i="1" s="1"/>
  <c r="F22" i="1"/>
  <c r="G22" i="1"/>
  <c r="H22" i="1" s="1"/>
  <c r="O11" i="1"/>
  <c r="P12" i="1"/>
  <c r="P13" i="1"/>
  <c r="P14" i="1"/>
  <c r="P15" i="1"/>
  <c r="P16" i="1"/>
  <c r="P17" i="1"/>
  <c r="P18" i="1"/>
  <c r="P19" i="1"/>
  <c r="P20" i="1"/>
  <c r="P21" i="1"/>
  <c r="P22" i="1"/>
  <c r="P23" i="1"/>
  <c r="P24" i="1"/>
  <c r="P25" i="1"/>
  <c r="P26" i="1"/>
  <c r="P27" i="1"/>
  <c r="P28" i="1"/>
  <c r="P29" i="1"/>
  <c r="P30" i="1"/>
  <c r="P31" i="1"/>
  <c r="P32" i="1"/>
  <c r="P33" i="1"/>
  <c r="O34" i="1"/>
  <c r="B28" i="2"/>
  <c r="B16" i="2"/>
  <c r="B23" i="2"/>
  <c r="C9" i="3"/>
  <c r="C11" i="3"/>
  <c r="C13" i="3" s="1"/>
  <c r="C10" i="3"/>
  <c r="C33" i="3"/>
  <c r="C12" i="3"/>
  <c r="D9" i="3"/>
  <c r="D11" i="3" s="1"/>
  <c r="D13" i="3" s="1"/>
  <c r="D10" i="3"/>
  <c r="D33" i="3"/>
  <c r="D12" i="3" s="1"/>
  <c r="E27" i="3"/>
  <c r="E10" i="3"/>
  <c r="E9" i="3"/>
  <c r="E33" i="3"/>
  <c r="E12" i="3" s="1"/>
  <c r="F25" i="3"/>
  <c r="G25" i="3" s="1"/>
  <c r="F26" i="3"/>
  <c r="F27" i="3" s="1"/>
  <c r="F20" i="3"/>
  <c r="G20" i="3"/>
  <c r="F33" i="3"/>
  <c r="F12" i="3" s="1"/>
  <c r="G26" i="3"/>
  <c r="G27" i="3" s="1"/>
  <c r="G10" i="3" s="1"/>
  <c r="G33" i="3"/>
  <c r="G12" i="3"/>
  <c r="H33" i="3"/>
  <c r="H12" i="3" s="1"/>
  <c r="I33" i="3"/>
  <c r="I12" i="3"/>
  <c r="J33" i="3"/>
  <c r="J12" i="3" s="1"/>
  <c r="K33" i="3"/>
  <c r="K12" i="3"/>
  <c r="L33" i="3"/>
  <c r="L12" i="3" s="1"/>
  <c r="C6" i="3"/>
  <c r="D6" i="3" s="1"/>
  <c r="E6" i="3" s="1"/>
  <c r="F6" i="3" s="1"/>
  <c r="G6" i="3" s="1"/>
  <c r="H6" i="3" s="1"/>
  <c r="I6" i="3" s="1"/>
  <c r="J6" i="3" s="1"/>
  <c r="K6" i="3" s="1"/>
  <c r="L6" i="3" s="1"/>
  <c r="F27" i="1"/>
  <c r="G19" i="1" s="1"/>
  <c r="F19" i="1"/>
  <c r="C6" i="1"/>
  <c r="D6" i="1" s="1"/>
  <c r="F20" i="1"/>
  <c r="G20" i="1" s="1"/>
  <c r="H20" i="1" s="1"/>
  <c r="E28" i="1"/>
  <c r="E9" i="1" s="1"/>
  <c r="F26" i="1"/>
  <c r="H34" i="1"/>
  <c r="H12" i="1"/>
  <c r="F34" i="1"/>
  <c r="F12" i="1"/>
  <c r="C9" i="1"/>
  <c r="C11" i="1" s="1"/>
  <c r="C10" i="1"/>
  <c r="D9" i="1"/>
  <c r="D11" i="1" s="1"/>
  <c r="D10" i="1"/>
  <c r="G34" i="1"/>
  <c r="G12" i="1"/>
  <c r="I34" i="1"/>
  <c r="I12" i="1"/>
  <c r="J34" i="1"/>
  <c r="J12" i="1"/>
  <c r="K34" i="1"/>
  <c r="K12" i="1"/>
  <c r="L34" i="1"/>
  <c r="L12" i="1"/>
  <c r="G26" i="1"/>
  <c r="H20" i="3"/>
  <c r="E11" i="3"/>
  <c r="E13" i="3" s="1"/>
  <c r="C14" i="3"/>
  <c r="C15" i="3" s="1"/>
  <c r="I20" i="3"/>
  <c r="J20" i="3"/>
  <c r="K20" i="3"/>
  <c r="D23" i="1" l="1"/>
  <c r="E6" i="1"/>
  <c r="F6" i="1" s="1"/>
  <c r="D14" i="3"/>
  <c r="F10" i="3"/>
  <c r="F9" i="3"/>
  <c r="F11" i="3" s="1"/>
  <c r="F13" i="3" s="1"/>
  <c r="C16" i="3"/>
  <c r="H25" i="3"/>
  <c r="G9" i="3"/>
  <c r="G11" i="3" s="1"/>
  <c r="G13" i="3" s="1"/>
  <c r="I22" i="1"/>
  <c r="J22" i="1" s="1"/>
  <c r="K22" i="1" s="1"/>
  <c r="L22" i="1" s="1"/>
  <c r="H26" i="1"/>
  <c r="L20" i="3"/>
  <c r="E31" i="1"/>
  <c r="E34" i="1" s="1"/>
  <c r="E12" i="1" s="1"/>
  <c r="D31" i="1"/>
  <c r="D34" i="1" s="1"/>
  <c r="D12" i="1" s="1"/>
  <c r="D13" i="1" s="1"/>
  <c r="C31" i="1"/>
  <c r="C34" i="1" s="1"/>
  <c r="C12" i="1" s="1"/>
  <c r="C13" i="1" s="1"/>
  <c r="H26" i="3"/>
  <c r="E10" i="1"/>
  <c r="E11" i="1" s="1"/>
  <c r="E13" i="1" s="1"/>
  <c r="G27" i="1"/>
  <c r="F10" i="1"/>
  <c r="F28" i="1"/>
  <c r="F9" i="1" s="1"/>
  <c r="E23" i="1" l="1"/>
  <c r="F23" i="1" s="1"/>
  <c r="C14" i="1"/>
  <c r="G28" i="1"/>
  <c r="H27" i="1"/>
  <c r="H19" i="1"/>
  <c r="I25" i="3"/>
  <c r="H9" i="3"/>
  <c r="H11" i="3" s="1"/>
  <c r="H13" i="3" s="1"/>
  <c r="I26" i="1"/>
  <c r="D15" i="3"/>
  <c r="D16" i="3" s="1"/>
  <c r="F11" i="1"/>
  <c r="F13" i="1" s="1"/>
  <c r="H27" i="3"/>
  <c r="H10" i="3" s="1"/>
  <c r="I26" i="3"/>
  <c r="I20" i="1"/>
  <c r="G6" i="1"/>
  <c r="J26" i="3" l="1"/>
  <c r="I27" i="3"/>
  <c r="I10" i="3" s="1"/>
  <c r="H6" i="1"/>
  <c r="G23" i="1"/>
  <c r="J25" i="3"/>
  <c r="I9" i="3"/>
  <c r="I11" i="3" s="1"/>
  <c r="I13" i="3" s="1"/>
  <c r="J26" i="1"/>
  <c r="C15" i="1"/>
  <c r="C16" i="1" s="1"/>
  <c r="D14" i="1"/>
  <c r="J20" i="1"/>
  <c r="E14" i="3"/>
  <c r="I27" i="1"/>
  <c r="I19" i="1"/>
  <c r="H28" i="1"/>
  <c r="G9" i="1"/>
  <c r="G11" i="1" s="1"/>
  <c r="G13" i="1" s="1"/>
  <c r="G10" i="1"/>
  <c r="D15" i="1" l="1"/>
  <c r="D16" i="1" s="1"/>
  <c r="E15" i="3"/>
  <c r="E16" i="3" s="1"/>
  <c r="F14" i="3"/>
  <c r="I6" i="1"/>
  <c r="H23" i="1"/>
  <c r="H10" i="1"/>
  <c r="H9" i="1"/>
  <c r="K20" i="1"/>
  <c r="K26" i="1"/>
  <c r="I28" i="1"/>
  <c r="J19" i="1"/>
  <c r="J27" i="1"/>
  <c r="K25" i="3"/>
  <c r="J27" i="3"/>
  <c r="J10" i="3" s="1"/>
  <c r="K26" i="3"/>
  <c r="J9" i="3" l="1"/>
  <c r="J11" i="3" s="1"/>
  <c r="J13" i="3" s="1"/>
  <c r="I9" i="1"/>
  <c r="I10" i="1"/>
  <c r="L25" i="3"/>
  <c r="L20" i="1"/>
  <c r="I23" i="1"/>
  <c r="J6" i="1"/>
  <c r="K27" i="3"/>
  <c r="K10" i="3" s="1"/>
  <c r="L26" i="3"/>
  <c r="L27" i="3" s="1"/>
  <c r="L10" i="3" s="1"/>
  <c r="K19" i="1"/>
  <c r="J28" i="1"/>
  <c r="K27" i="1"/>
  <c r="H11" i="1"/>
  <c r="H13" i="1" s="1"/>
  <c r="L26" i="1"/>
  <c r="F15" i="3"/>
  <c r="F16" i="3" s="1"/>
  <c r="G14" i="3"/>
  <c r="E14" i="1"/>
  <c r="K9" i="3" l="1"/>
  <c r="K11" i="3" s="1"/>
  <c r="K13" i="3" s="1"/>
  <c r="G15" i="3"/>
  <c r="G16" i="3" s="1"/>
  <c r="E15" i="1"/>
  <c r="E16" i="1" s="1"/>
  <c r="K28" i="1"/>
  <c r="L19" i="1"/>
  <c r="L27" i="1"/>
  <c r="L28" i="1" s="1"/>
  <c r="L9" i="1" s="1"/>
  <c r="I11" i="1"/>
  <c r="I13" i="1" s="1"/>
  <c r="J9" i="1"/>
  <c r="J10" i="1"/>
  <c r="K6" i="1"/>
  <c r="J23" i="1"/>
  <c r="L9" i="3"/>
  <c r="L11" i="3" s="1"/>
  <c r="L13" i="3" s="1"/>
  <c r="F14" i="1" l="1"/>
  <c r="K23" i="1"/>
  <c r="L6" i="1"/>
  <c r="L23" i="1" s="1"/>
  <c r="H14" i="3"/>
  <c r="F15" i="1"/>
  <c r="F16" i="1" s="1"/>
  <c r="L10" i="1"/>
  <c r="L11" i="1" s="1"/>
  <c r="L13" i="1" s="1"/>
  <c r="J11" i="1"/>
  <c r="J13" i="1" s="1"/>
  <c r="K10" i="1"/>
  <c r="K9" i="1"/>
  <c r="G14" i="1" l="1"/>
  <c r="G15" i="1" s="1"/>
  <c r="G16" i="1" s="1"/>
  <c r="K11" i="1"/>
  <c r="K13" i="1" s="1"/>
  <c r="H15" i="3"/>
  <c r="H16" i="3" s="1"/>
  <c r="H14" i="1" l="1"/>
  <c r="I14" i="3"/>
  <c r="I15" i="3" l="1"/>
  <c r="I16" i="3" s="1"/>
  <c r="H15" i="1"/>
  <c r="H16" i="1" s="1"/>
  <c r="I14" i="1" l="1"/>
  <c r="J14" i="3"/>
  <c r="J15" i="3" l="1"/>
  <c r="J16" i="3" s="1"/>
  <c r="I15" i="1"/>
  <c r="I16" i="1" s="1"/>
  <c r="J14" i="1" l="1"/>
  <c r="K14" i="3"/>
  <c r="K15" i="3" l="1"/>
  <c r="K16" i="3" s="1"/>
  <c r="J15" i="1"/>
  <c r="J16" i="1" s="1"/>
  <c r="K14" i="1" l="1"/>
  <c r="L14" i="3"/>
  <c r="L15" i="3" s="1"/>
  <c r="L16" i="3" s="1"/>
  <c r="C4" i="3" s="1"/>
  <c r="K15" i="1" l="1"/>
  <c r="K16" i="1" s="1"/>
  <c r="L14" i="1" l="1"/>
  <c r="L15" i="1" s="1"/>
  <c r="L16" i="1" s="1"/>
  <c r="C4" i="1" s="1"/>
</calcChain>
</file>

<file path=xl/sharedStrings.xml><?xml version="1.0" encoding="utf-8"?>
<sst xmlns="http://schemas.openxmlformats.org/spreadsheetml/2006/main" count="108" uniqueCount="79">
  <si>
    <t>NPV (10%)</t>
  </si>
  <si>
    <t>Year</t>
  </si>
  <si>
    <t>Cash Flow</t>
  </si>
  <si>
    <t>Total Revenue</t>
  </si>
  <si>
    <t>Cost of Goods Sold</t>
  </si>
  <si>
    <t>Gross Margin</t>
  </si>
  <si>
    <t>Operating Expenses</t>
  </si>
  <si>
    <t>Earnings Before Taxes</t>
  </si>
  <si>
    <t>Tax Basis</t>
  </si>
  <si>
    <t>Income Tax</t>
  </si>
  <si>
    <t>Net Income</t>
  </si>
  <si>
    <t>Market Conditions</t>
  </si>
  <si>
    <t>Number of Competitors</t>
  </si>
  <si>
    <t>Unit Cost</t>
  </si>
  <si>
    <t>Inflation Rate</t>
  </si>
  <si>
    <t>Tax Rate</t>
  </si>
  <si>
    <t>Sales Activity</t>
  </si>
  <si>
    <t>Sales Price</t>
  </si>
  <si>
    <t>Sales Volume</t>
  </si>
  <si>
    <t>Production Expense</t>
  </si>
  <si>
    <t>Product Development</t>
  </si>
  <si>
    <t>Capital Expenses</t>
  </si>
  <si>
    <t>Overhead</t>
  </si>
  <si>
    <t>Total Expenses</t>
  </si>
  <si>
    <t>Market volume</t>
  </si>
  <si>
    <t>Gibbons</t>
  </si>
  <si>
    <t>Gumbel</t>
  </si>
  <si>
    <t>Combined estimate</t>
  </si>
  <si>
    <t>Market growth</t>
  </si>
  <si>
    <t>Exercise</t>
  </si>
  <si>
    <t>You are evaluating a new company making fuel cells for hospital power plants.  Currently there are no competitors.</t>
  </si>
  <si>
    <t>Part 1</t>
  </si>
  <si>
    <t>Past yearly inflation change</t>
  </si>
  <si>
    <t>Part 2</t>
  </si>
  <si>
    <t>Part 3</t>
  </si>
  <si>
    <t>Part 4</t>
  </si>
  <si>
    <t>Question</t>
  </si>
  <si>
    <t>Present the NPV distribution at 10% discount rate.</t>
  </si>
  <si>
    <t>Cumulative probability</t>
  </si>
  <si>
    <t>Rank</t>
  </si>
  <si>
    <t>Minimum</t>
  </si>
  <si>
    <t>Maximum</t>
  </si>
  <si>
    <t>(a, b, c) notation means a distribution with min = a, most likely = b, and max = c.</t>
  </si>
  <si>
    <t>Election date</t>
  </si>
  <si>
    <t>New tax rate</t>
  </si>
  <si>
    <t>Competitor entry thresholds</t>
  </si>
  <si>
    <t>1 competitor</t>
  </si>
  <si>
    <t>Market size</t>
  </si>
  <si>
    <t>2 competitors</t>
  </si>
  <si>
    <t>Conservatives get in? (1=yes)</t>
  </si>
  <si>
    <t>Development cost spread</t>
  </si>
  <si>
    <t>Base value: no uncertainty added</t>
  </si>
  <si>
    <t>NPV of a capital investment</t>
  </si>
  <si>
    <t>You expect one competitor to emerge as soon as the market volume reaches 3,500 units in the previous year. A second would appear at 8,500 units. Your competitors' share of the market would grow linearly to an equal share in the market after three years.</t>
  </si>
  <si>
    <t>NPV of a capital investment (no uncertainly)</t>
  </si>
  <si>
    <t>NPV of a capital investment (uncertainly included)</t>
  </si>
  <si>
    <r>
      <t xml:space="preserve">Problem: </t>
    </r>
    <r>
      <rPr>
        <sz val="10"/>
        <rFont val="Arial"/>
        <family val="2"/>
      </rPr>
      <t>The next tab "Static model" shows an NPV calculation of a project, which does not include uncertainty. Calculate the distribution of NPV including the uncertainties listed below:</t>
    </r>
  </si>
  <si>
    <t>Min:</t>
  </si>
  <si>
    <t>Max:</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</si>
  <si>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</si>
  <si>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</si>
  <si>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</si>
  <si>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</si>
  <si>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</si>
  <si>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</si>
  <si>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</si>
  <si>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</si>
  <si>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</si>
  <si>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</si>
  <si>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</si>
  <si>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</si>
  <si>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160e9763-370d-46b8-91ad-8587009a09b3</t>
  </si>
  <si>
    <t>CB_Block_0</t>
  </si>
  <si>
    <t>㜸〱敤㕣㕢㡣㈴㔵ㄹ敥慡改敡改敡㤹搹ㄹ㜶㤶换〲挲㜰㠷㥤戵搹㔹㜶戹㠸敢㌲㤷扤っ散㘵㜶㘷㜶㤱㈰㌶㌵摤愷㘶㙡户慢㝡愸慡㥥摤㐱㤴㐵ㄱ挴㑢っ昸愰㈰㉡ㄲ㐳㌴㌱㈶昸㐰㐰搱挴㐴愳㌱㘰㝣㈰㈶㍥㤸㈰㌱晡愰㌱㥢昸㐲㈲〹㝥摦愹慡敥敡敥改㥡愱〱ㅤ捣搴㙥晦㝢敡摣捦昹慦攷晦㑦㙤㑡㐹愵㔲㙦攳攱扦㝣搲㑣㕣㍣扤攴昹挲捥㡦㔷捡㘵㔱昴慤㡡攳攵㐷㕤搷㔸㍡㘰㜹㝥ㄷ㉡㘴ちㄶ捡㍤慤攰㔹昷㡢㙣㘱㔱戸ㅥ㉡㘹愹㔴㌶慢慢㈸㘷㈷晣つ㐴㉦㍡㕢昵愶〱㘶挶挷づ捦㥥㐰慦搳㝥挵ㄵ㕢㠷㡥〷㙤㜷㡤㡣攴㐷昲㍢㙥ㅡ戹㌱扦㙤敢搰㜸戵散㔷㕤戱换ㄱ㔵摦㌵捡㕢㠷愶慡戳㘵慢㜸㠷㔸㥡愹㥣ㄴ捥㉥㌱扢敤㠶㔹㘳挷捤㈳㍢㜶敥㌴㙦戹攵收㕥っ㥤㍡㌴㍥㌶攵ち搳㝢㡦晡搴㌸攵ㅤㄳ愲㘸㜱㙤㐲戸㤶㌳㤷ㅦㅦ挳摦搸晣昱㜶㔳㝥㝡㕥〸㥦㐳ぢ㔷㌸㐵攱改㘸搸㘳㡦㝡㕥搵㕥攰收改昶㕥㉣戵㘸㜸扥㘶㡦㡢㜲㔹户愳㕥戳昶㘱散㕤搹㔸敡戵愷㠵攳㔹扥戵㘸昹㑢ㄹ㝢〶ㅤ㤵晡散㘳㥥㌸㙡㌸㜳攲㤰㘱ぢ捤摥㔷戵㑡改攰㐹㜵㕤ㄳ㜵ㄱ㥦㤸㕣㝥㝥搴戳挷攷つ㔷捥挸攳挶㈴搴摤敢ㄶㅢ敢㕥搱扥㕦㑥㕤㡥挰㍥慦㙡㕦て㈵挷つ户㔶㜳戸㝤捤㜰昱㡤㌳戸扥㝤晤搸ㅥ㌵戶戹慥㝤ㅢ戹㤵㡤戵㤵㥥㤰扥攵㡥㘲㌱㝡㠶愰㥢㈰㑢㐰〴敡㌹㠲ㅥ㠲㕥〰㈵晤㉦㜰㐹扣㈱㡢搴㠲愱ㄶ㘶搵㐲㔱㉤㤴搴㠲㔰ぢ愶㕡㤸㔳ぢ昳㙡挱㔲ぢ㈷搴挲㐹搴㠹㥥㙣㜷户ㅡ㍥ㅦ搶晥晤慢㥦㝦昷㠷㤳㉦㍥戸攵昶つ㑦㙣㤹敢摤㠰㑡㐷挲㐹㑤戸挶㈹㤰㕡㥤㡡户攷户昱捦捡㕣〱愶㌰㜷㥡㌷㤹㈳㈳愵㥤摢㡣ㅢっ㡤换㑡㐰㝥〳愱っ愰㙥慦㜹愷攵㤴㉡愷㈴敥㉥ㅥ㌳㍣㔱摦戸攱戰㙣慣㔲㜵㑡摥㐵换ㄷ㑥晢㠶㉦㉥㙣㉥慢㜷搲搲㙣ㅡ㙣㈵㍣㌹摥㈵捤捤㡥ㅢ攵慡ㄸ㍤㙤〵挵ㅦ㙡㉡戶愷摣捡㙣晢搲扤慥戸慦㔶摡㌲愳㔱〸戵㐵搹㜷换㉡㠳愲㘰㕥㐳攳昳ㄵ㑦㌸㜲㝡挳昶㤴㔵㍣㈹摣㘹㐱㤱㈸㑡㜲愹攷戲㈸攴晡攱挳づㄶち㙥㉤㕤ㅥ捦㌵昷㥣昶挱捣愲㠴昹㉥〸搷㕦㥡㌱㘶换攲扣㠶㉡挱㤸㈸搸摣㤰扤户㔲慣㝡攳ㄵ挷㜷㉢攵挶㤲搱搲愲〱㐹㔳㍡㔸㈹㠹㜴㍡㈵㠵〲〴㙥㔷㤷愲愴戶戴攷〵㠹㠸ㄸ㡡挹挸ㄷ㌴㤲㕤晥㈸㔶㠷㔵㤴〵㘹㔲扤㜲㠵捥㌸㕦㈹㘳ㄲ㌸㌰戶㈶敡てづ㝡敤ち摤搶㌰昷晥㔶㔶搵挱㜰昵㝢ㄶ㠵攳敦㌷㥣㔲㔹戸㠹摡㑦攱㡣昴㝥〰敤㉣〴㐲摢摤愳慡㔳㑥㉢㑢摡㈹慢攴捦㘷收㠵㌵㌷敦㈳てㅡ㌲㥢攵搶戶㍣晡㌹挸搲㌷ㄲっ〲攴㜲愹捣㈶㔶捡攴昰愴㌴㑡愷〴㕥㙥㄰攴㙣搷挰换扤收㕥慢散㡢㐰㈸昷㥢挰㐸愰搵㈴晡晡㐸愲慥㔱っㄴ挶㈶㜳ㅣ㔴㙡㔸㡥扦㔴攷摢ㄶ㉥〹㠸㘸㕤ㄶ慣㌹㔹㐰㔱搰㈸てㄲ㜸つ㐴搳㈴つ㤲㉢挷㠸㠸㙣㤰愰搹搱㜳㈳㤱戱㝥㠲㡣㐰晤㌸ㄱ戲昶戶昶㌲㠲挴摥㑡愴㙣搴㤶ㅦ搷愵搹㜲戶㝣㈰捤捥挵挶改攷ㄱ㥣㑦㜰〱挱㘶〰攵慦㤰㜰㤴㜲㐸㌷㍥晡㐵㜸搷㉦㈶昸㄰〰攴㤳㑥㤹ㄳ㡡㉡摡㔰慢戱㈳㔹慦て㜶戲㌴㡡〳㔱㐴换戸㘶㘷昶搹ㄲ搱愱搵戹㌶㜴㙤㕡敡搸慢摢搳㘶㝣㌹愴挸㠴慡昱戵慥㔰㌵扥ㄱ慣摡愱摥扡ㄴ㑤昵㈱㠲换〰〲挵㐲㘳㜷㜵搶㍣捤挹て㠴㐹ㄴㄸ㐲ㅤ㉡昷㤰㠸㘹晥㈷〸戸㤶愳换扡晤㑣㔳㜰搸晣挰摢捦㕢摢昳㜶㠸昴㈶㥤戹慥㜳攸㉢㝡㠷ㄶ昴攵㘰㉦攵㑦㙤昵换㤵㈸搶慦㈲戸ㅡ愰㐹扦昰攴晤㑥扤〴搲㈴戶㘳㤸摢㐸㡦㡢戴㜰㘷㤶ㄶ㠴搴㍥扤收㡣攱捥〹ㅦ摥㡢挹〹搸挱ㄵ搷ㄵ㘵ㅣ㘸㑢㌲㠳㘷㤷昳ㅢ㌳扤扤㙥挵㘶晥扡㝤散㝤㈰ㄴ㐳㍡慤㜶愵㥡散攳〴㍢㌳收㙦㡡㔱づ昵敦つ敤㠵㐴慣㔱㈳㜹戱㕤昲搹㜲㕤㤲㜴㈰㐹慥挵戶敡搷〱㐰㑡㈸㝦㘸㉢㔱㠶㔹㙤慢慣搶㘸慤搲扢㤷㜰㌲㘹昲ㅦ戶挸㤱㥥挰㔹㍢〶摦㠱搷㘷㑦㕢㜶㑤㔸昴搸㔳挲㉤挲慦㘰㤵㐵㉥㜰挹㔲搴慣换㡡て㠸慣攸敡㙡㌹㑢㈷昸搶㈴㥤㌴㐹㠹㐴㙥㑦㉣㑣㌸㠷搷㠹㡡㉥㐸ち㤵〴户㔰㑤〲㤱昲㔸㜷㕤挴㜴㈰㘲昲搸㌸晤㝡㠲㙤〴㈳〰摡敦㈰㘹㔶扢昱っ㠵㜵㉦搲㥤㕤㈸愴戲㐴㠳㜴て扥摡㔶㔸敤攰㌰㍢〹㙥〴㘸㌲㝦攸㝣㑣㈰㐴㠹昲ㄸ㈱搲㕡搲捤攳㤶㌸㐵ㅡ搸㘰㈲愸㌴㕥昵晣㡡捤愸㔲㥦㌹㔱㌹㔴昱㈷㉣㙦〱㔱愸㐱㌳㑣摣㌹㉦ㅣ㔰㤷ぢ摢愷㈹慦戲戰㈰㑡扡㌹㕤愹㐲戴㑤㑥慣㠵㐳㌹搶〷㕢㔲㥥换㔵〵㑦㘷㘷㘳㜴愱挸ㄳ㌱㝣慤昴挴慥捡昳捤㐳㕦㝦㝤㐷㘷㉣扦㉣㝡捣㠰改㤸捥㥡搸㐵㐴つ㑡摤收捣扣㉢挴㐴㥦戹捦戵㑡㘵换ㄱ㐴〶㙣㑣〶敡づ㠸㌹㐴〸愶㉡㡣晦㔵㥣㍥㜳挶㌵ㅣ㙦挱㘰㌰㜱㘹㘳挳㥢っ㠹㘸收㤸攵㜸ㄸ㐶㘲㤱改㝥㜳㝡扥㜲ち搱摡慡敤散㌳ㄶ扣㌵㠱ㄵㄲ㝤昰㐸搴㈸慡愲慡㑡㔶捤㜶㡡ㅦㅥ挸㔳愹敤昸愵〹㈴慥㔲ㅡ晤攵〹摡㥢㜶㝤ㄸ㥦愱㥤捥㌹昵㈲㜲㔴换散㑡㤴挲攴㔴晤㘶戶戹〵攰昶㝤挷㈶敢㔱戹㜷ㄵ慦搶攸攱㑦㤰昱㤲㉣㙡㐱㄰晡攷㌶〴愴挲㍣㔲づ㌸㄰ㄸ攷㕢㌳昹攵㑣㔹㠷搴户愱㥥摣㡢㈸㔲慦㜹挰㤸ㄵ㘵挴愲㙤挳摦㄰扣搰㡣戵㡤戲ㄷ㤶㡤㔷㙣摢㈰㘹㤱㉣愷㡢〶㈹㜸戴敡㔷づ㕡㡥㙥〲㐸晡ぢ戳㡣搳挸㌲㑥换慣㕥昳㈸挳㠲㌲捤扥㉡㜳㠶㙢昹昳戶㔵捣昲㠵愱扢㌵㐱㤳㘰㜲㑡摥攸㠹㘴挶㔰㤳㌵㝦っ㈶㥢㤷〷扡昳㤰愳摣㍡愲ㅦ㤴慢㉡ㄹ晣㔱㍡㜴㉣㐱挰㐸㉦愹㝥㉢㝡搳攴捤〸㠸ㅣ昹㥣㡤敥㕦㥣㝤㄰㌹㠱㕦㡥㔸㑦㈰ㄱ㜸〴㘳㐲㥥敥敤㡣㜹捣戱㝣㘰㡦ㄸ摢㙢昹ㄳㅥ㔰づ㠰愴㍣摥㕥㈸戱ㅡ㙢㌴㕣搳ち㤷戶ㄶ㌵愸㠹㑢㕡换攳㝡攳捡㘵㡡〳㡤ㄲ㔳㈴㉢㔵㤲㥡㘵㤹㌹慥㈵㔵愳㐸挵ㅤ㘹ㅢ㈵挹㙤㕡摦㜷㑡㤱㜷愱㤸㈴捤愴昴㕤㤲㔰㄰攴㈵㜵㐰㐷搱㕦㥦㑣ㅥ戱㘸つ㙤㠰ㅣ昵㔴㤰搷ㄷ㠶〳㈷㜱攵愴㈴㜲攱ㅢ昸㝢㐳㤸㍣㕣昵ㅢ㑡㡣搳㠳㘱挹㘸戹㝣搸㠱㤵㔰㌴摣搲ㅡ㘱㘹慣㉤搰㌰㤲㍢㍢搵晥挱昶挶ㄸ㌱㘴㐳㠶㐴ㄲ晣挰㘰㐳㌰㔷㉣㥡㑡敢慣㡦㕢㕤换捥昲敤愰㌰ㅣ㠹㠱㘹扦㌴㈱ㄶ愵ㄹ㔶户攴〷㘵㠳摡㘹㔱捡㔱摤ㅣ㥤昵愰搲㝤捡昱㌰㈵ㄹ㕣㌷㡦搲㉤㠵ぢっ㄰扢㘱㙡慡攸㈳慣㕢敢㠰㈷㠳戵㠳ㅤ散㐸㄰㌶愱㜵㐶〹㥡㐹㈰摣挶㐵㤰㜷㍡挴㈸〴愹㈹㥦㝦敥㔶㥥㝡㤲捦て㜶愷愲㐴挸㐴っ㜵㈵㔸て㐰㙥㍣㉡㐹㉥ㅡ㡣㠲攵㠱㘴㤳㐲慢㌷捡愳㠹搱㐷㤳捦昵㜱㠳㠷㜱慣㝥戲㑤ㄹ㜷摣㝣ぢ摡戴扣戴挱㥣㜴㡡攵㙡㐹㐸㔵ㅣ挹㙡愹㤱搷〴扥攴昵扦㠰㥢ㄲ昶㈵摣㤴㐹ㅣ愵戸㘴㈲愹㜳扢㕢晦ㄸ㥡㑢㈱㠷㍥〲搹挶攰㘳㠲㕢㑥〶挳㕡敥㈸搰㍥摣㔸扦扣㈰㉦捥㐱愴戵㘴㔱㤶ㅤ挰㕤扣㕡〴㔹㜲㕢慣摡㠱捡㠱ち㙤昶㔸搶㝥㉢挸㕡ㄳ㌸挲㍡〳㠱㤷挹挰ㄸ改㤰㍢搸㐹敡㙣ㄸ搹㍤晢愰㝣㑤㥤摤ㅤㅡㅦち攳扢㍣〵愵戰慢㘰㈴ㅡ摣㙡摤敡㔶ㄸ昹愵攵慤摦〶愰㌰〴㑣㠳ㄶ㌵〳〳㘷っ改㤵つㅣ〶㈳ㄳ愲愳昱㐰㉡㘳㤴㠳㜰搸〳㘹攰㈶ㅥ愴㘷㉡㔰㐲晥㈶㜹㈹㉣扡㤷㌸㙣攳〸㔴㜱捦㙢捡㥣㌲㝣㕣㝤㜱㌶㌷㘵㡦㤶㑡㌴㜷攱㥦㕢ㄳ㔸挵戵㡤挰ㅣ摤搴㜴㈱㑢慥㠹昶摤ㄵ㑤〵攱㐵挱敤ㄳ昹晤㠶㕦㥣㥦昶㤷㠲㑢㕢㥤㤲㠴昶㌳昸㈳㤶ㅤ㥤㌶㜳摡攱㈵搴㐵敥㝤敥愴㔳㌹攵挸㜹㘹ㅥ㙦晣搱㡡搵扢扢㌹挹㕣敡㙤晣㤱㡦㥡搲㕥㐶㡦慢㤹㌶㍢愸㍢㐸搸㡦㝣〲㘹㌰㠴㜴〲㥤挰㜶慦摤ㄸ㈰㥤㙣㙡愲ㄳ㈹〸搶〹挵㤹㝢捦〸㐵昹㈹搰㑡㘲〹㡥攴搸昳攷挰晡捡㑦㤰㐳㠴攳㍤ㄴ㈳摡㘵㐸㈵愰㑥ち昲昰㝡〷㉦㠳晣晦㘰㈹攲收㘵搹改扦挰捣捡㑢捤㈸扡㠴㈸㝡戱ㄵ㐵っ挴扥愳㤰㌷㘷扦㝥搴㝣摦慦昵晥て㡦㥡户〳挳㝣愴㌵㠶愰ㅡ㠳昱㌵㘳愰慢挵ㄸ戸ち挵搲ㄸ戸㠳㙤ㄸ慦て㡣㠱搰摢㜱㄰ㄹ㉢ㅢ〳㡣攲㈵㤸㝣戱愰㙡捣㠱挱戳搶㜹㌶㍤㘱晢㜱扤㔶㜸㠸摣㐳㍤㜹攳昰㍤㥤摦㥡㍤㘵戸㠶扤㔹收敦㜳〵搴㤶㍢㠳晢摡戲〹㕢㕣戸㙣㠹㙣戴㡣㔷㈲昲愷慦㝢㑥㔶㜷㑢ㅤ㤸ち㥥挰㔱慦㘴㤵捣扢昰㠹㈸㍣㈱愴㍥戵改㐷晢晥㝣晦挳扢㜹㉦㉤愴㔵㡤㠱攰㑥㠲昳戴ㅣ㄰扥㡤㕤〹㌹㤷㥦摦ㅣ挴㠷㐸搶㐲㔹㡣ㄹ慥戴㜷㍣摤㡥㤲〱攱挵〸㌳㈰扥戵㘰㑣攲㠶㐳㘰㑣收㥢ㅣ㥢昲昳㈵改っ捣挷㈶㉥扤㜷㔱㠰㔰㘹慢戲㍡戴㉢戵ㅦ㐳改扣挳㠹㌴摡㠳㍣㕦昲㔱㤴攷㥢戵摡㑥㙡㌵㘹㈶㉡挳愸ㄱ㐹㈹㐴ㅡ㐸㈱昱㈳ぢ㐳晦㔲㑡㑤㈱愱攵〱ㄲ㘲㘸捤挱㕣㥥晣搷㠵㠰愸㕤敦敢昰㔳ㄵ散㈲戰ㄸ㜹摤㍢㍤扢搲敡㡣㔴ㄳ㠳戲昲昴㜱〴〹㜹㑣㘱〶愳戴㌲昷㈸ㄲ搱愳㡤㈰戵㙡挷ㄳ〷改戳㠳㄰㕢挰搸㥡㑤慦㕡捥摥攳㔴㜱挷〳㝡㈶㈳ㄵ㠶戳㤱搹㌸㝡捡㘸㕣㔰㌵ㄷ㘴ㄱ昶〷挹㕡愳㥥戰〸㍡换搹㡣昳㈷挲㝣晣ㅥ㠸攵挳昵慥捦㙤㉥愱㡥㜳扡戱㐰晥㘰㝦㕤㤲挰搸ㄸ㤵ㅣ〳〹扢慡㕡搹攰ㄲ昸㌴㥡㐸㝢㕥搱敢㐹㡥愵㈸㡣㐶㐷㥣搵愵戶攸㝦挶愹㈵㘷捤戰㌶〳搶つ晡晦㌸㌲㔶搴晦ち愳㙣ㄲ㘵㜷㠶〹扥㘸㡣㤴慣ㄸ㥣攱㡥挰㠷㡤㌰㡤㍣〲敢㌲挹攰㜶㤰㥡挶㈷慡㐱戱㤴攰昰㜰愵㥢㉦㐱搴摡搲戶敤㘹㉢〰ㄹ〵搲扥てㄱ搴戶㍤㈷摤㝡㡥捤摣㠵散㑤〷慤愲㕢昱㉡愶㍦㌴㡤昰敥㄰扦㌰㌳㘱昳㡣㉡捦㌵ぢ戵㉢戰ㄳ扤㜷愳捤愱挳㄰搸㠷㠴晦㕥㐵ㅤㄹ㐳㔸㕤捣㠲㕦ㅢつ挴〲㐹搴づ摥㌹收㤱慡㔱挶〷慡㠷攱搵昴㤹戵㈶㤴㕤攰㕢㙥扥㡢挱慤挳㙤慣㍢攰昹ㄱ攵㍣挲㘰㜲〹㜷摦挳㝤㙤摥㠳挶扡攱摡㍣搶散捣扢㤶搳扥〷㥣慥㙥㤴㐶㤲攱㤸晣敥㌸愷摦㐳㠸㌸て扤愳慢㜷挵戲户㐱搰㜹昸搹㌶㕤㕥挳㘵㌸捡㔶ㄱ攷晥㈴㥡㉡户ㄱ攰愷ㄷ挲〴㕦ㄴ晡昳㙥㘵攲ㄹ㉣㡢っ㠰㜴㉡㘳〰戴愷敡㙦㉦㐷搵ち㡦ㄶ愴挲㥣昲㉤㤴㜳㤷㠲搵㤶㤸㠷愳㠶㍣㐲㈰慤ぢ㠰攸㔱㜸㠴㤰攳㍦㠵〶戵昱攷㤰摢㝥晣㙦㉣㍢㍥㤵扦㕣㕦扣晦㠱㐸㜹攸㈷㔰慣㥦㈴㈸ㄳ搸〰〳㤱づ改愷㔸愴慣挹〴㐱㠴㤷㜶㈳㡤攷昷攱扦慦敦㝥昵ㄵ㍥晦搸慤㐸㐱㠸愲挶㔵㔰㄰捡㔵㍣ㅥ㕦挵〲㜲摢慦攲慢换慤㘲㠰㌲㤲㌳搱㕤㠰扥㉥㠵戴㈲㔷攵㈱挱つ攵㑦㤱〸㐵愲㘱ㄶ〳㐴慣㙣㕢㐵〲㙤戹昳戲敤㈲ㄲ㔱摢㠱㘸㝢㌴敥㐸挲户㍣搲㔰攲摤㐷扡㙦㌲㠱晦㌵ㄳ愸挷慣ㅤ㍡㕥搷㠴㤰挰摡昸㜱㙣㕢搹㥥改㌰愸慦㍣ㄶ㘱㘸晦晥攸㐳㈹㌵っ㌳㠱㐲〲搳㤴ㄴ挵㡤㔴扥㄰㔵㝥晥㠵扡㤷ㄴ〵㜸㐰㐶㐱㘵㔲㥥慣晣㘸㔴㜹㍢㍥挲㤲㜵㔲扣㌴挰攷昵愸㌲㈹㔴㔶㝥㈴慡晣昷敤㥢㙢㤵㈳㠲っ㝡搶㐸㉤〹㐶慦㍣〶挴㍥挸收改㕡㌳愹㐸㝢捣㈰㥢㈲㔴㐶㡢换㔲㤵昶攲晥㠷㡢㑦愲て攰㍡ㄳ㙥㝤㐰摡〶晦㌳挲㈴慥㌹㑤ㄸ扥㠱㉦㥥ㄷㄱ㕦㜶㜵昹挶挶ㄹ昳戰㡢㡣㙥㜳搲挳攱慡戴愶㐸〴㜶㐱㍡搸摦ㄵ晣昰〹㌶㘴㝤㍦愲戸㤸捡㙢㈳㥤㘹ㄱㄹ㑢㐹㉢て㐷㤸㑤㥤愹搳㡣晥㘹㈰〷昲ㄲ㤰〹晤㌳㠰㐱散㘵ㄳ㌳〶㈸〸㈴㤷㥦㐱㐲㝦㠸攰戳〰㌹㠵㕣㑦㍡挸㝣づ愰㍦晡㝦㈹㠶ㄶ愵攳㐴㔵ㅥ㠸〶㡢㤳㤱晥㜹㌶㜸〴愰ぢㅥ㕢㈵㈴挲㥣晥㈸㜲攲㠳㔲㠲挸㐱ㅦ㘳挱ㄷ〹扥〴㤰搳㌸搹㔵敦ㅡ搷搴愱ち晢㌲㥡㉡摣ち㈹搰扥ㄲ㈶昸愲㥤〱戸戵扤搱捣㌳㜱昴ㅤ㍦愲㥢つㅦ散敦挱〷昸㑢㕣㜴ㄷ晥晦ㄱ㑤㕡昸㘹昵㈳㥤昵㐵㈶搰㌸ㅦ晥㕣㙣昶扢攸㠷敢慡ㅢ㥢散昱愳昸㘵搵㡣昲㄰晥㍤㠳㥦㜲ㅦ㐶攰㈸㔴戹㔹昸㕢㐸〳戲㘰㈱㉣愰敥搲ㅦ〷㔰㠸㘳攲㐹㝦㠲㙦㐴㉤晢搷扦ㄶ㈶昸愲㄰慦㘷㤸㈸㠷捤愳〱㠹㙢㔹㜰戲㘹㐰攲㕦ㄶ㥣㠸て昸㜵攴㉡ㄲ㔹㐸㌴慡㈷㈲㉤捤摣㈷〱晡扡晡㌹㌷慡㍢昵戴㔲扣户㜴敦扤㙦昶愷㠷㉥㑣㝦晣戶摥㈷㕦晦敤ㅢ㑦扣昶㠹㕤㝦㝢敢改愷㕦晢换ㄳ慦扣昵昲散慥㕦㍦晢散㉦㙦晦捥㉢㙦㙣㌴㥦㔱㕦㜸昳挰㌳て㡣㥣㝣攰㍥昳搸㤶㝤て摣㜵攲挸挸搴㌹挳㕤㕤摤摤搷っ晥收㠲㙢〷捥摣昷愲昲㡢㍦㥥敦㈸㜲戹ㅣ㔰〰㐴捦〰㤷㉤愷昱㑤㈴㌰つ捥昸㝤㥤〶㤷㝢〶㍦愵ㄴ㙥搴ㄸ㕥戲㜰㙥㜰〲戲愰搸㔸搰昳ㅦ攷㌲戲㘴</t>
  </si>
  <si>
    <t>Decisioneering:7.0.0.0</t>
  </si>
  <si>
    <t>8cfcbb1a-6f07-4210-99d1-cd9e5b183062</t>
  </si>
  <si>
    <t>㜸〱敤㕣㕢㡣㈴㔵ㄹ敥慡改敡改敡㤹搹ㄹ㜶㤶换㜲ㅤ敥㤷搹㌴㍢换㉥ㄷ㜱㕤收挲㕥㘰㉦挳昶散㈲㐱㙣㙡扡㑦捤搴㙥㔷昵㔰㔵㍤扢㠳愸㡢㈲〸㙡ㄴ㝣㄰㄰㤵㄰㐳昴挵〴ㅦ〸㈸㈶ㅡ㑤㌴〶㡣て挴挴〷ㄲ㈴摥ㄲ㡤搹挴ㄷㅥ㐸昰晢㑥㔵㜵㔷㜷㑦搷っつ攸㘰愶㜶晢摦㔳攷㝥捥㝦㍤晦㝦㙡㔳㑡㉡㤵㝡ㄷて晦攵㤳㘶攲晣挲㤲攷ぢ㍢㍦㔹慤㔴㐴挹户慡㡥㤷ㅦ㜷㕤㘳㘹扦攵昹㍤愸㤰㈹㕡㈸昷戴愲㘷摤㉦戲挵㐵攱㝡愸愴愵㔲搹慣慥愲㥣㥤昰㌷ㄴ扤攸㙣搵㥦〶㤸㤹㥣㌸㌴㝢っ扤ㄶ晣慡㉢戶㡣ㅣつ摡敥ㅣㅢ换㡦攵户摦㌰㜶㝤㝥敢㤶㤱挹㕡挵慦戹㘲愷㈳㙡扥㙢㔴戶㡣㑣搷㘶㉢㔶改㜶戱㌴㔳㍤㉥㥣㥤㘲㜶敢㜵戳挶昶ㅢ挷戶敦搸㘱摥㜴搳㡤晤ㄸ㍡㜵㜰㜲㘲摡ㄵ愶昷〱昵愹㜱捡摢愷㐴挹攲摡㠴㜰㉤㘷㉥㍦㌹㠱扦戱昹攳敤㠶㝣㘱㕥〸㥦㐳ぢ㔷㌸㈵攱改㘸搸㘷㡦㝢㕥捤㕥攰收改昶㙥㉣戵㘴㜸扥㘶㑦㡡㑡㐵户愳㕥戳昶㈱散㕤挵㔸敡户ぢ挲昱㉣摦㕡戴晣愵㡣㍤㠳㡥捡〳昶ㄱ㑦ㅣ㌶㥣㌹㜱搰戰㠵㘶敦愹㔹攵㜴昰愴㝡慥㡣扡㠸㑦㑣㉥㍦㍦敥搹㤳昳㠶㉢㘷攴㜱㘳ㄲ敡敥㜶㑢捤㜵㉦敤摣㉦愷㉥㐷㘰㥦㤷㜷慥㠷㤲愳㠶㕢慦㌹摡戹㘶戸昸收ㄹ㕣摢戹㝥㙣㡦㥡摢㕣摤戹㡤摣捡收摡㑡㕦㐸摦㜲㐷戱ㄸ㍤㐳搰㑢㤰㈵㈰〲昵ㅣ㐱ㅦ㐱㍦㠰㤲晥㌷戸㈴摥㤰㐵㙡搱㔰㡢戳㙡戱愴ㄶ换㙡㔱愸㐵㔳㉤捥愹挵㜹戵㘸愹挵㘳㙡昱㌸敡㐴㑦戶户㔷つ㥦挷㥥摣晣挶捦㜳扢昶㝥攳敦㠵扦晣㜲昴㜶慤㝦〳㉡摤ㄱ㑥㙡捡㌵㑥㠰搴ㅡ㔴扣㉤扦㤵㝦㔶收ち㌰㠵戹挳扣挱ㅣㅢ㉢敦搸㙡㕣㘷㘸㕣㔶〲昲㥢〸㘵〸㜵晢捤㍢㉤愷㕣㍤㈱㜱㜷晥㠴攱㠹挶挶㡤㠶㘵ㄳ搵㥡㔳昶捥㕢扥戰攰ㅢ扥㌸户戵慣搱㐹㕢戳〲搸㑡㜸㜲扣ぢ㕢㥢ㅤ㌵㉡㌵㌱㝥搲ち㡡㉦㘸㈹戶愷摤敡㙣攷搲摤慥戸慦㕥摡㌶愳㜱〸戵㐵搹㜷摢㉡㠳愲㘰㕥㈳㤳昳㔵㑦㌸㜲㝡愳昶戴㔵㍡㉥摣㠲愰㐸ㄴ㘵戹搴㌳㔹ㄴ㜲晤攸㈱〷ぢ〵户㤶㉦㠹攷㥡户㥥昴挱捣愲㡣昹㉥〸搷㕦㥡㌱㘶㉢攲慣愶㉡挱㤸㈸搸摣㤴扤扢㕡慡㜹㤳㔵挷㜷慢㤵收㤲昱昲愲〱㐹㔳㍥㔰㉤㡢㜴㍡㈵㠵〲〴㙥㑦㡦愲愴慥改捣ぢㄲㄱ㌱ㄴ㤳㤱捦㘹㈶扢晣㘱慣づ慢愸〸搲愴㝡搹ち㥤㜱扥㔲挶㈴㜰㘰㙣㑤搴ㅦㅣ昴慡ㄵ扡慤㘳敥挳慤慣慡挳攱敡㙦㕤ㄴ㡥扦搷㜰捡ㄵ攱㈶㙡㍦㠵㌳搲〷〱戴搳㄰〸ㅤ㜷㡦慡㑥㌹愹㉣㘹㈷慣戲㍦㥦㤹ㄷ搶摣扣㡦㍣㘸挸㙣㤶㕢摢昶攸㘷㈰㑢摦㐸㌰っ㤰换愵㌲㥢㔸㈹㤳挳㤳搲㈸㥤ㄲ㜸戹㐹㤰戳㕤ㄳ㉦昷㥢扢慤㡡㉦〲愱㍣㘸〲㈳㠱㔶㤳攸ㅢ㈰㠹扡㐶㈹㔰ㄸ㥢捣㐹㔰愹㘱㌹晥㔲㠳㙦摢戸㈴㈰愲㜵㔹戰收㘴〱㐵㐱戳㍣㐸攰㌵㄰㑤㡢㌴㐸慥ㅣ㈳㈲戲㐱㠲㘶㐷捦捤㐴挶晡〹㌲〲昵攳㐴挸摡㕢㍢换〸ㄲ㝢㍢㤱戲㔱㐷㝥㕣㤷㘶换搹昲㠱㌴㍢ㄳㅢ愷㥦㐵㜰㌶挱㌹〴㥢〱㤴扦㐲挲㔱捡㈱摤晣攸攷攱㕤㍦㥦攰〲〰挸㈷㥤㌲㈷ㄴ㔵戴愱㔶㘳㐷戲摥〰散㘴㘹ㄴ〷愲㠸㤶㜱摤捥ㅣ戰㈵愲㐳慢㜳㙤攸摡戴搴戱㔷㜴愶捤昸㜲㐸㤱〹㔵攳㙢㕤愱㙡㝣㈳㔸戵㑢扤㜵ㄱ㥡敡㈳〴ㄷ〳〴㡡㠵挶敥敡慣㜹㥡㤳ㅦ〹㤳㈸㌰㠴扡㔴敥㈱ㄱ搳晣㑦㄰㜰㙤㐷㤷㜵晢㤹愶攰愸昹㤱户㥦户㜴收敤㄰改㉤㍡㜳㕤攷搰㔷昴ㅥ㉤攸㑢挰㕥捡ㅢㅤ昵换㘵㈸搶㉦㈷戸〲愰㐵扦昰攴晤㕥扤〴搲㈴戶㘳㤸摢㐸㡦㡢戴㜰㘷㤶ㄶ㠴搴㍥晤收㡣攱捥〹ㅦ摥㡢㝤㔳戰㠳慢慥㉢㉡㌸搰㤶㘵〶捦㉥㘷㌷㘷㝡扢摤慡捤晣㜵晢搸晢㐸㈸㠶㜴㕡敤㐹戵搸挷〹㜶㘶捣摦ㄴ愳ㅣ敡摦敢㍡ぢ㠹㔸愳㘶昲㘲扢攴戳攵扡㈴改㐲㤲㕣㠵㙤搵慦〶㠰㤴㔰晥搰㔱愲㡣戲摡ㄶ㔹慤搹㕡愵㜷㉦攱㘴搲攲㍦㙣㤳㈳㝤㠱戳㜶〲扥〳㙦挰㉥㔸㜶㕤㔸昴搹搳挲㉤挱慦㘰㔵㐴㉥㜰挹㔲搴慣换㡡㡦㠸慣攸改㘹㍢㑢㈷昸搶㈴㥤戴㐸㠹㐴㙥㑦㉣㑣㌸㠷㌷㠸㡡㉥㐸ち㤵〴户㔰㕤〲㤱昲㔸㜷㕤挴㜴㈱㘲昲搸㌸晤㕡㠲慤〴㘳〰摡敦㈰㘹㔶扢昱っ㠵昵㉥搲㥤㕤㉣愶戲㐴㠳㜴て扥搶㔱㔸㙤攷㌰㍢〸慥〷㘸㌱㝦攸㝣㑣㈰㐴㠹昲ㄸ㈱搲㕡搲捤愳㤶㌸㐱ㅡ搸㘰㈲愸㌴㔹昳晣慡捤愸搲㠰㌹㔵㍤㔸昵愷㉣㙦〱㔱愸㘱㌳㑣摣㌹㉦ㅣ㔰㤷ぢ摢愷㈵慦扡戰㈰捡扡㔹愸搶㈰摡昶㑤慤㠵㐳㌹搶〷㕢㔲㥥换㔵〵㑦㜷㘷㘳㜴愱挸ㄳ㌱㝣慤昴挴慥捡昳捤㐳摦㘰㘳㐷㘷㉣扦㈲晡捣㠰改㤸捥㥡搸㐵㐴つ捡扤收捣扣㉢挴搴㠰戹挷戵捡ㄵ换ㄱ㐴〶㙣㑣〶敡昶㡢㌹㐴〸愶慢㡣晦㔵㥤〱㜳挶㌵ㅣ㙦挱㘰㌰㜱㘹㘳搳㥢っ㠹㘸收㠴攵㜸ㄸ㐶㘲㤱改㐱戳㌰㕦㍤㠱㘸㙤捤㜶昶ㄸぢ摥㥡挰ち㠹㍥㜸㈴㙡ㄴ㔵㔱㔵㈵慢㘶扢挵てて攴愹搴㌶晣搲〴ㄲ㔷㈹㡤晥昲〴敤㑤扢㍥㡣捦搰㑥攷㥣晡ㄱ㌹慡㘷昶㈴㑡㘱㜲慡㝥㈳摢摣〴㜰摢㥥㈳晢ㅡ㔱戹昷ㄵ慦搶攸攱㑦㤰昱㤲㉣敡㐱㄰晡攷㌶〴愴挲㍣㔲づ㌸㄰ㄸ攷㕢㉢昹攵㑣㔹㠷搴户愱㤱摣㡤㈸㔲扦戹摦㤸ㄵㄵ挴愲㙤挳摦㄰扣搰㡣戵㡤㡡ㄷ㤶㑤㔶㙤摢㈰㘹㤱㉣ぢ㈵㠳ㄴ㍣㕥昳慢〷㉣㐷㌷〱㈴晤㠵㔹挶㐹㘴ㄹ㈷㘵㔶扦㜹㤸㘱㐱㤹㘶㕦搵㌹挳戵晣㜹摢㉡㘵昹挲搰摤㥡愰㐹㌰㌹㈵㙦昴㐴㌲㘳愴挵㥡㍦〲㤳捤换〳摤㜹挸㔱㙥ㅤ搱て捡㔵㤵っ晥㈸㕤㍡㤶㈰㘰愴㤷㔴扦ㄹ扤㘹昲㘶〴㐴㡥㝣㑥㐷昷㉦㑥㝦ㅥ㌹㠱㕦㡥㔸㑦㈰ㄱ㜸〴㘳㐲㥥敥敤㡣㜹挴戱㝣㘰㡦ㄸ摢㙤昹㔳ㅥ㔰づ㠰愴㍣摥㥥㉢戱ㅡ㙢㌴㕡搷ちㄷ戵ㄷ㌵愹㠹ぢ摢换攳㝡攳戲㘵㡡〳㡤ㄲ㔳㈴㉢㔵㤲㥡㘵㤹㌹慥㈵㔵愳㐸挵ㅤ㘹ㅢ㈵挹㙤摡搸㜷㑡㤱昷愱㤸㈴捤愴昴㥤㤲㔰㄰攴㈵㜵㐰㐷搱㕦㥦㑣ㅥ戱㘸つ㙤㠰ㅣ昵㔴㤰㌷㄰㠶〳昷攱捡㐹㔹攴挲㌷昰昷㠶㌰㜹愸收㌷㤵ㄸ㈷㠷挳㤲昱㑡攵㤰〳㉢愱㘴戸攵㌵挲搲㔸㕢愰㘱㈴㜷㜶慢晤㠳敤㡤㌱㘲挸㠶っ㠹㈴昸㠱挱㠶㘰慥㔸㌴㤵搶搹〰户扡㥥㥤攵摢〱㘱㌸ㄲ〳〵扦㍣㈵ㄶ愵ㄹ搶戰攴㠷㘵㠳晡㘹㔱捡㔱摤ㅣ㥦昵愰搲㝤捡昱㌰㈵ㄹ㕣㌷て搳㉤㠵ぢっ㄰扢㘱㙡扡攴㈳慣㕢敦㠰㈷㠳戵㠳ㅤ散㐸㄰㌶愱㜵㐶〹㥡㐹㈰摣收㐵㤰㜷扡挴㈸〴愹㈹㥦㝦敤㔲㥥㝥㡡捦て㜷愵愲㐴挸㐴っ㜵㈵㔸て㐰㙥㍣㉡㐹㉥ㅡ㡥㠲攵㠱㘴㤳㐲慢㍦捡愳㠹㌱㐰㤳捦昵㜱㠳㠷㜱慣㐱戲㑤〵㜷摣㝣ぢ摡戴戲戴挱摣攷㤴㉡戵戲㤰慡㌸㤲搵㔲㈳慦〹㝣挹敢㝦〱㌷㈵散㑢戸㈹晢㜰㤴攲㤲㠹愴敥敤㙥晤ㄳ㘸㉥㠵ㅣ晡〸㘴ㅢ㠳㡦〹㙥㌹ㄹっ㙢扢愳㐰晢㜰㘳攳昲㠲扣㌸〷㤱搶㤶㐵㔹戶ㅦ㜷昱敡ㄱ㘴挹㙤戱㙡晢慢晢慢戴搹㘳㔹㝢慤㈰㙢㑤攰〸敢っ〴㕥㈶〳㘳愴㑢敥㘰㈷愹搳㘱㘴昷昴攷攵㙢敡昴慥搰昸㔰ㄸ摦攵㈹㈸㠵㕤〵㈳搱攰㔶ㅢ㔶户挲挸㉦㉤㙦晤ㄶ〰㠵㈱㘰ㅡ戴愸ㄹㄸ㌸ㄳ㐸慦㙣攰㌰ㄸ㤹㄰ㅤ㡤〷㔲ㄹ愳ㅣ㠶挳ㅥ㐸〳㌷昱㈰㍤㔳㠵ㄲ昲㌷挹㑢㘱搱扤挴㔱ㅢ㐷愰慡㝢㔶㑢收戴攱攳敡㡢戳戹㈵㝢扣㕣愶戹ぢ晦摣㥡挰㉡慥㙤〴收攸愶㤶ぢ㔹㜲㑤戴敦㉥㙤㈹〸㉦ち㙥㥢捡敦㌵晣搲㝣挱㕦ち㉥㙤㜵㑢ㄲ摡捦攰㡦㔸㜶㜴摡捣㘹㠷㤷㔰ㄷ戹昷戹攳㑥昵㠴㈳攷愵㜹扣昱㐷㉢㔶敦敤攵㈴㜳愹㜷昱㐷㍥㙡㑡㝢〵㍤慥㘶摡散愰攱㈰㘱㍦昲〹愴挱〸搲〹㜴〲摢扤㝥㘳㠰㜴戲愹㠵㑥愴㈰㔸㈷ㄴ㘷敥〳㈳ㄴ攵愷㐰㉢㠹㈵㌸㤲㘳捦㥦〷敢㉢㍦㐱づㄱ㡥昷㔰㡣㘸ㄷ㈳㤵㠰㍡㈹挸挳敢ㅤ扣っ昲晦㠳愵㠸㥢㤷㘵愷晦〲㌳㉢㉦户愲攸㐲愲攸愵㜶ㄴ㌱㄰晢㥥㐲摥㥣晤晡㔱昳㐳扦搶晢㍦㍣㙡摥〶っ昳㤱搶ㄸ㠲㙡っ挶搷㡤㠱㥥㌶㘳攰㜲ㄴ㑢㘳攰㜶戶㘱扣㍥㌰〶㐲㙦挷〱㘴慣㙣っ㌰㡡㤷㘰昲挵㠲慡㌱〷〶捦㕡㘷搹昴㠴敤挵昵㕡攱㈱㜲て昵攴㑤挲昷㜴㜶㝢昶戴攱ㅡ昶㘶㤹扦挷ㄵ㔰㕢敥っ敥㙢换㈶㙣㜱敥戲㈵戲搱㌲㕥㠹挸㥦扥敥㌹㔹摤㉤㜵㘰㉡㜸〲㐷扤㤲㔵㌲敦挳㈷愲昰㠴㤰晡捣愶ㅦ敤昹搳晤て敤攲扤戴㤰㔶㌵〶㠲扢〹捥搳㜲㐰昸㌶㜶㈵攴㑣㝥㝥㜳〰ㅦ㈲㔹ぢㄵ㌱㘱戸搲摥昱㜴㍢㑡〶㠴ㄷ㈳捣㠰昸搶㠲㌱㠹ㅢづ㠱㌱㤹㙦㜱㙣捡捦㤷愴㌳㌰ㅦ㥢戸昴摥㐵〱㐲愵愳捡敡搲慥搴㝥っ愵昳ㅥ㈷搲㙣て昲㝣挹㐷㔱㕥㘸搵㙡㍢愸搵愴㤹愸㡣愲㐶㈴愵㄰㘹㈰㠵挴㡦㉣っ晤㑢㈹㌵㡤㠴㤶〷㐸㠸愱戵〶㜳㜹昲㕦ㄷ〲愲㝥扤慦换㑦㔵戰㡢挰㘲攴㜵敦昶散㑡慢㌳㔲㑤っ捡捡搳挷ㅤ㐸挸㘳ち㌳ㄸ愵㤵戹㠷㤱㠸ㅥ㙤っ愹㔵㍢㥥㌸挸㠰ㅤ㠴搸〲挶搶㙣㝡搵㜲昶慤㑥つ㜷㍣愰㘷㌲㔲㘱㌸ㅢ㤹㡤愳愷㡣挶〵㔵㜳㐱ㄶ攱㘰㤰慣㌷敡ぢ㡢愰戳㥣捤㌸㝦㈲捣挷敦㠱㔸㍥摡攸晡捣搶ㄲ敡㌸愷ㄷぢ攴て昶搷㠵〹㡣㡤㔱挹㌱㤰戰慢慡㤵つ㉥㠱ㄷ搰㐴摡昳㡡摥㐸㜲㉣㐵㘱㌴㍡攲慣ㅥ戵㑤晦㌳㑥㉤㌹㙢㠶戵ㄹ戰㙥搲晦㐷㤱戱愲晥㔷ㄸ㘵㤳㈸扢㌳㑣昰㐵㘳愴㘴挵攰っ㜷〴㍥㙣㠴㘹攴ㄱ㔸㤷㐹〶户㠳㔴〱㥦愸〶挵㔲㠲挳挳㤵㙥扤〴㔱㙦㑢摢戶慦愳〰㘴ㄴ㐸晢〱㐴㔰挷昶㥣㜴晢㌹㌶㜳ㄷ戲㌷ㅤ戰㑡㙥搵慢㥡晥㐸〱攱摤ㄱ㝥㘱㘶挲收ㄹ㔷㥥㙦ㄵ㙡㤷㘲㈷晡敦㐶㥢㠳㠷㈰戰てち晦㠳㡡㍡㌲㠶戰扡㤸〵扦㌶ㅡ㡡〵㤲愸ㅤ扣㌳捣㍢㙡㐶〵ㅦ愸ㅥ㠲㔷搳㘷搶㥡㔰㜶㠱㙦戹昵㉥〶户づ户戱㙥㠷攷㐷㔴昲〸㠳挹㈵摣㝤て昷戵㜵て㥡敢㠶㙢昳㔸戳㍢敦㕡㑥晢㍥㜰扡扡㔱㥡㐹㠶㘳昲扢攳㥣㝥て㈱攲㍣昴㡥慥摥ㄵ换摥㠶㐱攷攱㘷摢㜴㜹㡤㔶攰㈸㕢㐵㥣晢搳㘸慡摣㐲㠰㥦㕥っㄳ㝣㔱攸捦扢㤹㠹㘷戱㉣㌲〰搲愹㡣〱搰㤹慡扦扢ㅣ㔵㉢㍣㕡㤰ち㜳捡㜷㔰捥㕤ち㔶㕢㘶ㅥ㡥ㅡ昲〸㠱戴㉥〰愲㐷攱ㄱ㐲㡥晦㌴ㅡ搴挷㥦㐳㙥攷昱㥦㕣㜶㝣㉡㝦戹扥㜸晦㐳㤱昲搰㡦愱㔸㍦㑥㔰㈱戰〱㠶㈲ㅤ㌲㐸戱㐸㔹㤳〹㠲〸㉦敦㐲ㅡ捦敦挳㝦摦摣昵摡慢㝣晥戹㑢㤱㠲㄰㐵捤慢愰㈰㤴慢㜸㍣扥㡡〵攴㜶㕥挵搷㤷㕢挵㄰㘵㈴㘷愲扢〰〳㍤ち㘹㐵慥捡㐳㠲ㅢ捡㥦㈲ㄱ㡡㐴搳㉣㠶㠸㔸搹戶㠶〴摡㜲攷㘵摢㐵㈴愲戶㐳搱昶㘸摣㤱㠴㙦㜹愴愱挴扢㡦㜴摦㘴〲晦㙢㈶㔰㡦㔹㍢㜴扣慥〹㈱㠱戵昱攳搸㡥戲㍤搳㘵㔰㕦㜹㌴挲搰摥扤搱㠷㔲㙡ㄸ㘶〲㠵〴愶㈹㈹㡡ㅢ愹㝣㌹慡晣挲㡢つ㉦㈹ち昰㠰㡣㠲捡愴㍣㔹昹㤱愸昲㌶㝣㠴㈵敢愴㜸㘹㠰捦㥢㔱㘵㔲愸慣晣㜰㔴昹ㅦ摢㌶搷㉢㐷〴ㄹ昴慣㤱㕡ㄲ㡣㕥㜹っ㠸㝤㤰捤搳戵㘶㔲㤱昶㤹㐱㌶㐵愸㡣ㄶ㔷愴㉡敤挷晤てㄷ㥦㐴敦挷㜵㈶摣晡㠰戴つ晥㘷㠴㝤戸收㌴㘵昸〶扥㜸㕥㐴㝣搹搵攵ㅢㅢ㘷捣㐳㉥㌲㝡捤㝤ㅥづ㔷攵㌵㐵㈲戰ぢ搲挱晥慥攰㠷㑦戰㈱ㅢ晢ㄱ挵挵㔴㕥ㅢ改㑥㡢挸㔸㑡㕡㜹㈸挲㙣敡㔴㠳㘶昴捦〲㌹㤰㤷㠰㑣攸㥦〳っ㘲㉦㥢㤸㌱㐴㐱㈰戹晣ㄴㄲ晡㠳〴㕦〰挸㈹攴㝡搲㐱收㡢〰㠳搱晦㑢㌱戲㈸ㅤ㈷慡昲㐰㌴㔸㥣㡣昴㉦戱挱挳〰㍤昰搸㉡㈱ㄱ收昴㐷㤰ㄳㅦ㤴ㄲ㐴づ晡㈸ぢㅥ㈳昸ち㐰㑥攳㘴㔷扤㙢㕣㔳㤷㉡散慢㘸慡㜰㉢愴㐰晢㕡㤸攰㡢㜶ち攰收捥㐶㌳捦挴搱㜷晣㠸㙥㌶㝤戰㝦㉢㍥挰㕦攲愲㝢昰晦㡦㘸搲挲㑦慢ㅦ敢慥㉦㌲㠱挶昹昰攷㘲戳摦㐷㍦㕣㔷挳搸㘴㡦ㅦ挷㉦慢㘶㤴〷昱敦㈹晣㤴晢㌰〲㐷愱捡捤挲摦㐲ㅡ㤰〵ぢ㘱〱㜵㤷晥㌸㠰㐲ㅣㄳ㑦晡ㄳ㝣㈳㙡搹扦晥捤㌰挱ㄷ㠵㜸㍤挵㐴㈵㙣ㅥつ㐸㕣换㠲攳㉤〳ㄲ晦戲攰㔸㝣挰㙦㈱㔷㤱挸㐲愲㔹㍤ㄱ㘹㘹收㍥〵㌰搰㌳挸戹㔱摤愹㈷㤵搲扤攵㝢敦㝤㝢㌰㍤㜲㙥晡㤳户昴㍦昵收㙦摦㝡攲昵㑦敤晣摢㍢捦㍣昳晡㥦㥦㜸昵㥤㔷㘶㜷晥晡戹攷㝥㜵摢昷㕥㝤㙢愳昹慣晡攲摢晢㥦㝤㘰散昸〳昷㤹㐷慥搹昳挰㕤挷敥ㄸ㥢㍥㘳戴愷愷户昷捡攱摦㥣㜳搵搰愹晢㕥㔲㝥昱挷戳ㅤ㐵㉥㤷〳ち㠰攸ㄹ攲戲攵㌴扥㡤〴愶挱ㄹ㝦愸搳攰㜲㑦攱愷㤴挳㡤㥡挰㑢ㄶ捥つ㑥㐰ㄶ㤴㥡ぢ晡晥〳〶挰戲㤹</t>
  </si>
  <si>
    <t>CB_Block_7.0.0.0:1</t>
  </si>
  <si>
    <t>㜸〱敤㝤〹㜸ㄴ㔵搶㜶摦㈴摤㐹㠵〰慤㈸攲ㅥㄴ〶〴㡤㘱挷〵〳㈴㠰㤱戰〶㜰㌷㜶㤲㙡㘸㐸扡㐳㜷㠷㐵㔱㜰ㅢ昵㜳ㄹ㐵挷ㄵㄵ㜱㘵摣㘶搴㜱摣㜱〷ㄴ㜷ㅤ昵㔳摣扦ㄹ㐷ㅣ挵搱㔱摣晦昷扤㜵慢㜳扢扡慡㔳㌲㝥捦㡦捦昳ㄵ捤改㕢昷㥣昷搴㍤攷摥扡㑢摤搳㤵㠰〸〴〲㍦攱攰㌷㡦㈲㈶㜶慢㕦㥣㑡㥢慤ㄵ搵㠹㤶ㄶ戳㈹ㅤ㑢挴㔳ㄵ㘳㤲挹挸攲扡㔸㉡㕤〸㠱㔰㐳っ晣㔴戰㈱ㄵ㍢挱㉣㘹㔸㘰㈶㔳㄰ち〶〲㈵㈵㐶〱昸摢愹晦㘱晢挴㈰捡㈸㈲㠱㔴挰〸㤱ㄴ㤳㤴㤰ㄸ㈴愵㈴㕤㐸捡㐸扡㤲㜴㈳改㑥ㄲ㈶愱㕥㘳㝢㤲ㅥ㈰㘵㍢㠰捣愸ㅥ㍢愵㜱㉥㑡㔹㥦㑥㈴捤㝤换㘷㔹㘵ㄹ㌵㘸㔰挵愰㡡愱㈳〶つ慦愸摣户扣扡扤㈵摤㥥㌴㐷挵捤昶㜴㌲搲戲㙦昹搴昶挶㤶㔸搳㐴㜳昱㡣挴㍣㌳㍥捡㙣慣ㅣ搲ㄸㄹ㍡㜲搰搰㘱挳愲〷ㅣ㌰戲㙣㐷㘸㥥㕣㍤㜶㙡搲㡣愶㝥㈹㥤㍤愹㜳㑡昵搸㡡挹㘶晡㤷搲戹ㄳ㜴㐲㘵㑤愲㌵ㄲ㡢晦㐲㑡㠳慣慢㘱㌵㘶㔳㡣㤵㙡㥡挹㔸㝣㜶〵㡡㥤攵㘸㥣㡤愸ㄸ㤳㑡戵户戶戱㝤㔴㥢㉤㉤搳捤愸慣捣搶㥡㔴㝡㙡㈴搹㥡㉡㙢愵晦捣愴ㄹ㙦㌲㔳摤㕡挷㉤㙡㌲㕢㤴㘰慡愴㜵㔶㈴㌹㌹搲㙡ㄶ㌱搱扤搵慡挳摡㘶㌳㥥㡥愵ㄷ㜷㙤㥤㤹㌲愷㐷攲戳㑤㡡〴㕢㈷戴挷㥡㐵㔱ㄱ㍥㠱挲㝥㙥㈵㤳ㄵ㠵昲戴㔶捦㠹㈴搳昲㡣㔵㌸挸㑤㔶㙢㉥搲㡡慣㜲戱㐹㤵㍢㔰慣戳晡㔸敢㐴㌳ㄹ㌷㕢㜸ㄱ搶攴㐰㠷㤰㜴㤰㔵てㄹ㑦搹收戰㤶㐴ㄷ㜵㔳搱ㄶ㕥㈵搴㡢愴扡㍤㤵㑥戴ㅡ㍢㈳㙤散挲㡣㕤㐱ち㙢〷て㌲㜶㘳搶敥㈰愲攸㝤摣愰㍡㥣㌷㐹㐱㐳愴愰愱戱愰愱愹愰愱戹愰挱㉣㘸㠸ㄶ㌴捣㉥㘸㤸㔳搰㄰㉢㘸㤸㕢搰㌰て㌲昶㔱㔲㕣㕣愰㡥㤱㡢扥㍣㘴挶搲㘴捤㈵㈳攷㉣敦㍦昴攵㠴攰㍤㈹㙦㑥ㄶ挷㈸㈷改つㄲ摡ぢ愴戰づ攵搸㥢㔹㝤㐰㠴㜸ㄳ攵㘰㔹㝥㝢挳㡤㍢㥦㜱挱换㘳㔶ㅦ晤㘸㜲挹扣摢搲㐱摥搳㐳摣ㅣ攲昴昵㜸摣愳㑤㤱㔴㕡㌵〳昶〰扦㙣㉢改扣㤱㡣㑦㌶晤敦㌷ㄲ㕣攴ㄷ㘹㈴挶㙦攸晤㝥㈰愱晥㈰㝢㑦㥥㍡慢扣㝦㍢敥愷㘴ㅡ㌷㝣㝡㜱㜹㉣摥搴搲摥㙣㌶敦㔳㔱㡥扢慢愵扣㝡愸戱て㈱〳㐰㠴㜸㔵㔵㔸慦慢晢扦扥㕦搳〵㔳捥㥡戵晢晣㕥㑦㕣㔹㈱搸晦㜶搴晡㝥㐴㔴㠰㠴昶㘷晥㐴搴㝡㈵戳〶㠱〸昱㥣㔲㘲捥㡣㝦㜴㑦㥦㍢挷摥扤晦捡㐷捦搸换慣ㄴ慣㍤㉡〹つ〱ㄹ㌸㈳ㄹ挳つ摢摥ㄲ㐹敥㍢㈹ㄶㅦ㌵㜸㔸㘵攵扥㜵戱㜹㘶㑢捣㑣愵㐷つ愹挴改愴挸愲㔱挸慥㌴㠶〲㘰っ㈳㜴㌸㐸攱戸挱㈳㡣ㄱ捣ㅡ〹㈲挴㕡㜵挱挸戳攱攱㝤扥㈹ㄹ扢㝣愷攳㘳捦㝦㔸㝦愵㘰昷㈲㉦㜸㈰ㄲ㝤ㅤㄷㅣ㍡㑣扢摣戰㤱昲㘲挳㠷ㄹ〷㔱敦挱㈰愱㔱㐴㡦ㅢ㍣摣㌸㠴㔹㔵㈰㐲㍣愲㉥㜵㙡敢㠲昴㝦摦晢捦㠹てㅤ摥晦捦㠷摣㜵搳〵㠲㈳㤲扣搴ㄸ㈴㜶慤ㄹㅢ㡢㈷㕡㘳ㄸ㌹㜸搱㤶搴愸㐱晢㑥㑤㈶ㅡ㐷㔵㔶っ㌶挶㔲㕢㌵㐸愸〶愴㙢ㄳ〶㑢㌳戹㈰㤲㡥㉤㌰㔳挶㌸㌲挷㠳〸㜱㥦扡搴攲改挷愴〶㉣㥤㍣昱扦㡥扢戳慣摦㠵换㤲㠲攳㥥扣搴愱㐸昴㜷㔸㔵㔹㌱㐸㌳ぢ搷㤳㜶㔵㔶っ㌵㙡愹晡㌰㤰搰㐴㤲搹挹挴挲昴ㅣ愳㡥戹㤳㐰㠴戸㔳㕤㜰昶摥㙦㝣㜲摤㘹昷㡥㕢㌶敢挱昸敡搵㠵㙢〴扢て㕥搰㤰户晣㔴愶愶㠱㠴愶㌳晦㔰㔴㝥㍤戳㘶㠰〸㜱㡢㔲㜲昸戰〱㔳㕥晡换搱㤳ㅦ㙥㜸愹挷㥥㤱愷捦ㄵㅣ愳㘵愹㘷㈱戱㥦愳搴㠳〷㔷㡣搰慢㘳昰㤰㡡挱挳㘴挹〷て慤ㄸ㘶ㅣ㑥晤㐷㠰㠴㡥愴㤶㜱㠳㉢㡤愳㤸㜵㌴㠸㄰搷慢㑢捥㕡ㄶ晡晣慥㍦㤵㔴㥦摥戶攱昴攳㍥㥡ㅢㄱ㥣ㄱ挸㑢ㅥ㡢㠴戳扤㔵㔶っㄹ㥣攵愹㈱搶〵攱慡攱挶㜱搴摥〰ㄲ㍡㥥㈴㙥㉥㑣㐷ㄶㄹㄱ收㌶㠲〸㜱㤵扡㘶摦摤〶㜶㌹戹敡搵㥡昳㐷〵㙦ㄸ昶捣挵摢ぢ㑥㐰㍡㝣㘵ㄲㄱ〵〹捤㘶晥〴昸㙡づ戳㘲㈰㐲㕣愲㤴ㅣ昷昷㐷㥥㝡晤㠷㉢愶晣㝥攰㡦㡢㙢て㔹㍥㐳㜰〲㈳ぢ捥㑥㜹㝦㠷慦㐶攰㠶搰敦㤴㤱昲㥣户捡愰挱㑣ㅡ㉤扣㐲㉢㐸㈸づ㔲㍣㈱搶搸㠸㌶㘶㈴㤸摤〶㈲挴敦搴㠵摢愷㑥㥣摥愳㜷敦扡扢㘷捣ㅤ㜷昰㥥㕦摥㉥㌸㘹㤲ㄷ㑥㈲㤱敢戱捡㈱㔹ㅥ慢ㅣ慡ㅡ㔷攵㜰㈳㐵敤㘹㤰㔰㍢㜵㡣㠷愵ぢ㤸戵㄰㐴㠸戳搴〵㙦㕥晥攱愶换㌷昴ㅣ㜷摢搷敢㥥㝥攲愱㌹㡦〸㑥搰㍡摣㜵〲ㄱ㈷㠲㠴㤶㌰晦㌰㈸㌹㠹㔹㈷㠳〸㜱㡡㔲戲㜹摥挹ㅢㅥ㑣て㥤㝣收㈱改昹戵㝦扣攵ㄲ挱〹㥥㉣昵㌲㈴昲摣㝢挳㡣㔳㈰㘰㥣ちㄲ㍡つ愴戰㘶挸㐸攳㜴㘶㥤〱㈲挴〹敡〲㈷㕥戲㜱搹扡㜳敡㙡敥㍦敡户㜷づ扦晣㠰つ㠲㤳㐷㜹㠱㌳㤱愸散愴㍥〶戱ㄲ慣扥㙢搰㔰㈶㡤戳㜸㠹戳㐱㐲晦㐵㌲愱扤戵搱㙣㌱捥㘱敥戹㈰㐲愴搴㠵扦㑢㌶晤搰㙤昹ㅤ㜵㉢㜶㝣攱捦愳慢昷㍡戲散㝣戰愷愹㜹㐰㑤㌲戲㄰㌳慢㡥㐹摢攰㡡㑡晥敢㝣戶㡡挹㙡㜴㔸㜴㐴㜴搰愰收㘱㤵㤱㈱㤱㈰㘷て㝥愷㐵㙣ㄲ㘵搱挳㘳昱收挴㐲㌹㑦摡㙤㙣㈴㘵㜶㡣㠸〳ㄵ㙦㙣愲㍤摥㥣摡搵㥤㔹㥦㡥愴捤㕤㥣扣づ㈵㌹戰㝡捣㈲捤㤴扣摥ㅥ㑥搸慣㐸㑢扢㌹㘶㔱捣㘲敦敥㘰㘳づ㤹㘸昴收㡥㑦㥡昳㌳摣㥣ㄲ㡤挱攲㘵㠱搴㥤㘳愵挵戲捡㔵㕥㍤㈷㤱㌲攳戲㜸〳㕢愷挶㥡收㤹挹㝡㤳㑢ㅦ戳㔹㥡扡㈳㔹㙡㈲㍢㜰㑡ㅣ㠶㘲㙡摡扣㤷㥥ㅢㅤ户㈸㙤挶㌱ㄲ愳扣㙤ㄸ㥥ㄷ捦㠸㌴戶㤸㍤戳㐴慣㙢㠲戱㜳㔶昶昸㐴㔳㝢慡㍡ㄱ㑦㈷ㄳ㉤搹㥣㌱捤ぢ㈲ㄸ散㥢㈷㈵㥡㑤捣㝤㡢㜸〴㐴愰戰㔰㠸挰〰户昹ㄶ昵愶㉡㘴㐵㘸㔵捣愹㜰慦散㘶㔷㌱ㅤ搶挱㡡ㄶ㤳㙤戲愰㑦㈷捡愴㕥慡搹挷㕢㔰戳㠹敢㐴㑡昷昷㤶㤶㘵捣搴摣晦慥㜰㐱㐱て㘵晤戸〵㔸㘰ㅣㅡ㠹㌷户㤸挹扣慢㕣挱ㄲㄹ扦〳〹戶攱㙥昶昴ㅥ愷捦㘲㤱㔸ㅣ㕣ㄸ㙢㑥捦〹捤㌱㘳戳攷戰摢挴㑡戸愴㠴慥捤㌹㡣ぢ㤱㘵㉣㈷戹〸愴戴㌴㄰扡㤸㐲愱㔲攳昷搶㜹㤰ぢ㠱㥦扦㜴㈹〰捡㤰㑢㈵慣㙢㔳挱㔶捣戵㔳㠵㠵㙥㔶ㅥㅡ㐹捤㐹戳㜹收㘵敥㐰㝤㤷㤰㕣ちㄲ攴㝡愴搳㤵ㄱ㐷扡㈲㉥〰扢戶搶㤸搱〸㤶摤昲敥ㄶ㤱㘰慢戵㤲慢㌱㔳㑤〶㤷㝣戵戸㔷ㄶ㠵㤰挲捤㕦搶捡搶㙦㉥㑡搷㐴搲㤱攲㔶㉣ㅥ㔱㑢〶㠴〶㑡㤴㤵㈲戲慢捣戳搱愵敡っㅡ挲㌲愹㘹改㈲㌳㉣㑤戸㜱㜰扦〴ちㄵ捤㙦〴捡摥ㄳ㐶㠴㥣つ㍤㝢ㄱ㠸戵㘹昳〴㌳㍥㘳㜱㥢㤹愲㜸㐹㈸慦㉢㥤户ㄷ㤵㑤㘹㙡㥣㤹㡥戵愴㉡㔰搲〹挹㐴㝢摢㉦愹㠷扡㡣换㐰散㈳㌸ㅢ慤搸扦㑤㜰㔷愰㜸〱敢愶愱㈱㔰㐲㙤捣㌱戸㌸㌵搸㕡愱散㈷㝣挹挳㔸㠱慦搲㝣扣㈰㤷戱㍦㘷挱ㅣ㠴㝣㔹㉢㍣㌴㈳㘹捡㐷〰㈵昲〴摥敥摡㝡㜸㈲㌹慦㌱㤱㤸挷昶搴㑤㥥愵收㤸㘶㥡换敡㉥敡㌱㠲㝣㕣㈰㐴㘱㘱搶愲㔹㕢㝦敦〴晤愱㤵㈰㕤挷㘰捤㘴㙢㑣㠵慥㐵㔶㈱ㄶ昸愱㔵㐸㤴㘳戱搵㤰㠸㌶㐴ㅡ㥡㈲㙤戱㜴愴愵㈱ㄶ挷㥣㍥摤㡡挶㔹戱愸㈵戵㐸ㅣぢ㉦㜰㍤扣换〳摦㥦㕢㥣〸㡦扤晣挵㘷慦㍥扡㔷㘵愳㌸㐶㌱㜲㔶摢攵搰㉢搷晡㌷㈰㈱㡥㠲ㄸ㝢ㄷ愴戳て攳㈶㥣ㅢ㌷㤳慣〶㐱ㅦ㈱扤㡥㉥攲ㄶ敢㔴昴挶㌷扢〹攳㔶㤲摢㐰挴摥㈰扣㐹㡤摢㐱散㐳㑣㠳㝥搶扤慣扦扤㤰㥤㕢㝦㜷㈲户搴挸挳ㄳ㕣晥戳づ㡤㤵㈴昴㤲㐱て㠹〹㔰散敡㠰昱㡡㤱昳愴㠰敢搹㍣㔳㤵慣挵㌹㍢愰慣愹㑡㔹㜴㝣慣㈵㙤㈶攵㘸搴㍤㡡㉦敢ㄹ㤵㍣敦捡ㄱ㌸ㄹ㘹戲㥥晥散㄰慤戶搷挸ㅤ搳㤲㥣㐹㠰㌵㐶晥摦㔴㘷㥢㥢敡挸㠹㑥搶㜴㈷捦㔴〲㡤挶㌱搹挹㉦慣㌵㈲㡥昲慥ㅤ㤳㙣㔲ㄵ搰㥣摤挸㈸敦散㐵攵㤳扦㡣扣摥〸㈹㕤改㍤〵㘲㘳捦㙤愴〴㜹㑥㌷晥㙦戲收戶㈵㘱㑤搶ㅥ㠰攳㡣〷㐹ㅥ㈲㜹㤸㘴つ㠸ㄸ㡤捥挸扤㥢㝤㤴㌲㡦㤱㍣づ愲㜵戳㑦㕡愷愲ㅦ扥㘵㌷晢ㄴ㠵搶㠲㤴慤〳㤹㝣愸搹㠲㐹晥㉦戵㌵㄰摣〷㍡昳㑦㑢搰㔶戸㉣敥搹㕡扦㌸摥㌴㈷㤹㠸㘳攳㠵戳愵㌱㑤㜸戶㥥ㄲ㤱㔰㙢㕤愲扡㍤ㅤ㙡㍤㌴㠶慦戲搶改㘶㥢ㄹ㐹㔷㘳ㄱ㠷愹㔸ㅤ㥥戸捡㠹㔶㙤昳愲晦㥦ㄳ戱〰㘷换㔸ㅦ㜷捣挵㠴昳㑥戵愶㐴捡扤ㄵ㌵〹散搳㤸㜲敢㠹㙥て㠵㌰愹摥〶㘷㕡〱㘳㍤㑡㜷捤攷㝦㌸愸敦㔵㜷晣愴扥㤷愲搵挹挳攸て㘶敥愸扢〱戹愵昹㜸㠲捦㜰㌳愳㙥攸㐵㥣ㄵ愲ㄹ㔸㈳敦㝥㔰敤㍡昲敥慢ㄸ㌹㡦㝣昷〳㕥㑥㍤㕥㐵㐲っ㠰㤸晢㍤昱ㅡ搸挶敢㈴㙦㠰㘸昷挴㥢搶愹愸挰户扣㈷摥愲搰㐶㄰㔱〹㈲愷ㅥ㙦㈳㘱ㅦ愲㌷慥㤱㤹㝡散㡦散㕣㈷扣㡦摣㔲㈳て㑦っ㠲㐴挶〹摡搴㘳㈷㉦〷昴㔴㡣㥣挷搵㐳愱㐹㍡㘰ㄳㄲ㘲〷㑦〷晣ㄳ㙣攳㔳㤲捦㐰㌴〷㝣㙥㥤㡡㘱昸㤶づ昸ㄷ㠵扥〰ㄱ㈳㐰愴〳扥㐴挲㍥㐴ㄷ摤〱挳㤱㥤敢㠰㉤挸㉤㌵昲昰挴㐸㐸戸㌹㐰㜸㌹㠰㤳㜳㌶㡤㥣挷攷〷㐱㤳㜴〰敦㐰昱攳㡦㕥㉤愰㄰㙣㠳ㅢ挱㐶㄰㐴㜳㐰戱㜵㉡づ㠶㈲改㠰ㄲちㄹ㈰攲㄰㘴㐹〷㤴攲捣㍥挴扦㜱㡤㑣ぢㄸ㠵散㕣〷㜴愳㑥㈳て㑦㔴〱攷收㠰㑤㔰敥㝡ぢ㝣慣ㄸ㌹て昵挷㐲㤳㜴挰㑥㉣昲㐷㥥づ搸ㄹ㙣㘳ㄷ㤲㕤㔹扡㡥搹昷敥搶愹愸㠶㈲改㠰㍤㈸戴㈷㠸ㄸ㠷㉣改㠰㜲㥣搹㠷㜸㐷㜷㐰つ戲㜳ㅤ搰㠷㍡㡤㍣㍣挱晤〳㌷〷扣敡攵㠰㔷ㄴ㈳㘷慢愱ㄶ㥡愴〳昶㘳㤱㕦昲㜴挰晥㘰ㅢ㤵㈴㠳㔸扡づ〷っ戱㑥〵昷ㅤ愴〳㠶㔲㘸ㄸ㠸愸㐳㤶㜴挰㜰㥣搹㠷㔸慦㍢㘰㈲戲㜳ㅤ㜰㈰㜵ㅡ㜹㜸㘲ㄲ㜰㙥づ㔸攳攵㠰㠷ㄵ㈳㘷敢㘳㉡㌴㐹〷㔴戳挸て㝡㍡㘰ㅣ搸挶㜸㤲〹㉣㕤㠷〳㙡慤㔳㌱つ㡡愴〳づ愳搰㐴㄰㔱㡦㉣改㠰㍡㥣搹㠷戸㑢㜷挰㜴㘴攷㍡㘰㉡㜵ㅡ㜹㜸㘲〶㜰㙥づ㔸敤攵㠰㥢ㄵ㈳㘷摢收㜰㘸㤲づ㌸㤲㐵扥搱搳〱㐷㠳㙤ㅣ㐳㜲㉣㑢搷攱㠰〶敢㔴ㅣ〱㐵搲〱挷㔳㈸〲㈲㡥㐲㤶㜴㐰㈳捥散㐳㕣愵㍢攰㐸㘴攷㍡㈰㑡㥤㐶ㅥ㥥㌸ㅡ㌸㌷〷㕣攴攵㠰攵㡡㤱戳㠹㜴ㅣ㌴㐹〷㈴㔸攴ぢ㍣ㅤ㌰ㅦ㙣㈳㐹㤲㘲改㍡ㅣ搰㙥㥤㡡〶㈸㤲づ㔸㐰愱㠵㈰㈲㠲㉣改㠰㐵㌸戳て㜱愶敥㠰攳㤱㥤敢㠰㈵㤰㉦㌵昲昰㐴㈳㜰㙥づ㌸挹换〱㑢ㄴ㈳㘷㐷换㠴㈶改㠰㌳㔸攴ㄳ㍣ㅤ㜰㈶搸挶㔹㈴㘷戳㜴ㅤづ㌸挷㍡ㄵ摣〷㤳づ㌸㤷㐲攷㠱㠸㌹挸㤲づ㌸ㅦ㘷昶㈱收敢づ㤸㡤散㕣〷㉣愷㑥㈳て㑦挴㠰㜳㜳挰㙣㉦〷㐴ㄵ㈳㘷㌷慥〵㥡愴〳慥㘴㤱㥢㍤ㅤ㜰ㄵ搸挶搵㈴搷戰㜴ㅤづ戸搶㍡ㄵ慤㔰㈴ㅤ戰㡡㐲搷㠱㠸〴戲愴〳慥挷㤹㝤㠸愳㜵〷挴㤱㥤敢㠰㥢愹搳挸挳ㄳ㙤挰戹㌹㘰㥡㤷〳愶㉡㐶捥慥㘰ち㥡愴〳晥挴㈲㑦昶㜴挰㕤㘰ㅢ㜷㤳晣㤹愵敢㜰挰㕦慣㔳㤱㠶㈲改㠰㝢㈹㜴ㅦ㠸㔸㠰㉣改㠰晢㜱㘶ㅦ㘲㥣敥㠰㜶㘴攷㍡攰㘱敡㌴昲昰挴㐲攰摣ㅣ㜰㤰㤷〳づ㔴㡣㥣㕤捡ㄳ愰㐹㍡㘰㉤㡢㍣搲搳〱敢挱㌶㥥㈶㜹㠶愵敢㜰挰戳搶愹㌸ㄱ㡡愴〳㥥愳搰昳㈰攲㈴㘴㐹〷扣㠰㌳晢㄰晢敢づ㔸㠲散㕣〷扣㐲㥤㐶ㅥ㥥㌸ㄹ㌸㌷〷昴昵㜲㐰ㅦ挵挸搹㘱㍤〵㥡愴〳㌶戲挸㝢㜹㍡攰ㅤ戰㡤㜷㐹摥〳搱ㅣ昰㠱㜵㉡㑥㠵㈲改㠰て㈹昴㍦㈰攲㜴㘴㐹〷晣つ㘷昶㈱㜶搶ㅤ㜰ㅡ戲㜳ㅤ昰㌱㜵ㅡ㜹㜸攲っ攰摣ㅣ搰摤换〱摤ㄴ㈳㘷〷昸㉣㘸㤲づ昸㠲㐵㉥昳㜴挰扦挱㌶扥㈲昹㥡愵敢㘸〱摦㔸愷攲㙣㈸㤲づ昸㤶㐲摦㠱㠸㜳㤰㈵ㅤ昰㍤捥散㐳ㄴ敡づ攰扥㜱慥〳〲〵㜴㐰ㅥ㥥㌸ㄷ㌸㌷〷㝣昳㠳挷㔴㜸㡢㘲㌸㜷愲㠳扦㠳愶㥦戱㠳搸㠵〵㡥捥㡡㤹ぢ戹攵搱㉤㡡昰㍣㉢㜲㡤㑦攱扢㐶㙢ㄲ㤳ㄳ改㥡㔸慡慤㈵戲戸㐷㔴㈵づ㥦㘳挶戱㝢㥡挴㈶慡㈳㉦搱搶㘶㌶ㅢ搱晡㐴㝢戲挹慣慤搹ㄶ㜶㔷㘱ㅦ慡㑥㙥慣ㄶ〸ㅣ㕢户㘱〸ㄵ〲慤〴㐷㈰㜸㈱ㄴ㍡昷㝤戴㐷㠵ㅤ㑦愵戹㈳摦扤挳愳㌳㘲改ㄶ戳㑢㔴昲㘵扡㈴ち㉦㘲㑢扡戹㌸㍡㘳づ昶㐳㙡扡㐶㈷㈴㘳捤㉤戱戸挹捡挰㤳㙥挶㍣搶㤹戳戱晤㍣㌵㤱㡡㌱ㅥ戳㙢㜴㐶㌲ㄲ㑦戵㜱㈷慤㘹昱昶㔹㘷昲㐹㔰㌰㡡㤰愶ㄴ㉥㈳攳て㤹敥ㅥ慤㥦㤳㔸㠸㤰摦昶搶昸㠴㐸㕢㙡㥢愸㤵㡥㍢㐸㔶㡤㈸㄰〵〵愲愴愰㘴㙢敢愷㤴搵ㅣㄸ㡣晦㐵㈴戲慥〲挱攵㐸攵㜹慡换㘷扢㙡昳㥦ㅢ摢㉣㔳㔶搰愲敢ㅥ㙢㈶㕥㝡㐷㠸ㅢ㡣㡡㉥㉢〵㌹㙣挲捣摡㡥㤰㡦晦㈸㐸㌹挸敤㘳攷昳㌳㘷ぢ换摡㘱敦㘶㌵ㄵ收戱攵攰づ㐴㡤昳捣搹晣㑡愳㔲㠶㉤戱㕢㐷㜲㍣㌶㘹换愲㜵ㄱ㐴扢㘰㙦戹㌵㤲敥㘶㥤昰〹㜷㉢愲攲ㄴ慦㍡搱摡ㅡ㘱搳㘲戳慣㙦㡡戴㤸㈵搱㌱敤改〴愲〲㡤㈸㠸㙣㝦㉡ぢ㔱㔸㔱㠴㍡挹慣戲攸㜴挶㥣挸㌴㜵㈵㘶㐷㤲戱昴㥣搶㔸㔳〹㑦ㄸㄷ戲㑤戴㐹摣攴昲㌹㈶扣捦挳敥㌳㥣捦㙦慤㈷㤹愸敥ち㙣㑥搰㜵慣㝥戴摣〲ㄱ挲㍦戱㤵㈱〹攸㘰攴挰㘱㤴㐱㕢㄰晦㤱愱㙥㤲捤㍦搹㠹愵㐸挸㑥㐸晣㥥〲昸㙦㜴愵愸㍡㡡㉥㐱㈲敦㝥㜵㌱〴㑡敢ㄲ㤱收昱搸㑦㑢㈴㡢㔵㔰㝤〹慡㤶㕤㑡㌲捣〸㠲㙡〴愵㈰搸㘵㐱慣搹㑣㤶㌰愳ㅥ捦愴㡢ㄸ㝢㄰戲敡㤰扥〹〴㠳㕤㑡摣慥㔵㙢敢敡愳昶㘵昵ㅦㅢ搴收攸晦㘴摡㐸㍥〷㠲㔹㜲㈸敡〶㜳㡣敥㈰攲㔲㘴搲ㅥ㠷〰㝦㜹㘰㙣〷ㄲ扣っ㑣㘷摤㘴㙦收㘳换㥦晤㐲ㄱ挷戲㈲㠶ㄹ㤴㘰㑢㕥挶㈷〴愵㈱㕤戴戸㠲㤰ㄵ㔲㔰㘲挷戸㠷敡搱捡捤收㔲慢ㅦ攵ㄳ昹戲摡㔴扤㌹扦㥤㠱散㤱ㄶ搶㑤㐱〱愲搶ㄱ㈱攰摣昶捣㈹〴㔴户搶㥢㌲晣㐰戸戹㉣搳愵㠸㥥㈸㙥㘸㝢㔸搷㠵㌷ㄶ捡搲挰㠸昱㡢㤱㡢攷㝥㍦攱㑢ㅥ愵愵挶づ㤰〹ㄸ㍢㤲㡡ㄵ㈰戶愷㘴〵㕢慥散〹愶戱ㄳ㠸戸〱〲㥣ㄷ㈰㘹㡦㘲攲㈶㥣㜱㈴ぢ戸昶㥣攲㘶㜰搸㝢ㅡ扤愸㘰㌵㔲散㤴㌲㡤㜴ㄷ攴㜶摥㐸㙦㈱〲晦戳ㅡ愹戸ㄵ㌹㜶㜱㤱戴㙢㝥㌷ㄶ㜷㜷㕥敤㌶㜷㠱㍤㈸戰㈷〵㙥㠷〰㙢㍦㔴㡥戳㡣愷ㄸ搳敥攲愹扤㈰ㄳ㌰昶㈶ㄵ㜷㠲搸㤷搶㍣搵〷㑣愳㉦㐸昰〱〸攴改㜹昱㤴㕥摢㤰散〶攱㔰㜴㘶㍣㤶㐶愷挸晡ㅡㅦ㑢愳捡捡愲㈰㐸捡㥤挳㕤㘴㘷愹㠱〶㘶㈶㕢㝢收戲戲㘶㕦㝢攴昲昵改㔸ㅦㄷ戶㌵㔱搳收㘷㥤〹挹〹㥢㑢ㄹ户愵ㄹ㥣戰㜶㤷搴㈴㑥昴昵摥㜷搵晣捥挱昹㍦㤸敦挹㠶㠴昸㝣戴〹㍣㌴攷㑤㘳昴㐷㥡搳扦〷㍢㙤㈲摡㌶㌴晢戴㔲㑥〱慤扣慥㉡捥愱㌶㥥㐲攷㕡慡捥㌰㜴㜶㔳挹㈹敤改㉣㑥㘴㔱て挵㐱㍣换㤴㌸㈶攰㑤㤱㘴昳㌶㌲㕡挲㌶㙢昲㈶〷扥慤㥣㔸戳㝦挰戱搹敥摣㌶㉦挵㔲㘹ㅦ攵敢㠷挰昹㌹扢昸摤㈱摦㤵敥捥㙣敥㤷昰㙣㤲ㄹ㠹换㕡愸㑦㌷搷㤸ぢ攴㉡㘷慡㠹㈵ち扡昲ㄶ戳㠷〴㘴㑥攵挸㘰㐴挷㌴愶㌰㘳㑥㜳㥡愴㔲昲㐶㌷愲搳捤ㄶ昹ㅢ〰捣㙡㔴㙡㙡㔳ㅡ㌱㉢ㄹ〵っ㉣摤㜶㙡〸ㅥ㈹㔲戵㈴㘴㍤㠵昲昴㙦づ㈳㠰摤晡㕡㡤捡攳搳㉡昱昱㠷㉤慦㕥㝢昰㍤愳〳㔷㕣捥㘳㜵㤵㕡㐷㍤っ昵㜹㈶攷攸㙢昵㤰ぢ摥㐹㍤散㐸㈰慢㠷㤳㥤㔷㤹㥤挷ㄹ㝣㔷慥愸㤲㘹㐴㕦昳㜷㐸摤㜹敢戴㘰㡡㤳㡥㘱戲摡戲戸㕢戴搶晡㔱㡤㥣改摡㝤戶㥣昰㙥ㄳ昵挵㥤㌹㜵㐷攵昱㡢㜲㑡㉤㝥愷㘹㐷攳㙥晤戲搶ㄸ㠰㍢㑤㜶㜶搰㘱㉤㙦搷愰㄰㍦㍢戶㠵㤳㠸敤㍢㈲戳攴㉦晣搰慤攵㘴戱㍦㘳搰㐲㈶㍣㐶摥㙤㥡㔸㕤愲㉥挱㈵戱㤶㜵㘸捣捡摡㈶敡〸㜶㕡㔵ㄴち㘱慥扦㤵㜷〷㤵㘴㝡㍣㜴㜸搶㜹ㄵ挷ㄷ㡣㌰攲㔱㥣摢㔳㌳㌴〹慥㘷ぢ㐸ㄴ晢㌱愴攴搴㙣㕦搴㥤㘰㝣㡢㌵㌵戳敡搱愸㐰慥攷搴㉣愳攴㐹愴搸摣戲愷㘶っ㠶戱攷㐷㐸攲㠲㜲㔲㕥挹㐶㌲㠸㔷㕢敢㉥㌰㤸〲㐳㜸攱昵㄰㜰㜶㌰㥥愱ㅦ㠵㄰づ戶㜲㙥㕤搲捡㌵〶㙥捦㄰㈲㠶ㄱ摡㠲挹㔹愸㑢挹㍡昰㡤愱㔰晢散㠶つ愳㤰づ㠸つ㈰㜶〱㐳㐸慢〲づ攳昵㠷㠳㠸㔷㤱改㥣敡扥㠶㍣摢㥦㐸搲㤵摡㐳〲昱㍡捥愵㍦㐷㔰挱ㅢ㌸换㥡敡ㅥ㠰㕣㑦㝦挲㠵㔶㥤扤〹㔸慥㍦摦㐲慥㕤㕣㈴敤攲ㅥ挴攲ㅥ捣慢㙤㜴ㄷㄸ㐵㠱㐳㈸昰㌶〴攴㔴户ち㘷㤹愹㉥㝦挸攷㌲搵ㅤ〳㤹㠰㌱㤶㔴扣慦㘹搶愶扡搵㘰ㅡ㌵㈰㘲ㄳ〴㥣㥥㘲㠴㐴ㅥ㑦㝤ち戶昴搴㌸㉡昸っ㘷㔹㥥㥡㠰摣捥㍤昵㌹㘰戹㥥晡ㄷ㜲㕤㍣㔵换攲ㅥ挶慢㝤攱㉥㌰㤱〲㜵扣昰㤷㄰攸㜴㌹㘸㐰攸ㄷ㕡づ摡㉢挰㠲㥦戹〰散㠹㈲㠴㈶愱挴㤹摡攴慦㈴㕤㙡㜳ち㘴〲愵㘲ぢ愸敤ㄹ慤㈲愷搲昰㘹㈰昲㌱㠱戳㈲㌱㘹捤㔷㤱ㅣ㘹㘴㐵㑥愷〲〶㠳㘴㔵攴っ攴㜶㕥㤱挵㠰攱攳攸㐲ㄸ㌹㘲ㄷㄷ㑣扢挹捦㘲㜱て攷搵ㄸ㔵攲㈲㜰〴〵㡥攴㠵ㄹ㘸昲慢愹挸愳㔰㘲慤㈲㠷扢㔵攴㌱㤰㐱㐵㌲㈰挶㌶㕣慢挸㘳㘹昸㜱㈰㠲挱㉢戲㈲㔹愵散㔶㌰ㄶ散㡣扣㍣㜷㈴㘳㔹㘴㐵㌶㔰〱㠳㕡戲㉡㌲㠲摣捥㉢㤲挱㉦昸㌸㉡㤲ㄱ㌰㜶㜱戵㡡㙣㘲㜱㥢㜹戵㍤摤〵㑣ち㐴㜹攱㜲〸晣㙡㉡㜲㌶㑡扣愳晤搰愵㈹敢户扥㉥昷㘶っ搲愸搲㍥㥡ぢ戴㉡㥤㑢ㄷ捣〳ㄱっ挷㜱㔶㈹㘳㜰昲㔴㈹愳㜳㘴㤵戶㔰〱挳㜴戲慡㌴㡥摣捥慢㤴攱㍣昸㌸慡㤴㌱㍤㉥㔵摡挶攲捥攷搵ㄸ敦攳㈲㤰愴㐰㡡ㄷ㘶〸搰慦愶㑡搳㈸㜱㌷扢㑡搵捦愸㕤敡㜲〱挴㔰㤷㡣㔶戲㙤搷敡㜲㈱㙤㕦〴㈲慡㈱攰散㘷ㄹ㑥㤴愷㉥ㄹ㘸㈴敢㜲㌱ㄵ㑣挰㔹㔶㕤㥥㠸摣捥敢㤲㤱㐹昸㌸敡㤲攱㐹㜶㜱挱戴晢搹㤳㔸摣㤳㜹㌵㠶㉥戹〸㉣愵挰㌲ち㌰㥡㐹㑥㉤㑥挱㔹愶て攳捦挴㕤㥣㜴ㅡ㘴〲挶改愴㠲㘱㑤戶㘶捤㔳㘷㠰㘹晣ㄶ㐴ㅣ〹〱愷愷ㄸ㜷㤴挷㔳㡣㐸㤲㥥㍡㤳ちㄸ㥡㤴攵愹戳㤱摢戹愷ㅡ〰挳挷攱愹攳㤱㘵ㄷㄷ㑣摢㔳攷戰戸攷昲㙡ㄱ㜷㠱昳㈸㜰㍥㉦捣戰愷㕦㑤慢晦ㅤ㑡㥣愹㑤晥〲摦愵㌶㉦㠴っ㥡㍣挳戳㙣捦㤴㜴㜸㘶㌹つ扦〸㐴㌰㤴捡搹㝤㌱㝥㉡㑦㐵㌲戲㑡㔶攴挵㔴挰㄰慢慣㡡扣〴戹㥤㔷㈴㐳戱昰㜱㔴㈴攳戱散攲㠲㘹㔷攴㘵㉣敥攵扣ㅡ㘳戵㕣〴慥愰挰㤵扣㌰挳户㝥㌵ㄵ戹〲㈵捥㜴㕦敡捤〶㉥㜵㜹㌵挴㔰㤷㡣㌴戳㙤搷㙥捡㙢㘸晢㑡㄰挱愸㌰攷㑤㜹㈶昲昲搴㈵㠳挴㘴㕤㕥㑢〵㡣ㄶ换慡换敢㤰摢㜹㕤㌲慡っㅦ㐷㕤㌲戴捣㉥慥㔶㤷㌷戰戸㌷昲㙡っ㍢㜳ㄱ戸㠹〲㌷㔳㠰㤱㘸戲晢㕡㡤戳㑣㠳攷㥢ㅢ㕣㥣㜴ぢ㘴昰㤳㍡㔲挱㤰㌴㕢戳收愹摢挰㌴㙥〷ㄱっㅦ㜳戶㝡挶㡣攵昱ㄴ愳挹愴愷敥愰㠲㙢㜰㤶攵愹㍦㈱户㜳㑦㕤ぢㄸ㍥づ㑦㌱〶捤㉥慥收愹扢㔸摣扢㜹戵敢摣〵晥㑣㠱㝢㜸攱敢㈱昰慢㘹昵㝦㐱㠹扢摢㠳戶晤㑡っ㤷ㅡ扤て㜲㘸昶っ慦戳扤愳㔵收晤㌴晥〱㄰挱㔰㌸㘷戳㘷晣㕢㥥捡㘴㘴㥣慣捣〷愹㠰㈱㜲㔹㤵昹㌰㜲㍢慦㑣㠶搲攱攳愸㑣挶搳搹挵搵㉡昳ㄱㄶ昷㔱㕥㡤戱㜶㉥〲㡦㔱攰㜱㕥㤸攱㜷扦㥡捡㝣〲㈵捥摣㥡㝣搵㠸㑢㐵㍥〵ㄹ㔴㈴挳〴㙤挳戵㡡㕣㑢挳搷㠱㠸戵㄰㜰㔶㈴攳昸昲㔴㈴㈳晣㘴㐵慥愷〲㠶晡㘵㔵攴㌳挸敤扣㈲ㄹㄲ㠸㡦愳㈲ㄹㄷ㘸ㄷ㔷慢挸㘷㔹摣攷㜸㌵挶っ扡〸㍣㑦㠱ㄷ㈸挰㌰㐲搹㝦扤㠸戳㡣㤳昸㉡ㄵㄷ㈷扤っ㤹㠰昱ち愹㘰㍣愱慤㔹昳搴慢㘰ㅡ㝦〵ㄱ㡣晤㜳㝡敡ㅤ攴攵昱搴扢㘰㑢㑦扤㐶〵敦攱㉣换㔳㙦㈰户㜳㑦㝤〰ㄸ㍥づ㑦㝤㠸㉣扢戸㥡愷摥㘴㜱摦攲搵ㄸ㕣攸㈲戰㤱〲㙦昳挲㡣㌷晣搵㌴昹㜷㔰攲㑣㙤昲扤㌵㉥戵昹ㅥ㘴搰攴ㄹㄷ㘹ㅢ慥㔵攴晢㌴晣〳㄰挱ㄸ㐶攷㐰挴挰挵㍣ㄵ挹㤰㐶㔹㤱ㅦ㔲〱㘳ㅢ戳㉡昲㙦挸敤扣㈲ㄹ〳㠹㡦愳㈲ㄹ〸㘹ㄷ㔷慢挸㡦㔸摣㝦昰㙡っ㤲㜴ㄱ昸㤸〲㥢㜸㘱挶㑤晥㙡㉡昲ㄳ㤴㌸㌳晤㔲慦〲㜲愹换㑦㈱㠶扡っ攰换戶㕤慢换捦㤰㙤㙣〶ㄱ〶〹㝤晡戹㑡挸㠷摦㘵㌸㜱㝡㈴㈷扥㠸㐱㐹搸㉢㐶愴㔱㝤㝡㜱ぢ愲扢㤸㘴㑣㡢㤵攲㤳㜳㡢㡤㐸㥢㐴ㄲ捦昶㡡㥣㍦㌳捥㘰捦㠷慡㉥㍢㌸摥ㄸ㈳㘱攴㤴愲㌴挱㙥㠸㉣昵挴搳㠲㡥搷㐷㄰挳㈳昴〵㠰㍢㑣㡡㌵㈵ㄳ愹㐴㌴㕤㕥㡦〸挵㜲扥㠱〷扦㈴愸ㅣㄳ㉣㠳㐶搷㙢搲戰愲㌸っ〹㉥攰ㅢ㈹㑡攷挵ㄳぢ攳戲㌴挱ㄴ㕦㐴㈴晤㔵㕣㉣㡢㈶㉦〴戲㌷扣ㄸ敥㡡敢昱〸㜷戳ㄳ摤敤㐴搸㑥㙣愷ㄲ挱ㅤ㤰昰ㅢ愲挳ㄲ㠹㐶搱㈴㥡㠵㔹㔴㕣㥣ㄳ㙣㤰ㄳ摡㤳㜹㔱㐸㈸搴ㄳ搸㘰ㄷ搸敡㡣㔰㜰〷㘵扢㤲㘰挶㡢ㅡ㕦愱戴挶搷㈰愵㠲搱㍤搲〵㕢㤰搸〹㑣晥て昷挴〹㡢ㄹ晡〶㠹戲敡戱つ㜲ぢ㙤㍡㕥てㄴ晡ㄶ㌹摢㈱㈷晢㥤㥢愱敦㤰扤㍤戲昱晥ぢ晢㡤ㄸ㙣㍤愱敦㤱摦つ昹㕡ㄸ㘴㜸㈷攴㔱扢㝣㘷愵昱㈳捥㡣㔵㍣㘵㑣戵攸㠵㔳㔹㈰㠱挶换〴摢戰搸〵戹㙣挷攲挷敦㝦晡㠹慤〷㤹昸昵㈴㜲㔸晢攲㝢攴戲〵㔸㜱㐶挸㤳㌵戸㥢㘴挳㥣摤敤挴ㅥ㜶㘲㑦㤵㄰㡣摣㘱攵㠹敦愰㠲㡥㤵づち攱愲㐶㌱㐸愹搸㥢㑣㕥慣〴愷ㄹ〷昵㐱慥㌴㠱づ㌲攸ㄳ㠳ㅥ㌰㘸㙥戸㉦㠸㘴昶㈶慥ㅢ㜵慤㘲慡ㅣ㈴搸て㑣㘷攵㘹㜱㤷㕡㜸〹㙦昱戰ㄶ昳㈳㥢挱㜶搱㘹敤㤱ㄶ扣攵㜴ち㌶㥥搳捣摡ㄶ戶㉣㡢慣敤晦㑥敦〰㘹挲搱挷戲㈱㍡㝤㤰摤㠰㤵㙤昲昵㌸㕢户〱㕡ㅡ晣っ㌵敡敦㉡慣摦㡥ㅥ㠷愵㐳㥤㈱㐴㘴㝢戶〰㍣㈰㘷㔸㡥㙣〳㍤㤰挱㠴晣扦㡦㥤㙢昷ㄴ㘰〴㠲〳㤰敢㝦㘷㥤㡡㝡愰㌷㔲㙦㑡㘶㤸敡挰ㄶ扥㈷㌹㙦〸㥦㡣ち摥㤱㘵搹搷㉥㐳㑦㔵㌲㝣〵㐴〵㜲攵摤昲て敤㙥〹昵〲捦戳〳ㄵ㝦㜷扤㠵㉡愱㠹㐷㜸㤰㥤攰㌶慣捣ㄹ愲ㄲ摤㠷㈲挱ㅢ㡦㝢愵扦攸ㄱ收㤶㉢つ㌲㍡敥㌲㜹㠳つ户昳晢㤱戹〷㐴攴慢㑥挵〸攴换㝡㉡㐷ㄶㄳ〴㡢〳㤰㉢扤昱㡥收㡤㡥扥㘳愳慢攱〷〱挴㈳㝣戰㥤ㄸ㘵㈷づ㔱〹㌱〶〹搹㜷扣〵ㄵ㤹扥愳慦㉣づ㐸愹攰㉥愹㉣㑦㍦㥣㘶晡㡥㙡攴㝡昶ㅤ㌵㌶戳〲ㄷ㌷昶愳慥㔵㌲〵㈲挶搹晡㉡㤱㥦戱㙦〲㜲愵㝤捦扢摡昷慣慢㝤戵〰昱〸ㅦ㘶㈷㈶摡㠹㍡㤵㄰㔳㤰㤰昶㙤㔰昶㤱㘱っ㘳㤹㠶㠳㤴㠶愷㈲挳搳㤲㘹㌶㜳ㄸ㔱〷㘷㉣ㄹ㡡㔳㈱昷〴㤹㕦愵㕢㌲〳㄰㘹挹㈳慥㤶㍣散㙡挹㉣㤶ち㐷昸㜰㍢㜱㠴㥤㌸㔲㈵挴㌱㐸㐸㑢ㅥ搲㉤愹㘱㤹挶㐹㑢㡥㠵㠰愷㈵挷搹捣㠳㜱ㄹ㘳㘲挶㤲㠳㜰㉡ㅡ挰㤴㜵㍣㔹户㈴㠲㕣㘹挹㥦㕣㉤戹挳搵㤲㈶㠰㜸㠴㥢敤㠴㘹㈷愲㉡㈱㘲㐸㐸㑢㙥㔷㤶昴〰挰愸㘷㤹㘶㐸㑢收㐲挰搳㤲㜹㌶戳㥡愸愳㠸㕡挵搴㔸㄰搱〲愶戴攴㔸攴㘷㕡㔷ㅣ戹搲㤲㔵慥㤶慣㜴戵愴つ㈰ㅥ攱昹㜶㠲摢㍢㌲㈷愵ㄲ㘲〱ㄲ搲㤲㙢㤴㈵㘴ㄸ㡤㉣㔳ㄳ㐸㘹㜸㈱㌲㍣㉤㔹㘴㌳て㈳㉡㤶戱愴ㄶ愷㘲㌱㤸搲㤲ㄶ摤㤲ㄳ㤱㉢㉤戹挸搵㤲ぢ㕤㉤㌹〹㈰ㅥ攱㤳敤挴㔲㍢挱つづㅥ攲㌴㈴愴㈵ㄷ㈸㑢攴ㅣ㘲㍥换㤴愴㈵攲㜴〸挸昲愴㜰㥡改〷捥㐰慥愷㝤扦戵㤹搳㜰〵㘳㌱㜵慤㘲㙡㉡㉦㜸愶慤㙦〹昲㌳㌵㜵㌶㜲愵㝤愷戹摡㜷㡡慢㝤攷〰挴㈳㝣慥㥤㌸捦㑥㥣慦ㄲ攲㐲㈴愴㝤换㤴㝤㘴ㄸ愷戰㑣愷㠲㤴㠶昹㌰摦搳㤲㡢㙣收ㄱ㐴㥤㤵戱攴㜰㥣㡡㡢挱㤴㥥㌹㐷户攴ㄲ攴㑡㑢搲慥㤶㈴㕤㉤戹っ㈰ㅥ攱换敤挴ㄵ㜶攲㑡㤵㄰㔷㈳㈱㉤㤹慦㕢㜲〱换㜴愱戴攴ㅡ〸㜸㕡挲㐷摣㤲搹㠰换ㄸ㤷㘶㉣攱慦挲挵戵㘰㑡㑢慥搰㉤戹づ戹搲ㄲ搳搵㤲㈶㔷㑢㙥〰㠸㐷昸㐶㍢㜱㤳㥤攰㔳㘹ㅥ攲ㄶ㈴愴㈵㡤捡ㄲ搹收慥㘱㤹㔶搲ㄲ㜱㉢〴㘴㜹慥挵㘹愶捤摤㠶㕣㑦晢㙥户㤹㔸㔲〵㡣㥢愸㙢ㄵ㔳晣搱户戸挳搶昷〷攴㘷摡摣㥦㤰㉢敤㥢改㙡㕦扤慢㝤㜷〱挴㈳㝣户㥤攰㜳㘴㤹㜳㡦㑡㠸晢㤰㤰昶㑤㔷昶㤱㘱摣挱㌲晤ㄱ愴㌴㝣㍦㌲㍣㉤㜹挰㘶昲㔷搶挶㍤ㄹ㑢昸敢㙤昱㈰㤸搲㌳昷改㤶㍣㡣㕣㘹挹㜸㔷㑢㙡㕣㉤攱㌳㔵ㅥ攱㐷敤〴ㅦ愲捡㥣挷㔵㐲㍣㠵㠴戴愴㕡户攴㘱㤶㘹㡤戴㘴㉤〴㍣㉤攱㘳㐹挹㑣㐳慢昱㘴挶㤲ㄴ㑥挵㝡㌰愵㈵敢㜴㑢㥥㐱慥戴㘴㠴慢㈵挳㕣㉤㜹ㄶ㈰ㅥ攱攷散挴昳㜶攲〵㤵㄰㉦㈳㈱㉤ㄹ慡㉣㤱㙤敥㔹㤶改㌹㕡㈲㕥㠱㠰㉣捦昳㌸捤戴㌹㍥㌴昴戴敦慦㌶㤳扦㠶㌶㕥愵慥㔵㑣昱㔷搶攲㌵㕢摦敢挸捦戴戹㌷㤰㉢敤敢攷㙡㕦㕦㔷晢摥〴㠸㐷昸㉤㍢戱搱㑥扣慤ㄲ攲㍤㈴愴㝤㝤㤴㝤㜲㙣摤挸㌲扤つ㔲ㅡ收㔳㌳㑦㑢㍥戰㤹愷攲㌲挶㠷ㄹ㑢㑥挱愹昸㄰㑣改㤹扦敢㤶晣つ戹搲㤲㕥慥㤶昴㜴戵㠴捦挲㜸㠴晦㘱㈷㍥戶ㄳ㥢㔴㐲㝣㡡㠴戴㘴㐷㘵〹ㄹ挶㈷㉣搳㍦愵㈵㥦㈱挳搳㤲捤㌶昳㙣愲扥挸㔸㜲ㄶ慦晡戹捤晣ち昹㕤ぢ扢㝦㠵㜳愴㥣戳晦捤㠸㌴㤵挷攸敥㕦摢ㄲ挷㡡摥换挷〴摦㕤敡㝣搷㔵㜸ぢ㈴搸㕣㡣慦㜹慤㉤㈴摦㤰㝣㑢昲ㅤ挹昷㈴㍦㤰晣㐸昲ㄳ〹つ㌰昸㙢㍡〳扦㤱ちㄸ㠵㈴㜸挳㌱㕥㍣㐴ㄲ㈲㈹㈶㈹㈱攱㥦㡦㌱㑡㐹扡㤰㤴㤱㜴〵ㄱ㍦攲摡㙥扦㡡晥散㍢㡦㕦㐵㝦慡ㄸ捥搷㜳㠶昹挰〲ㅡ昱攷㘵㐰攱ㄹ㍥㐴挰㈷㡦㘷昸㠴㐱㑡㜸㝡挶㝥攸㘰散挰〲敦㐸搲㤳㘴㈷㤲㕥㈴㍢㤳散㐲戲㉢挹㙥㈴扢㤳散㐱戲㈷㐹㌹㐹㙦㤲扤㐸昶㈶改㐳搲㤷攴㌷㈴晤㐸晡㤳散㐳㌲〰㐴昰挱㠵㥢㘷㕥昲昲捣㡢㡡攱㝣㙦愷攰㍡㕡戶晥㑡攸愵挱晣ㅦ收㘲ㅡ攷㠸晡〵敤㕡㈸攴㠲㤶攷晡㝡㍡捣㠵慤㤴ㅡ㘲㐹㜱戵搷㔱慡ㄷ㈹扦ち㐴慣昷㉡搵㍡挵㜰扥搳㉣㕣㙥㙢㍥㐰㙡敥捥㠵ㅢ㍥㜹敡敢㌷戶㠴㘷㝤搹ぢ㍤攳㐰攸㌴づ㈲㌹㤸㘴ㄴ挹㈱㈴㔵㈴愳㐹挶㤰㡣㈵愹㈶愹㈱ㄹ㐷㌲㥥㘴〲挹愱㈴戵㈴㠷㤱㑣㈴愹㈳㤹㐴㌲㤹㘴ち挹㔴㄰挱挵㘲㠷㘷慥捤㜸收㔶㉦捦摣愲ㄸ捥㤷㥤㠵戹扣㠴挶㠰㌱ぢㄴ㉤㤹㑢㍥慥敥ㅤ㉢晣㡥㝢ㅣ㍣ㅣ㈵愳攵㔷㈰慣扥㜷ㄸ摤㥤敢㐴㠹昴昲㤸㐴㥣㜵㥤㠵㘸扢挹晡㍥敢慥搱㠲ぢ㐶㌷㙢㙥昴戲收〶挵㜰扥戹㉣捣㈵愶戴收ㄸ换ㅡ㉥晢戶捥ㅡ慥ㄵ㍢户㘶搹㜸㘵晦㈴敢㝢昴搴搱㠲㡢㐶㌷㙢㔶㝡㔹㜳㡤㘲㌸㕦㐳ㄶ收㌲㔳㕡搳㘸㔹挳愵㕦㌰昰㌳敡愶㍢搷㠹ㄲ㤱户㑥〲㥢慢慣摦搲慣慦ㄲ㕣㈸扡㤵晥ち慦搲㕦慥ㄸ捥㜷㠸㠵戹戴㤴愵㥦㘳㤵㥥换扤慤慢ぢ慥ㄱ昳搶㠵㔵晡晢㌲㔶㔸攷㙦㔴〹㉥ㄶ摤慣戹搸换㥡㡢ㄴ挳昹㐲戰㌰㤷㤷搲㥡戸㘵つ㤷㝣昸挸㜲攱换㍥㍡敥㤳敥㕣て㑡〹㉦摦㠷敤㈵愲㤱㠰㑥愳㡤㘴㍥㐹㤲㈴㐵㤲㈶㘹㈷㔹㐰戲㤰㘴ㄱ挹㘲㤲ㄳ㐸㑥㈴㔹㐲㜲ㄲ挹挹㈴㑢㐹㤶㤱㥣㐲㜲㉡挹㘹㈴愷㤳㥣〱㈲戸捣㜴昳捣㐲㉦捦㉣㔰っ攷㥢挲挲㕣㤸㐲㘳挰㌸〷ㄴ㍤〸ㄷ㡢㕢㔷捦㕣㘱收慤㘷改攵㐷㠶㡦㤶摦愳㐷㔸摦换㐶㡥ㄶ㕣㙡扡㔹㌳摦换㥡㌶挵㜰扥昶㉢捣挵愹戴收㐲换ㅡ㉥ㄸ户捥ㅡ慥㌲昳㕡㜳攲づ户㑦㜸敦㠴㔷慡慣㕦戶晤戵㙡晥愸搲搷慥㙢摢㔸㈵戸摣㜴戳㘶㥥㤷㌵㜳ㄵ挳昹づ慦㌰ㄷ愸搲㥡㑢㉤㙢戸㘸挴㐷㤶㑢㍡搱㈲㕡慢㕤㘹㑢㜸戶㕡㝢㤱㘹㕣〶㥤挶攵㈴㔷㤰㕣㐹戲㠲攴㉡㤲慢㐹慥㈱㔹㐹㜲㉤挹㉡㤲敢㐸慥㈷戹㠱攴㐶㤲㥢㐸㙥㈶㔹㑤昲〷㤲㕢㐸㙥㈵戹㡤攴㜶㄰挱㠵慡㥢㘷㈶㝢㜹㘶㤲㘲ㅣ攷昸㔳㍢㘱㉥㙤愱ㄱ㌱㑦愰㘸戵㕣㙥㙥㕤㍤㜳㡤㥡户㥥愵㡦㜷晡㝣戴晣㍥敢ぢ敢扢敥㠷搱㠲㡢㔵㌷㙢づ昵戲㘶㠲㘲㌸摦搴ㄵ收昲㔶㕡㜳扦㘵つ㤷㥣㕢㘷つ搷愹㜹慤戹㜷㡦㌳㌶㑤扢昷敡㉡慢昵㕥㕦㘵㥤摦㕥㈵戸㘰㜵戳㘶慣㤷㌵㘳ㄴ挳昹摡慤㌰㤷戸搲㥡㐷㉣㙢戸散挴㐷㤶㑢㍡搱㈲㕡慢攵㥡㔴㑡㜸戶㕡㝢㤹㙡㍣ち㥤挶㘳㈴㡦㤳㍣㐱昲㈴挹㔳㈴㙢㐹搶㤱慣㈷㜹㥡攴ㄹ㤲つ㈴捦㤲㍣㐷昲㍣挹ぢ㈴㉦㤲扣㐴昲㌲挹㉢㈴慦㤲晣㤵攴㌵㄰挱愵慥㥢㘷晡㝡㜹愶㡦㘲㌸摦挷ㄵ收攲ㄸㅡ昱㌶㕤㔰戴㕡㉥㔸㝦摥㡣㠰慢㕢㕦㌳〲换挷敦㔶〹㉥㙦摤㑡扦愷㔷改昷㔰っ攷换戴挲㕣㄰换搲㝦㘰㤵㥥㡢搴慤㙢愵㕣搹收㙤愵戲昴昶㍤㌷㜷换㘸敢㕣㡣ㄱ㕣攲扡㔹戳戳㤷㌵扤ㄴ㈳攷捤㔸㕣ㄴ㜷昶㘶㉣敤捦ㄹ㜵㐷ㄱ㠲㔱㙥㤴㜷㠹㕡搹摣㈱㤵扦搹㙦㤱㌱ち㘵㜸挱㑤ㄲ㝦㔰愸づ敦㙢挲㙢㙤昰㠷㈴搵扥㍢摥攳挴摦㌴摡慦㔰㌱攴ㄹ挱愱攸㤴㈴摥愹㔲ㅣ慤㑤攱㔷改捤㈵昸㠳㈸㘹晣搵㠳昸戶戰㑤㡣愸㤱㈲㉣户㜱㔸敦扤㜱つ搸㘰㈴㠶昳搷㥤摡〶㜹㠷㍦散㕦㈶ㄷ昰扤㌸㕢户㐹㉣〳愷㡡㐴㑦㔴愷ㄵ㍥戰㉣㈰㈳ぢ昰㘳㔸㠴ㄳ愱㐱㘲昳㤷挵挵㑦愵㡣㑦㜰㉡攵㈵〹〴昹慣挲㔹捥散㑤㙣敢戵㉥㌲㜴㐲戶㑢敢敦搵ㄸ慤攳搴㝢㡡㠲昲捦㔳㤵昰㥣㝦愷㉡搸㕡㥦㌶摢扡戴㕡㌰搶㈵㉦ㅤ㈸挲慦㠰㐳愱愱㡥㌷㔲㜸㕥㘹㘰〷㕣敥㥥㜳㌷摢敡㤶㑦㕦戳昶晥㝢捦ぢ㙤㕥戰愶戱㜷㤷㈳搷㡤扤㔱㍤愲搹愲㑣摥昲㔳㜰㝢㌸㘲慢慥㐴㉦攵敥愰ぢ㍥捡愱㥦散ぢ摦晥㝡挳㠲㈹㝢㜸ㄷ㐰㙣㠷〲戰㄰挰〴〴㥦〱ㄱ㙤愳昶㡦㕦㈷ㅥっ㈶㍤㡢㉦挲㍡㥡て㡦㠸戶㔱挶慥㔷ㅦ户捦㌳㙤摥攸敥㍡㥡㑦㥤㠸戶㔱攳晢戶ㄷ㕣㔱㌲捦ㅢ摤㑤㐷昳㜱ㄵ搱㌶㙡扦敡摤㌶扤㍦㝣慥㌷扡慢㡥收㜳㉥愲㙤㤴㘵㝦搴ㅢ㕤愶愳昹㠰㡣㘸ㅢ㜵昱㔷愱㠶换敡㑣㙦㜴ㄷㅤ㑤捦ㄳ㙤愳扥㕦晤昹㑢㤳ㅡ㡦昷㐶㤷敡㘸昶攴㐴摢㈸换㠲愳扣搱㠶㡥ㄶち㙤愳慣㌲捣昴㐶㤷攸攸〲㠵戶㔱换㥦㔹㝡攸㥡㤳㈶㜹愳㡢㜵㜴愱㐲摢愸挸攰㤹㤵〳㔶㔷㝢愳㐳㍡扡㐸愱㙤㤴昵㍤愴慡捤攳㐶ㄳ㐱ㅤㅤ捣㐲て愹晡昶攴戹て愶㉦㍡愲捡敢㌶ㄵ㐵㍡㍡愴搰㌶敡挹摦つ㕡戸㕦敦〶㙦㜴愱㡥㉥㔶㘸ㅢ㘵㜵ㄵ捤摥攸〲ㅤ㕤愲搰㌶敡摤ㄵ摢摤昰搰愳戳扤敤ㄶ㍡摡㔰㘸ㅢ搵㈳昲昸换〳捤㤸昷戵〳㍡扡㔴愱㙤搴㕥㍦㝣搵晥敥㡡昹摥攸㥦扥搵晡㤶㉥ち㙤愳捡㕦㑡㌴ㄴ㍦户搸ㅢ晤愳㡥㉥㔳㘸ㅢ㘵戵㥡㤳扣敤晥㐱㐷昳戹㌳敦ㄲㅢ愵扡㘷敦㙢㝦慦愳昹㜴㤹搳っ㌵㜶㝤〷㕥敥搸ㄵ挲㜴㑥ㅢ扢㡡㜱慡㡤㕤㠲㑦㤳㔹〲扦〳㠳昸㕡㉦〱ㅦ㐳ㄳ敤扢㔷晦㑡㐷昳昹㌵搱扥㝢昵㝦敢㘸㍥昸㈶摡㜷慦晥愵㡥收ㄳ㜳愲㝤昷敡㕦攸㘸㍥㙡㈷摡㜷慦晥㉦ㅤ扤㡢㐲晢敥搵㍦搷搱㝣戸摦攱戵攸ㅡ扢㝦昶散㈳㌶敢攸摤ㄴ摡㐶搹晤戳㈷晡㌳ㅤ扤扢㐲摢㈸扢㝦昶㐴㝦慡愳戹て挱㤲摢㈸扢㝦昶㐴晦㔳㐷㜳〳㠳㘸ㅢ㘵昷捦㥥攸㑦㜴㜴戹㐲摢㈸扢㝦昶㐴㙦搲搱扤ㄵ摡㐶㜵摡慢㝦慣愳昷捡㐲晢攸搵晦愱愳昷㔶㘸摦扤晡㐷㍡扡㡦㐲晢敥搵晦慥愳晢㉡戴敦㕥晤㙦㍡晡㌷ち敤扢㔷晦ㅦㅤ摤㑦愱㝤昷敡ㅦ敡攸晥ち敤扢㔷晦㐰㐷敦愳搰扥㝢昵昷㜵昴〰㠵昶摤慢扦愷愱挳摣ㄹ挳〷㥢㜵散慡㝢㤳散挵㍥㍣挸捤戱㠳ㅣ㤳㝦㙤㌹愴挵㔵て挴㕢㥢昰ㄶ摦㡥㍦㈲㍢づ㝦ㄴ㤶愱㔰㠱㐲扣㔷搳㝡ㅢ㘵㔱挱㠱㕢愷㡢换ㄱ㠶㥤昲㝦㜰㈳㑡晥ㅦ攸挹㕥㉣㔰攳㜶昸㕦㔲㔰㈸戸挷㤷ㄹ摢ち挴㥢戸㡥ㅣ摢㌶つ摥戹㘳㕤昶ㅢ晡㐵挸㜵㈴搷㘵晤攸㉢晥㘸挲㕡㤷〹敥收㘵㜴ㄴ㠹搷㙣ㅤ〱㝤㙤㌷㠰㍡㍡搶㜶〳ㅤ㍡づ㠴づ昶㍡扥挷挷㤷戵扡ㄴ摣昶㈳摡昷昸昸㤲㡥㍥㔸愱㝤㡦㡦㉦敡攸㔱ち敤㝢㝣㝣㐱㐷㜳㠷㤲㈵昷㍤㍥㍥慦愳戹戵㐹戴敦昱昱㌹ㅤ㍤㕡愱㝤㡦㡦捦敡攸㌱ち敤㝢搵戳㐱㐷㡦㔵㘸摦攳攳㌳㍡扡㕡愱㝤㡦㡦㑦敢攸㥡㉣扢㡦㔲㈳㝢㥥㔵捦㝡ㅤ㍤㉥慢攴㌳搷搸㈳㥤攷〸户㑥㐷㡦㔷㘸ㅢ㘵㡦㜴㥥攸戵㍡㝡㠲㐲摢愸㑥挷挷愷㜴昴愱㔹㘸ㅦ攳攳㤳㍡扡㔶愱㝤㡦㡦㑦攸攸挳ㄴ摡昷昸昸戸㡥㥥愸搰扥挷挷挷㜴㜴㥤㐲晢ㅥㅦㅦ搵搱摣昸攷㍤收㝢㝣㝣㐴㐷㌳㘲㠰㘸摦攳攳ㅡㅤ捤㔰〳愲㝤㡦㡦て敢㘸挶㈸㄰敤㝢㝣㝣㐸㐷㌳ㄲ㐱敢搵ㅦ〴㉦㜷搵㌳㉥扢㔷ㅦ敦攸搵㡦挹搶㜱慦慢㡥摡㙣ㅤ㠷㌹㜴㌴敡㍡ち挴摤慥㍡㈶㘵敢㤸散搰㌱㐷搷㔱㈴晥攸慡㘳㕡戶㡥改づㅤ摣㜱搶晣㜱慢慢㡥㤹搹㍡㘶㌹㜴㜰㠷㤹㌵攲㝢㤴扢ㄹ㔷挹㍣㥤攳搶㌴搱扥㐷戹㥢㜴㌴昷戴㠹昶㍤捡摤愸愳戹ㄹ㑥戴敦㔱敥〶ㅤ捤㕤㜴愲㝤㡦㜲搷敢㘸㙥扦ㄳ敤㝢㤴扢㑥㐷㜳摦㥥㘸摦愳摣㉡ㅤ捤つ㝦愲㝤㡦㜲搷敡㘸㐶ち㄰敤㝢㤴㕢愹愳ㄹ㘲㐰戴敦㔱敥ㅡㅤ捤搸㠴づ扢㝤㡣㜲㔷敢攸ㄳ戲㑡敥㘳㤴扢㑡㐷㌳ㅡ㠲搷昶㍤捡慤搰搱㑢ㄴ摡昷㈸㜷愵㡥㍥㈹ぢ敤㘳㤴扢㐲㐷㌳㜰㠳㈵昷㍤捡㕤慥愳ㄹ昱㐱戴敦㔱敥㌲ㅤ扤㑣愱㝤㡦㜲㤷敡攸㔳ㄴ摡昷㈸㜷㠹㡥㍥㔵愱㝤㡦㜲扦搷搱愷㈹戴敦㔱敥㘲ㅤ㝤扡㐲晢ㅥ攵㉥搲搱㘷㈸戴敦㔱㙥戹㡥㍥〷㘸慤㔷扦㄰扣摣㔱慥㉤扢㔷㥦敦攸搵ㄹ愳愲改㌸捦㔵㐷㍡㕢㐷扢㐳〷㈳㐳㌴ㅤ㘷扢敡㔸㤴慤㘳戱㐳〷㈳㐱搸晡㝣㡦㉥㘷攸㥥㘰〸〹搱扥㐷㤷搳㜵昴ㄵち敤㝢㜴㌹㑤㐷㌳㘸㠵搷昶㍤扡㥣慡愳㔷㈸戴敦搱攵ㄴㅤ㝤㤵㐲晢ㅥ㕤㤶改㘸挶搷戰攴扥㐷㤷愵㍡㥡㠱㌹㐴晢ㅥ㕤㑥搶搱㉢ㄵ摡昷攸㜲㤲㡥扥㔶愱㝤㡦㉥㑢㜴昴慡㉣扢㝤㡣㉥㈷敡攸敢戲㑡敥㘳㜴㌹㐱㐷㕦慦搰扥㐷㤷挵㍡晡〶㠵昶㍤扡㉣搲搱㌷㘶愱㝤㡣㉥ぢ㜵昴㑤ち敤㝢㜴㔹愰愳㙦㔶㘸摦愳㑢扢㡥㕥慤搰扥㐷㤷戴㡥晥㠳㐲晢ㅥ㕤㔲㍡晡ㄶ㠵昶㍤扡㈴㜵昴慤ち敤㝢㜴㤹慦愳ㄹ戶挶㝢捣昷攸搲愶愳ㄹ敦㐶戴敦搱㈵愱愳ㄹ搵愶昵敡㜱昰㜲㐷㤷㡢戲㝢昵㡢ㅤ扤晡晤搹㍡收扡敡戸㌴㕢挷㘵づㅤ㡦㘴敢㠸扡敡戸㌲㕢挷ち㠷㡥㐷㤵㈷㝣㡦㉥㡤扡㈷ㅥ㔳㘸摦愳㑢㐴㐷㍦慥搰扥㐷㤷攳㜵昴ㄳち敤㝢㜴㘹搰搱㑦㉡戴敦搱攵㌸ㅤ晤㤴㐲晢ㅥ㕤㡥搵搱㙢ㄵ摡昷攸㜲㡣㡥㕥愷搰扥㐷㤷愳㜵昴㝡㠵昶㍤扡ㅣ愵愳㥦㔶㘸摦愳换㤱㍡晡㤹㉣扢㝤㡣㉥㐷攸攸つ㔹㈵昷㌱扡ㅣ慥愳ㄹ㕤搸㜱挷㑦㕡㘳㡦ㄳ㥥㑦攸㘶改㘸㠶㈵ㄲ㙤愳慣敦㍣㜱〹㌳㜵㌴攳ㄹ㍢搰㍥㐶㤷ㄹ㍡㥡㠱㤰㐴晢ㅥ㕤敡㜵㌴㈳㈸㠹昶㍤扡㑣搷搱っ扤㈴摡昷攸㌲㑤㐷㌳㘶㤳㘸摦愳换㔴ㅤ捤㘰㑦愲㝤㡦㉥㔳㜴㌴愳㐴㠹昶㍤扡㑣搶搱っ㉦㈵摡昷攸㌲㐹㐷㌳㉥㤵㘸摦愳㑢㥤㡥摥〸㜴㘶㜴㈹㄰ㄳ挱换ㅤ㕤敥挹敥搵晦攲攸搵㍦搰㜵ㄴ㠹〹慥㍡敥捦搶昱㐰戶㡥攰㈶攸㜰挶攵㘹ㅢ㘶搹昱㠳摣㡡摡捡昷慦㍣㠴敢㡡㑦㜰㌱敡㌰ㅥ收ㄹㄲ昲㍦愳㉦㔸っ㘳つ㜳ㄹ㝣㈱㘵ㅥ搱㘵戸捦挷扤㍤㔱〵㈳㌷攲㍦㕦㉥㔱㔲㄰ㄲ摣晢㤳㡣㐳ㄴ㘳㤴㘴〸挱晤㐰挹ㄸ愵ㄸ㡣摦㌳㥥愰㔲㙥㠹挹ぢ㍥挹㌳敥㠸挹ぢ㍥愵ㄲ戲㔰摣昲㤲㌲㙢㤹换ㅤ㉦㈹戳㑥㤷攱〳㔴㈹戳㥥戹㝣㝥㉡㘵㥥搶㘵昸㠰㔴捡㍣挳㕣㍥ㅦ㤵㌲ㅢ㜴ㄹ㍥〰㤵㌲捦㌲㤷捦㍦愵捣㜳扡っㅦ㜰㑡㤹攷㤹换攷㥢㔲收〵㕤㠶て㌰愵捣㡢捣攵昳㑢㈹昳㤲㉥挳攵戰㤴㜹㤹戹㕣つ㑢㤹㔷㜴ㄹ㉥㜷愵捣慢捣攵㙡㔷捡晣㔵㤷攱㜲㔶捡扣挶㕣慥㘶愵捣敢扡っ㈷㐷㔲收つ收㜲㙥㈴㘵晥㕢㤷攱攴㐷捡扣挹㕣捥㝤愴捣㕢扡っ㈷㌷㔲㘶㈳㜳㌹户㤱㌲㙦敢㌲扣㔵愴捣㍢捣攵㥤㈲㘵摥搵㘵㜸㉢㐸㤹昷㤸换㍢㐱捡扣慦换挸㜶捡㤶㤲昵戳㑡戶㔷戴㍥晣㔰ㄹ〹晣昸㔲戶搴ㅣ㈹戶㔸㈹昵㌷㈹搵㥤㡤㡤敦㙤㈸㔸㈴㥡㡥㙦㍥晥昸㉤摤㡢捡㜷㈹㍡㘲㜴搹攵敦㍥晤晥昲㔷㡥ㄹ昵昷敦㔷慣㜸攵挳攵ㅢ扥㝦戰㜱搴摡㔵慢㥥㌸散㥡つ敦㙦ㅦ㕤㔹㜰捦㤶扡㤵㑢〶捤㕢㌲㍦㍡㜳挰㠴㈵㐷捥㥤㌶㘸敡㜶〳ぢぢ㡢㡢晢昵㔸搷慢㝦㜸搹晣㝢挵愳㙦散ㄴㄷ戲晤收ㄴ㠳敤㔸ㄶ攳㈳㔹っ㈱㕢㜰㡥ㄴ㕢戲㤴晡搸㤲㤲㙤㌸㐷㡡㙤㔹㑡㝤㘲㐹挹㔶㥣㈳挵搶㉣愵㍥戵愴㘴㍢捥㤱㘲㝢㤶㔲㥢㉤㈹搹㤲㜳愴搸愲愵搴扦㉣㈹搹㤶㜳愴搸愶愵搴㤷㤶㤴㙣捤㌹㔲㙣搵㔲敡㉢㑢㑡戶攷ㅣ㈹戶㙢㈹戵挵㤲㤲㉤㍡㐷㡡㉤㕢㑡㝤㙢㐹挹㌶㥤㈳挵戶㉤愵扥户愴㘴慢捥㤱㘲敢㤶㔲㍦㕡㔲戲㕤攷㐸戱㝤㑢㈹挶改愳搱挹㤶㥤㈳挵ㄶ㉥愵ち㉣㈹搹戶㜳愴搸挶愵㔴㤱㈵挵㜶㉣㝢挷敦扥戱晡搳戱㠰攰て㠵〸㌶㕤挹昸搶挱㘰㘳㤲㡣㙦ㅣっ戶ㅦ挹搸攲㘰戰挹㐸挶搷づ〶㕢㠹㘴㝣攵㘰戰㘱㐸挶扦ㅤっ戶〵挹昸搲挱㘰昵㑢挶ㄷづ〶㙢㕣㌲晥攵㘰戰㤲㈵攳㜳〷㠳昵㉡ㄹ㥢ㅤっ㔶愵㘴㝣收㘰戰昶㈴攳㔳〷㠳ㄵ㈶ㄹ晦㜴㌰㔸㐷㤲昱㠹㠳挱㙡㤱㡣㑤搹㡣㉥晦て挱㌵㑡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</si>
</sst>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00%"/>
    <numFmt numFmtId="168" formatCode="0.000%"/>
    <numFmt numFmtId="169" formatCode="#,##0;\(#,##0\)"/>
    <numFmt numFmtId="170" formatCode="m/d/yy\ h:mm:ss"/>
    <numFmt numFmtId="171" formatCode="&quot;$&quot;#,##0"/>
  </numFmts>
  <fonts count="31" x14ac:knownFonts="1">
    <font>
      <sz val="10"/>
      <name val="Arial"/>
    </font>
    <font>
      <sz val="10"/>
      <name val="Arial"/>
      <family val="2"/>
    </font>
    <font>
      <sz val="8"/>
      <name val="Arial"/>
      <family val="2"/>
    </font>
    <font>
      <sz val="10"/>
      <color indexed="10"/>
      <name val="Arial"/>
      <family val="2"/>
    </font>
    <font>
      <sz val="10"/>
      <color indexed="17"/>
      <name val="Arial"/>
      <family val="2"/>
    </font>
    <font>
      <sz val="10"/>
      <name val="Arial"/>
      <family val="2"/>
    </font>
    <font>
      <b/>
      <sz val="10"/>
      <name val="Arial"/>
      <family val="2"/>
    </font>
    <font>
      <b/>
      <sz val="8"/>
      <name val="Arial"/>
      <family val="2"/>
    </font>
    <font>
      <sz val="11"/>
      <name val="Arial"/>
      <family val="2"/>
    </font>
    <font>
      <sz val="11"/>
      <name val="Times New Roman"/>
      <family val="1"/>
    </font>
    <font>
      <b/>
      <sz val="11"/>
      <name val="Times New Roman"/>
      <family val="1"/>
    </font>
    <font>
      <b/>
      <sz val="11"/>
      <color indexed="10"/>
      <name val="Times New Roman"/>
      <family val="1"/>
    </font>
    <font>
      <sz val="11"/>
      <color indexed="10"/>
      <name val="Times New Roman"/>
      <family val="1"/>
    </font>
    <font>
      <sz val="10"/>
      <color indexed="8"/>
      <name val="Arial"/>
      <family val="2"/>
    </font>
    <font>
      <sz val="14"/>
      <name val="Arial"/>
      <family val="2"/>
    </font>
    <font>
      <i/>
      <sz val="10"/>
      <name val="Arial"/>
      <family val="2"/>
    </font>
    <font>
      <b/>
      <sz val="9"/>
      <name val="Arial"/>
      <family val="2"/>
    </font>
    <font>
      <sz val="18"/>
      <name val="Arial"/>
      <family val="2"/>
    </font>
    <font>
      <sz val="8"/>
      <color indexed="12"/>
      <name val="Arial"/>
      <family val="2"/>
    </font>
    <font>
      <sz val="10"/>
      <color indexed="12"/>
      <name val="Arial"/>
      <family val="2"/>
    </font>
    <font>
      <sz val="8"/>
      <name val="Arial"/>
      <family val="2"/>
    </font>
    <font>
      <sz val="8"/>
      <color indexed="12"/>
      <name val="Arial"/>
      <family val="2"/>
    </font>
    <font>
      <i/>
      <sz val="11"/>
      <name val="Times New Roman"/>
      <family val="1"/>
    </font>
    <font>
      <sz val="8"/>
      <color indexed="8"/>
      <name val="Arial"/>
      <family val="2"/>
    </font>
    <font>
      <sz val="11"/>
      <color indexed="12"/>
      <name val="Times New Roman"/>
      <family val="1"/>
    </font>
    <font>
      <b/>
      <sz val="10"/>
      <color indexed="10"/>
      <name val="Arial"/>
      <family val="2"/>
    </font>
    <font>
      <sz val="10"/>
      <name val="Times New Roman"/>
      <family val="1"/>
    </font>
    <font>
      <sz val="8"/>
      <color indexed="10"/>
      <name val="Arial"/>
      <family val="2"/>
    </font>
    <font>
      <sz val="16"/>
      <name val="Arial"/>
      <family val="2"/>
    </font>
    <font>
      <sz val="12"/>
      <name val="Times New Roman"/>
      <family val="1"/>
    </font>
    <font>
      <sz val="10"/>
      <color indexed="23"/>
      <name val="Arial"/>
      <family val="2"/>
    </font>
  </fonts>
  <fills count="9">
    <fill>
      <patternFill patternType="none"/>
    </fill>
    <fill>
      <patternFill patternType="gray125"/>
    </fill>
    <fill>
      <patternFill patternType="solid">
        <fgColor indexed="9"/>
      </patternFill>
    </fill>
    <fill>
      <patternFill patternType="solid">
        <fgColor indexed="22"/>
        <bgColor indexed="64"/>
      </patternFill>
    </fill>
    <fill>
      <patternFill patternType="solid">
        <fgColor indexed="47"/>
        <bgColor indexed="64"/>
      </patternFill>
    </fill>
    <fill>
      <patternFill patternType="solid">
        <fgColor indexed="15"/>
        <bgColor indexed="9"/>
      </patternFill>
    </fill>
    <fill>
      <patternFill patternType="solid">
        <fgColor indexed="11"/>
        <bgColor indexed="9"/>
      </patternFill>
    </fill>
    <fill>
      <patternFill patternType="solid">
        <fgColor indexed="13"/>
        <bgColor indexed="64"/>
      </patternFill>
    </fill>
    <fill>
      <patternFill patternType="solid">
        <fgColor indexed="42"/>
        <bgColor indexed="64"/>
      </patternFill>
    </fill>
  </fills>
  <borders count="76">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top/>
      <bottom/>
      <diagonal/>
    </border>
    <border>
      <left style="thin">
        <color indexed="64"/>
      </left>
      <right/>
      <top/>
      <bottom style="dashed">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36">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xf numFmtId="167" fontId="1" fillId="0" borderId="0" applyFont="0" applyFill="0" applyBorder="0" applyAlignment="0" applyProtection="0"/>
    <xf numFmtId="0" fontId="1" fillId="0" borderId="2" applyNumberFormat="0" applyFont="0" applyFill="0" applyAlignment="0" applyProtection="0"/>
    <xf numFmtId="0" fontId="1" fillId="0" borderId="3" applyNumberFormat="0" applyFont="0" applyFill="0" applyAlignment="0" applyProtection="0"/>
    <xf numFmtId="0" fontId="1" fillId="0" borderId="4" applyNumberFormat="0" applyFont="0" applyFill="0" applyAlignment="0" applyProtection="0"/>
    <xf numFmtId="0" fontId="1" fillId="0" borderId="5" applyNumberFormat="0" applyFont="0" applyFill="0" applyAlignment="0" applyProtection="0"/>
    <xf numFmtId="0" fontId="1" fillId="0" borderId="6" applyNumberFormat="0" applyFont="0" applyFill="0" applyAlignment="0" applyProtection="0"/>
    <xf numFmtId="0" fontId="1" fillId="2" borderId="0" applyNumberFormat="0" applyFont="0" applyBorder="0" applyAlignment="0" applyProtection="0"/>
    <xf numFmtId="0" fontId="1" fillId="0" borderId="7" applyNumberFormat="0" applyFont="0" applyFill="0" applyAlignment="0" applyProtection="0"/>
    <xf numFmtId="0" fontId="1" fillId="0" borderId="8" applyNumberFormat="0" applyFont="0" applyFill="0" applyAlignment="0" applyProtection="0"/>
    <xf numFmtId="46" fontId="1" fillId="0" borderId="0" applyFont="0" applyFill="0" applyBorder="0" applyAlignment="0" applyProtection="0"/>
    <xf numFmtId="0" fontId="13" fillId="0" borderId="0" applyNumberFormat="0" applyFill="0" applyBorder="0" applyAlignment="0" applyProtection="0"/>
    <xf numFmtId="0" fontId="1" fillId="0" borderId="9" applyNumberFormat="0" applyFont="0" applyFill="0" applyAlignment="0" applyProtection="0"/>
    <xf numFmtId="0" fontId="1" fillId="0" borderId="10" applyNumberFormat="0" applyFont="0" applyFill="0" applyAlignment="0" applyProtection="0"/>
    <xf numFmtId="0" fontId="1" fillId="0" borderId="1" applyNumberFormat="0" applyFont="0" applyFill="0" applyAlignment="0" applyProtection="0"/>
    <xf numFmtId="0" fontId="1" fillId="0" borderId="11" applyNumberFormat="0" applyFont="0" applyFill="0" applyAlignment="0" applyProtection="0"/>
    <xf numFmtId="0" fontId="1" fillId="0" borderId="1" applyNumberFormat="0" applyFont="0" applyFill="0" applyAlignment="0" applyProtection="0"/>
    <xf numFmtId="0" fontId="1" fillId="0" borderId="0" applyNumberFormat="0" applyFont="0" applyFill="0" applyBorder="0" applyProtection="0">
      <alignment horizontal="center"/>
    </xf>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Protection="0">
      <alignment horizontal="left"/>
    </xf>
    <xf numFmtId="0" fontId="1" fillId="2" borderId="0" applyNumberFormat="0" applyFont="0" applyBorder="0" applyAlignment="0" applyProtection="0"/>
    <xf numFmtId="0" fontId="17" fillId="0" borderId="0" applyNumberFormat="0" applyFill="0" applyBorder="0" applyAlignment="0" applyProtection="0"/>
    <xf numFmtId="0" fontId="13" fillId="0" borderId="0" applyNumberFormat="0" applyFill="0" applyBorder="0" applyAlignment="0" applyProtection="0"/>
    <xf numFmtId="0" fontId="1" fillId="0" borderId="12" applyNumberFormat="0" applyFont="0" applyFill="0" applyAlignment="0" applyProtection="0"/>
    <xf numFmtId="0" fontId="1" fillId="0" borderId="13" applyNumberFormat="0" applyFont="0" applyFill="0" applyAlignment="0" applyProtection="0"/>
    <xf numFmtId="170" fontId="1" fillId="0" borderId="0" applyFont="0" applyFill="0" applyBorder="0" applyAlignment="0" applyProtection="0"/>
    <xf numFmtId="0" fontId="1" fillId="0" borderId="14" applyNumberFormat="0" applyFont="0" applyFill="0" applyAlignment="0" applyProtection="0"/>
    <xf numFmtId="0" fontId="1" fillId="0" borderId="15" applyNumberFormat="0" applyFont="0" applyFill="0" applyAlignment="0" applyProtection="0"/>
    <xf numFmtId="0" fontId="1" fillId="0" borderId="16" applyNumberFormat="0" applyFont="0" applyFill="0" applyAlignment="0" applyProtection="0"/>
    <xf numFmtId="0" fontId="1" fillId="0" borderId="17" applyNumberFormat="0" applyFont="0" applyFill="0" applyAlignment="0" applyProtection="0"/>
    <xf numFmtId="0" fontId="1" fillId="0" borderId="18" applyNumberFormat="0" applyFont="0" applyFill="0" applyAlignment="0" applyProtection="0"/>
  </cellStyleXfs>
  <cellXfs count="176">
    <xf numFmtId="0" fontId="0" fillId="0" borderId="0" xfId="0"/>
    <xf numFmtId="0" fontId="0" fillId="0" borderId="0" xfId="0" applyFill="1" applyBorder="1"/>
    <xf numFmtId="0" fontId="0" fillId="0" borderId="0" xfId="0" applyBorder="1"/>
    <xf numFmtId="0" fontId="3" fillId="0" borderId="0" xfId="0" applyFont="1" applyFill="1" applyBorder="1" applyAlignment="1">
      <alignment horizontal="center"/>
    </xf>
    <xf numFmtId="0" fontId="4" fillId="0" borderId="0" xfId="0" applyFont="1" applyFill="1" applyBorder="1" applyAlignment="1">
      <alignment horizontal="center"/>
    </xf>
    <xf numFmtId="0" fontId="5" fillId="0" borderId="0" xfId="0" applyFont="1" applyFill="1" applyBorder="1"/>
    <xf numFmtId="0" fontId="0" fillId="0" borderId="0" xfId="0" applyBorder="1" applyAlignment="1"/>
    <xf numFmtId="44" fontId="2" fillId="0" borderId="19" xfId="0" applyNumberFormat="1" applyFont="1" applyFill="1" applyBorder="1" applyAlignment="1"/>
    <xf numFmtId="44" fontId="2" fillId="0" borderId="20" xfId="0" applyNumberFormat="1" applyFont="1" applyFill="1" applyBorder="1" applyAlignment="1"/>
    <xf numFmtId="0" fontId="2" fillId="0" borderId="19" xfId="0" applyFont="1" applyFill="1" applyBorder="1" applyAlignment="1">
      <alignment horizontal="center"/>
    </xf>
    <xf numFmtId="0" fontId="2" fillId="0" borderId="19" xfId="0" applyFont="1" applyBorder="1" applyAlignment="1">
      <alignment horizontal="center"/>
    </xf>
    <xf numFmtId="9" fontId="2" fillId="0" borderId="19" xfId="0" applyNumberFormat="1" applyFont="1" applyFill="1" applyBorder="1" applyAlignment="1">
      <alignment horizontal="center"/>
    </xf>
    <xf numFmtId="9" fontId="2" fillId="0" borderId="19" xfId="0" applyNumberFormat="1" applyFont="1" applyBorder="1" applyAlignment="1">
      <alignment horizontal="center"/>
    </xf>
    <xf numFmtId="9" fontId="2" fillId="0" borderId="20" xfId="0" applyNumberFormat="1" applyFont="1" applyBorder="1" applyAlignment="1">
      <alignment horizontal="center"/>
    </xf>
    <xf numFmtId="7" fontId="2" fillId="0" borderId="19" xfId="0" applyNumberFormat="1" applyFont="1" applyFill="1" applyBorder="1" applyAlignment="1">
      <alignment horizontal="center"/>
    </xf>
    <xf numFmtId="7" fontId="2" fillId="0" borderId="19" xfId="0" applyNumberFormat="1" applyFont="1" applyBorder="1" applyAlignment="1">
      <alignment horizontal="center"/>
    </xf>
    <xf numFmtId="0" fontId="7" fillId="0" borderId="19" xfId="0" applyFont="1" applyBorder="1" applyAlignment="1">
      <alignment horizontal="center"/>
    </xf>
    <xf numFmtId="0" fontId="2" fillId="0" borderId="20" xfId="0" applyFont="1" applyFill="1" applyBorder="1" applyAlignment="1">
      <alignment horizontal="center"/>
    </xf>
    <xf numFmtId="0" fontId="2" fillId="0" borderId="20" xfId="0" applyFont="1" applyBorder="1" applyAlignment="1">
      <alignment horizontal="center"/>
    </xf>
    <xf numFmtId="44" fontId="2" fillId="0" borderId="19" xfId="0" applyNumberFormat="1" applyFont="1" applyBorder="1" applyAlignment="1"/>
    <xf numFmtId="164" fontId="2" fillId="0" borderId="19" xfId="1" applyNumberFormat="1" applyFont="1" applyBorder="1" applyAlignment="1">
      <alignment horizontal="center"/>
    </xf>
    <xf numFmtId="164" fontId="2" fillId="0" borderId="20" xfId="1" applyNumberFormat="1" applyFont="1" applyBorder="1" applyAlignment="1">
      <alignment horizontal="center"/>
    </xf>
    <xf numFmtId="168" fontId="5" fillId="0" borderId="0" xfId="0" applyNumberFormat="1" applyFont="1" applyFill="1" applyBorder="1"/>
    <xf numFmtId="9" fontId="0" fillId="0" borderId="0" xfId="0" applyNumberFormat="1" applyBorder="1"/>
    <xf numFmtId="169" fontId="10" fillId="0" borderId="0" xfId="3" applyNumberFormat="1" applyFont="1" applyAlignment="1">
      <alignment vertical="top" wrapText="1"/>
    </xf>
    <xf numFmtId="169" fontId="9" fillId="0" borderId="0" xfId="3" applyNumberFormat="1" applyFont="1"/>
    <xf numFmtId="169" fontId="9" fillId="0" borderId="0" xfId="3" applyNumberFormat="1" applyFont="1" applyAlignment="1">
      <alignment vertical="top" wrapText="1"/>
    </xf>
    <xf numFmtId="169" fontId="12" fillId="0" borderId="0" xfId="3" applyNumberFormat="1" applyFont="1" applyAlignment="1">
      <alignment vertical="top" wrapText="1"/>
    </xf>
    <xf numFmtId="10" fontId="9" fillId="0" borderId="21" xfId="4" applyNumberFormat="1" applyFont="1" applyBorder="1" applyAlignment="1">
      <alignment horizontal="center"/>
    </xf>
    <xf numFmtId="10" fontId="9" fillId="0" borderId="22" xfId="4" applyNumberFormat="1" applyFont="1" applyBorder="1" applyAlignment="1">
      <alignment horizontal="center"/>
    </xf>
    <xf numFmtId="168" fontId="19" fillId="0" borderId="0" xfId="0" applyNumberFormat="1" applyFont="1" applyFill="1" applyBorder="1"/>
    <xf numFmtId="0" fontId="21" fillId="0" borderId="0" xfId="0" applyFont="1" applyFill="1" applyBorder="1" applyAlignment="1">
      <alignment horizontal="center"/>
    </xf>
    <xf numFmtId="9" fontId="18" fillId="0" borderId="20" xfId="0" applyNumberFormat="1" applyFont="1" applyFill="1" applyBorder="1" applyAlignment="1">
      <alignment horizontal="center"/>
    </xf>
    <xf numFmtId="165" fontId="23" fillId="0" borderId="19" xfId="0" applyNumberFormat="1" applyFont="1" applyBorder="1" applyAlignment="1">
      <alignment horizontal="center"/>
    </xf>
    <xf numFmtId="10" fontId="24" fillId="0" borderId="23" xfId="4" applyNumberFormat="1" applyFont="1" applyBorder="1" applyAlignment="1">
      <alignment horizontal="center"/>
    </xf>
    <xf numFmtId="10" fontId="24" fillId="0" borderId="24" xfId="4" applyNumberFormat="1" applyFont="1" applyBorder="1" applyAlignment="1">
      <alignment horizontal="center"/>
    </xf>
    <xf numFmtId="166" fontId="2" fillId="0" borderId="19" xfId="0" applyNumberFormat="1" applyFont="1" applyFill="1" applyBorder="1" applyAlignment="1"/>
    <xf numFmtId="166" fontId="2" fillId="0" borderId="20" xfId="0" applyNumberFormat="1" applyFont="1" applyFill="1" applyBorder="1" applyAlignment="1"/>
    <xf numFmtId="166" fontId="7" fillId="0" borderId="19" xfId="0" applyNumberFormat="1" applyFont="1" applyFill="1" applyBorder="1" applyAlignment="1"/>
    <xf numFmtId="171" fontId="2" fillId="0" borderId="19" xfId="0" applyNumberFormat="1" applyFont="1" applyFill="1" applyBorder="1" applyAlignment="1">
      <alignment horizontal="center"/>
    </xf>
    <xf numFmtId="171" fontId="2" fillId="0" borderId="19" xfId="0" applyNumberFormat="1" applyFont="1" applyBorder="1" applyAlignment="1">
      <alignment horizontal="center"/>
    </xf>
    <xf numFmtId="5" fontId="2" fillId="0" borderId="19" xfId="0" applyNumberFormat="1" applyFont="1" applyBorder="1" applyAlignment="1">
      <alignment horizontal="center"/>
    </xf>
    <xf numFmtId="166" fontId="2" fillId="0" borderId="19" xfId="0" applyNumberFormat="1" applyFont="1" applyBorder="1" applyAlignment="1"/>
    <xf numFmtId="166" fontId="18" fillId="0" borderId="19" xfId="0" applyNumberFormat="1" applyFont="1" applyFill="1" applyBorder="1" applyAlignment="1"/>
    <xf numFmtId="166" fontId="18" fillId="0" borderId="19" xfId="0" applyNumberFormat="1" applyFont="1" applyBorder="1" applyAlignment="1"/>
    <xf numFmtId="166" fontId="18" fillId="0" borderId="20" xfId="0" applyNumberFormat="1" applyFont="1" applyBorder="1" applyAlignment="1"/>
    <xf numFmtId="165" fontId="9" fillId="0" borderId="25" xfId="4" applyNumberFormat="1" applyFont="1" applyBorder="1" applyAlignment="1">
      <alignment horizontal="center"/>
    </xf>
    <xf numFmtId="165" fontId="9" fillId="0" borderId="26" xfId="4" applyNumberFormat="1" applyFont="1" applyBorder="1" applyAlignment="1">
      <alignment horizontal="center"/>
    </xf>
    <xf numFmtId="0" fontId="6" fillId="3" borderId="27" xfId="0" applyFont="1" applyFill="1" applyBorder="1" applyAlignment="1">
      <alignment horizontal="center"/>
    </xf>
    <xf numFmtId="0" fontId="6" fillId="3" borderId="28" xfId="0" applyFont="1" applyFill="1" applyBorder="1" applyAlignment="1">
      <alignment horizontal="center"/>
    </xf>
    <xf numFmtId="0" fontId="0" fillId="0" borderId="29" xfId="0" applyFont="1" applyFill="1" applyBorder="1" applyAlignment="1"/>
    <xf numFmtId="166" fontId="2" fillId="0" borderId="30" xfId="0" applyNumberFormat="1" applyFont="1" applyFill="1" applyBorder="1" applyAlignment="1"/>
    <xf numFmtId="0" fontId="0" fillId="0" borderId="29" xfId="0" applyFill="1" applyBorder="1" applyAlignment="1"/>
    <xf numFmtId="0" fontId="0" fillId="0" borderId="31" xfId="0" applyFill="1" applyBorder="1" applyAlignment="1"/>
    <xf numFmtId="166" fontId="2" fillId="0" borderId="32" xfId="0" applyNumberFormat="1" applyFont="1" applyFill="1" applyBorder="1" applyAlignment="1"/>
    <xf numFmtId="166" fontId="7" fillId="0" borderId="30" xfId="0" applyNumberFormat="1" applyFont="1" applyFill="1" applyBorder="1" applyAlignment="1"/>
    <xf numFmtId="0" fontId="5" fillId="0" borderId="29" xfId="0" applyFont="1" applyFill="1" applyBorder="1"/>
    <xf numFmtId="0" fontId="7" fillId="0" borderId="30" xfId="0" applyFont="1" applyBorder="1" applyAlignment="1">
      <alignment horizontal="center"/>
    </xf>
    <xf numFmtId="171" fontId="2" fillId="0" borderId="30" xfId="0" applyNumberFormat="1" applyFont="1" applyBorder="1" applyAlignment="1">
      <alignment horizontal="center"/>
    </xf>
    <xf numFmtId="0" fontId="5" fillId="0" borderId="31" xfId="0" applyFont="1" applyFill="1" applyBorder="1"/>
    <xf numFmtId="9" fontId="2" fillId="0" borderId="32" xfId="0" applyNumberFormat="1" applyFont="1" applyBorder="1" applyAlignment="1">
      <alignment horizontal="center"/>
    </xf>
    <xf numFmtId="0" fontId="5" fillId="0" borderId="29" xfId="0" applyFont="1" applyBorder="1"/>
    <xf numFmtId="5" fontId="2" fillId="0" borderId="30" xfId="0" applyNumberFormat="1" applyFont="1" applyBorder="1" applyAlignment="1">
      <alignment horizontal="center"/>
    </xf>
    <xf numFmtId="164" fontId="2" fillId="0" borderId="30" xfId="1" applyNumberFormat="1" applyFont="1" applyFill="1" applyBorder="1" applyAlignment="1">
      <alignment horizontal="center"/>
    </xf>
    <xf numFmtId="0" fontId="5" fillId="0" borderId="31" xfId="0" applyFont="1" applyBorder="1"/>
    <xf numFmtId="164" fontId="2" fillId="0" borderId="32" xfId="1" applyNumberFormat="1" applyFont="1" applyFill="1" applyBorder="1" applyAlignment="1">
      <alignment horizontal="center"/>
    </xf>
    <xf numFmtId="0" fontId="5" fillId="0" borderId="29" xfId="0" applyFont="1" applyBorder="1" applyAlignment="1"/>
    <xf numFmtId="166" fontId="2" fillId="0" borderId="30" xfId="0" applyNumberFormat="1" applyFont="1" applyBorder="1" applyAlignment="1"/>
    <xf numFmtId="0" fontId="5" fillId="0" borderId="31" xfId="0" applyFont="1" applyFill="1" applyBorder="1" applyAlignment="1"/>
    <xf numFmtId="166" fontId="18" fillId="0" borderId="32" xfId="0" applyNumberFormat="1" applyFont="1" applyBorder="1" applyAlignment="1"/>
    <xf numFmtId="169" fontId="26" fillId="3" borderId="33" xfId="3" applyNumberFormat="1" applyFont="1" applyFill="1" applyBorder="1"/>
    <xf numFmtId="169" fontId="26" fillId="3" borderId="34" xfId="3" applyNumberFormat="1" applyFont="1" applyFill="1" applyBorder="1"/>
    <xf numFmtId="0" fontId="0" fillId="0" borderId="35" xfId="0" applyFill="1" applyBorder="1" applyAlignment="1"/>
    <xf numFmtId="166" fontId="2" fillId="0" borderId="36" xfId="0" applyNumberFormat="1" applyFont="1" applyFill="1" applyBorder="1" applyAlignment="1"/>
    <xf numFmtId="166" fontId="2" fillId="0" borderId="37" xfId="0" applyNumberFormat="1" applyFont="1" applyFill="1" applyBorder="1" applyAlignment="1"/>
    <xf numFmtId="0" fontId="20" fillId="0" borderId="38" xfId="0" applyFont="1" applyFill="1" applyBorder="1" applyAlignment="1"/>
    <xf numFmtId="0" fontId="20" fillId="0" borderId="39" xfId="0" applyFont="1" applyFill="1" applyBorder="1" applyAlignment="1"/>
    <xf numFmtId="0" fontId="21" fillId="0" borderId="40" xfId="0" applyFont="1" applyFill="1" applyBorder="1" applyAlignment="1">
      <alignment horizontal="center"/>
    </xf>
    <xf numFmtId="0" fontId="20" fillId="0" borderId="41" xfId="0" applyFont="1" applyFill="1" applyBorder="1" applyAlignment="1"/>
    <xf numFmtId="0" fontId="21" fillId="0" borderId="42" xfId="0" applyFont="1" applyFill="1" applyBorder="1" applyAlignment="1">
      <alignment horizontal="center"/>
    </xf>
    <xf numFmtId="0" fontId="20" fillId="4" borderId="38" xfId="0" applyFont="1" applyFill="1" applyBorder="1" applyAlignment="1"/>
    <xf numFmtId="0" fontId="20" fillId="4" borderId="43" xfId="0" applyFont="1" applyFill="1" applyBorder="1" applyAlignment="1">
      <alignment horizontal="center"/>
    </xf>
    <xf numFmtId="166" fontId="20" fillId="0" borderId="40" xfId="2" applyNumberFormat="1" applyFont="1" applyFill="1" applyBorder="1" applyAlignment="1">
      <alignment horizontal="center"/>
    </xf>
    <xf numFmtId="0" fontId="20" fillId="0" borderId="44" xfId="0" applyFont="1" applyFill="1" applyBorder="1" applyAlignment="1"/>
    <xf numFmtId="0" fontId="21" fillId="0" borderId="45" xfId="0" applyFont="1" applyFill="1" applyBorder="1" applyAlignment="1">
      <alignment horizontal="center"/>
    </xf>
    <xf numFmtId="0" fontId="21" fillId="0" borderId="46" xfId="0" applyFont="1" applyFill="1" applyBorder="1" applyAlignment="1">
      <alignment horizontal="center"/>
    </xf>
    <xf numFmtId="6" fontId="25" fillId="0" borderId="0" xfId="0" applyNumberFormat="1" applyFont="1" applyBorder="1"/>
    <xf numFmtId="0" fontId="6" fillId="3" borderId="47" xfId="0" applyFont="1" applyFill="1" applyBorder="1" applyAlignment="1">
      <alignment horizontal="center"/>
    </xf>
    <xf numFmtId="0" fontId="6" fillId="3" borderId="48" xfId="0" applyFont="1" applyFill="1" applyBorder="1" applyAlignment="1">
      <alignment horizontal="center"/>
    </xf>
    <xf numFmtId="0" fontId="6" fillId="3" borderId="49" xfId="0" applyFont="1" applyFill="1" applyBorder="1" applyAlignment="1">
      <alignment horizontal="center"/>
    </xf>
    <xf numFmtId="166" fontId="27" fillId="0" borderId="19" xfId="0" applyNumberFormat="1" applyFont="1" applyFill="1" applyBorder="1" applyAlignment="1"/>
    <xf numFmtId="166" fontId="27" fillId="0" borderId="30" xfId="0" applyNumberFormat="1" applyFont="1" applyFill="1" applyBorder="1" applyAlignment="1"/>
    <xf numFmtId="9" fontId="2" fillId="0" borderId="19" xfId="4" applyFont="1" applyBorder="1" applyAlignment="1">
      <alignment horizontal="center"/>
    </xf>
    <xf numFmtId="9" fontId="2" fillId="0" borderId="30" xfId="0" applyNumberFormat="1" applyFont="1" applyBorder="1" applyAlignment="1">
      <alignment horizontal="center"/>
    </xf>
    <xf numFmtId="0" fontId="2" fillId="0" borderId="30" xfId="0" applyFont="1" applyFill="1" applyBorder="1" applyAlignment="1">
      <alignment horizontal="center"/>
    </xf>
    <xf numFmtId="44" fontId="2" fillId="0" borderId="30" xfId="0" applyNumberFormat="1" applyFont="1" applyBorder="1" applyAlignment="1"/>
    <xf numFmtId="166" fontId="2" fillId="0" borderId="20" xfId="0" applyNumberFormat="1" applyFont="1" applyBorder="1" applyAlignment="1"/>
    <xf numFmtId="166" fontId="2" fillId="0" borderId="32" xfId="0" applyNumberFormat="1" applyFont="1" applyBorder="1" applyAlignment="1"/>
    <xf numFmtId="0" fontId="0" fillId="0" borderId="0" xfId="0" applyBorder="1" applyAlignment="1">
      <alignment horizontal="center"/>
    </xf>
    <xf numFmtId="0" fontId="0" fillId="0" borderId="0" xfId="0" applyProtection="1">
      <protection locked="0"/>
    </xf>
    <xf numFmtId="0" fontId="28" fillId="0" borderId="0" xfId="0" applyFont="1" applyProtection="1">
      <protection locked="0"/>
    </xf>
    <xf numFmtId="0" fontId="29" fillId="0" borderId="0" xfId="0" applyFont="1"/>
    <xf numFmtId="169" fontId="9" fillId="0" borderId="0" xfId="3" applyNumberFormat="1" applyFont="1" applyBorder="1" applyAlignment="1">
      <alignment vertical="top" wrapText="1"/>
    </xf>
    <xf numFmtId="0" fontId="6" fillId="3" borderId="50" xfId="0" applyFont="1" applyFill="1" applyBorder="1" applyAlignment="1">
      <alignment horizontal="center"/>
    </xf>
    <xf numFmtId="0" fontId="6" fillId="0" borderId="0" xfId="0" applyFont="1" applyFill="1" applyBorder="1"/>
    <xf numFmtId="0" fontId="6" fillId="0" borderId="0" xfId="0" applyFont="1" applyBorder="1"/>
    <xf numFmtId="165" fontId="0" fillId="0" borderId="0" xfId="0" applyNumberFormat="1" applyFill="1" applyBorder="1"/>
    <xf numFmtId="8" fontId="25" fillId="5" borderId="0" xfId="0" applyNumberFormat="1" applyFont="1" applyFill="1" applyBorder="1"/>
    <xf numFmtId="169" fontId="9" fillId="0" borderId="51" xfId="3" applyNumberFormat="1" applyFont="1" applyBorder="1" applyAlignment="1">
      <alignment horizontal="center"/>
    </xf>
    <xf numFmtId="169" fontId="9" fillId="0" borderId="52" xfId="3" applyNumberFormat="1" applyFont="1" applyBorder="1" applyAlignment="1">
      <alignment horizontal="center"/>
    </xf>
    <xf numFmtId="10" fontId="24" fillId="0" borderId="53" xfId="4" applyNumberFormat="1" applyFont="1" applyBorder="1" applyAlignment="1">
      <alignment horizontal="center"/>
    </xf>
    <xf numFmtId="169" fontId="9" fillId="0" borderId="44" xfId="3" applyNumberFormat="1" applyFont="1" applyBorder="1" applyAlignment="1">
      <alignment horizontal="center"/>
    </xf>
    <xf numFmtId="10" fontId="24" fillId="0" borderId="45" xfId="4" applyNumberFormat="1" applyFont="1" applyBorder="1" applyAlignment="1">
      <alignment horizontal="center"/>
    </xf>
    <xf numFmtId="165" fontId="9" fillId="0" borderId="54" xfId="4" applyNumberFormat="1" applyFont="1" applyBorder="1" applyAlignment="1">
      <alignment horizontal="center"/>
    </xf>
    <xf numFmtId="165" fontId="18" fillId="6" borderId="19" xfId="0" applyNumberFormat="1" applyFont="1" applyFill="1" applyBorder="1" applyAlignment="1">
      <alignment horizontal="center"/>
    </xf>
    <xf numFmtId="171" fontId="18" fillId="6" borderId="19" xfId="0" applyNumberFormat="1" applyFont="1" applyFill="1" applyBorder="1" applyAlignment="1">
      <alignment horizontal="center"/>
    </xf>
    <xf numFmtId="165" fontId="23" fillId="6" borderId="19" xfId="0" applyNumberFormat="1" applyFont="1" applyFill="1" applyBorder="1" applyAlignment="1">
      <alignment horizontal="center"/>
    </xf>
    <xf numFmtId="5" fontId="18" fillId="6" borderId="19" xfId="0" applyNumberFormat="1" applyFont="1" applyFill="1" applyBorder="1" applyAlignment="1">
      <alignment horizontal="center"/>
    </xf>
    <xf numFmtId="164" fontId="18" fillId="6" borderId="19" xfId="1" applyNumberFormat="1" applyFont="1" applyFill="1" applyBorder="1" applyAlignment="1">
      <alignment horizontal="center"/>
    </xf>
    <xf numFmtId="0" fontId="21" fillId="6" borderId="40" xfId="0" applyFont="1" applyFill="1" applyBorder="1" applyAlignment="1">
      <alignment horizontal="center"/>
    </xf>
    <xf numFmtId="166" fontId="21" fillId="6" borderId="55" xfId="2" applyNumberFormat="1" applyFont="1" applyFill="1" applyBorder="1" applyAlignment="1">
      <alignment horizontal="center"/>
    </xf>
    <xf numFmtId="166" fontId="21" fillId="6" borderId="56" xfId="2" applyNumberFormat="1" applyFont="1" applyFill="1" applyBorder="1" applyAlignment="1">
      <alignment horizontal="center"/>
    </xf>
    <xf numFmtId="165" fontId="21" fillId="6" borderId="40" xfId="4" applyNumberFormat="1" applyFont="1" applyFill="1" applyBorder="1" applyAlignment="1">
      <alignment horizontal="center"/>
    </xf>
    <xf numFmtId="9" fontId="21" fillId="6" borderId="42" xfId="4" applyFont="1" applyFill="1" applyBorder="1" applyAlignment="1">
      <alignment horizontal="center"/>
    </xf>
    <xf numFmtId="165" fontId="23" fillId="6" borderId="30" xfId="0" applyNumberFormat="1" applyFont="1" applyFill="1" applyBorder="1" applyAlignment="1">
      <alignment horizontal="center"/>
    </xf>
    <xf numFmtId="165" fontId="23" fillId="0" borderId="30" xfId="0" applyNumberFormat="1" applyFont="1" applyBorder="1" applyAlignment="1">
      <alignment horizontal="center"/>
    </xf>
    <xf numFmtId="0" fontId="30" fillId="6" borderId="49" xfId="0" applyFont="1" applyFill="1" applyBorder="1" applyAlignment="1">
      <alignment horizontal="center"/>
    </xf>
    <xf numFmtId="0" fontId="30" fillId="0" borderId="37" xfId="0" applyFont="1" applyBorder="1" applyAlignment="1">
      <alignment horizontal="center"/>
    </xf>
    <xf numFmtId="0" fontId="6" fillId="0" borderId="0" xfId="0" applyFont="1"/>
    <xf numFmtId="11" fontId="0" fillId="0" borderId="0" xfId="0" applyNumberFormat="1"/>
    <xf numFmtId="0" fontId="0" fillId="0" borderId="0" xfId="0" quotePrefix="1"/>
    <xf numFmtId="169" fontId="12" fillId="0" borderId="0" xfId="3" applyNumberFormat="1" applyFont="1" applyAlignment="1">
      <alignment horizontal="left" vertical="top" wrapText="1"/>
    </xf>
    <xf numFmtId="169" fontId="9" fillId="3" borderId="33" xfId="3" applyNumberFormat="1" applyFont="1" applyFill="1" applyBorder="1" applyAlignment="1">
      <alignment horizontal="center" vertical="center" wrapText="1"/>
    </xf>
    <xf numFmtId="169" fontId="9" fillId="3" borderId="24" xfId="3" applyNumberFormat="1" applyFont="1" applyFill="1" applyBorder="1" applyAlignment="1">
      <alignment horizontal="center" vertical="center" wrapText="1"/>
    </xf>
    <xf numFmtId="169" fontId="10" fillId="7" borderId="56" xfId="3" applyNumberFormat="1" applyFont="1" applyFill="1" applyBorder="1" applyAlignment="1">
      <alignment horizontal="center" vertical="top" wrapText="1"/>
    </xf>
    <xf numFmtId="169" fontId="10" fillId="7" borderId="57" xfId="3" applyNumberFormat="1" applyFont="1" applyFill="1" applyBorder="1" applyAlignment="1">
      <alignment horizontal="center" vertical="top" wrapText="1"/>
    </xf>
    <xf numFmtId="169" fontId="10" fillId="7" borderId="22" xfId="3" applyNumberFormat="1" applyFont="1" applyFill="1" applyBorder="1" applyAlignment="1">
      <alignment horizontal="center" vertical="top" wrapText="1"/>
    </xf>
    <xf numFmtId="169" fontId="9" fillId="0" borderId="58" xfId="3" applyNumberFormat="1" applyFont="1" applyBorder="1" applyAlignment="1">
      <alignment horizontal="left" vertical="top" wrapText="1"/>
    </xf>
    <xf numFmtId="169" fontId="9" fillId="0" borderId="59" xfId="3" applyNumberFormat="1" applyFont="1" applyBorder="1" applyAlignment="1">
      <alignment horizontal="left" vertical="top" wrapText="1"/>
    </xf>
    <xf numFmtId="169" fontId="9" fillId="0" borderId="21" xfId="3" applyNumberFormat="1" applyFont="1" applyBorder="1" applyAlignment="1">
      <alignment horizontal="left" vertical="top" wrapText="1"/>
    </xf>
    <xf numFmtId="169" fontId="22" fillId="0" borderId="60" xfId="3" applyNumberFormat="1" applyFont="1" applyBorder="1" applyAlignment="1">
      <alignment horizontal="left" vertical="top" wrapText="1"/>
    </xf>
    <xf numFmtId="169" fontId="22" fillId="0" borderId="61" xfId="3" applyNumberFormat="1" applyFont="1" applyBorder="1" applyAlignment="1">
      <alignment horizontal="left" vertical="top" wrapText="1"/>
    </xf>
    <xf numFmtId="169" fontId="22" fillId="0" borderId="62" xfId="3" applyNumberFormat="1" applyFont="1" applyBorder="1" applyAlignment="1">
      <alignment horizontal="left" vertical="top" wrapText="1"/>
    </xf>
    <xf numFmtId="169" fontId="10" fillId="8" borderId="56" xfId="3" applyNumberFormat="1" applyFont="1" applyFill="1" applyBorder="1" applyAlignment="1">
      <alignment horizontal="center" vertical="top" wrapText="1"/>
    </xf>
    <xf numFmtId="169" fontId="10" fillId="8" borderId="57" xfId="3" applyNumberFormat="1" applyFont="1" applyFill="1" applyBorder="1" applyAlignment="1">
      <alignment horizontal="center" vertical="top" wrapText="1"/>
    </xf>
    <xf numFmtId="169" fontId="10" fillId="8" borderId="22" xfId="3" applyNumberFormat="1" applyFont="1" applyFill="1" applyBorder="1" applyAlignment="1">
      <alignment horizontal="center" vertical="top" wrapText="1"/>
    </xf>
    <xf numFmtId="0" fontId="6" fillId="8" borderId="47" xfId="0" applyFont="1" applyFill="1" applyBorder="1" applyAlignment="1" applyProtection="1">
      <alignment horizontal="left" wrapText="1"/>
      <protection locked="0"/>
    </xf>
    <xf numFmtId="0" fontId="0" fillId="8" borderId="63" xfId="0" applyFill="1" applyBorder="1" applyAlignment="1" applyProtection="1">
      <alignment horizontal="left" wrapText="1"/>
      <protection locked="0"/>
    </xf>
    <xf numFmtId="0" fontId="0" fillId="8" borderId="64" xfId="0" applyFill="1" applyBorder="1" applyAlignment="1" applyProtection="1">
      <alignment horizontal="left" wrapText="1"/>
      <protection locked="0"/>
    </xf>
    <xf numFmtId="0" fontId="0" fillId="8" borderId="35" xfId="0" applyFill="1" applyBorder="1" applyAlignment="1" applyProtection="1">
      <alignment horizontal="left" wrapText="1"/>
      <protection locked="0"/>
    </xf>
    <xf numFmtId="0" fontId="0" fillId="8" borderId="65" xfId="0" applyFill="1" applyBorder="1" applyAlignment="1" applyProtection="1">
      <alignment horizontal="left" wrapText="1"/>
      <protection locked="0"/>
    </xf>
    <xf numFmtId="0" fontId="0" fillId="8" borderId="26" xfId="0" applyFill="1" applyBorder="1" applyAlignment="1" applyProtection="1">
      <alignment horizontal="left" wrapText="1"/>
      <protection locked="0"/>
    </xf>
    <xf numFmtId="169" fontId="9" fillId="0" borderId="19" xfId="3" applyNumberFormat="1" applyFont="1" applyBorder="1" applyAlignment="1">
      <alignment horizontal="left" vertical="top" wrapText="1"/>
    </xf>
    <xf numFmtId="169" fontId="9" fillId="0" borderId="0" xfId="3" applyNumberFormat="1" applyFont="1" applyBorder="1" applyAlignment="1">
      <alignment horizontal="left" vertical="top" wrapText="1"/>
    </xf>
    <xf numFmtId="169" fontId="9" fillId="0" borderId="66" xfId="3" applyNumberFormat="1" applyFont="1" applyBorder="1" applyAlignment="1">
      <alignment horizontal="left" vertical="top" wrapText="1"/>
    </xf>
    <xf numFmtId="169" fontId="9" fillId="0" borderId="60" xfId="3" applyNumberFormat="1" applyFont="1" applyBorder="1" applyAlignment="1">
      <alignment horizontal="left" vertical="top" wrapText="1"/>
    </xf>
    <xf numFmtId="169" fontId="9" fillId="0" borderId="61" xfId="3" applyNumberFormat="1" applyFont="1" applyBorder="1" applyAlignment="1">
      <alignment horizontal="left" vertical="top" wrapText="1"/>
    </xf>
    <xf numFmtId="169" fontId="9" fillId="0" borderId="62" xfId="3" applyNumberFormat="1" applyFont="1" applyBorder="1" applyAlignment="1">
      <alignment horizontal="left" vertical="top" wrapText="1"/>
    </xf>
    <xf numFmtId="169" fontId="11" fillId="7" borderId="56" xfId="3" applyNumberFormat="1" applyFont="1" applyFill="1" applyBorder="1" applyAlignment="1">
      <alignment horizontal="center" vertical="top" wrapText="1"/>
    </xf>
    <xf numFmtId="169" fontId="11" fillId="7" borderId="57" xfId="3" applyNumberFormat="1" applyFont="1" applyFill="1" applyBorder="1" applyAlignment="1">
      <alignment horizontal="center" vertical="top" wrapText="1"/>
    </xf>
    <xf numFmtId="169" fontId="11" fillId="7" borderId="22" xfId="3" applyNumberFormat="1" applyFont="1" applyFill="1" applyBorder="1" applyAlignment="1">
      <alignment horizontal="center" vertical="top" wrapText="1"/>
    </xf>
    <xf numFmtId="0" fontId="6" fillId="4" borderId="67" xfId="0" applyFont="1" applyFill="1" applyBorder="1" applyAlignment="1">
      <alignment horizontal="center" vertical="distributed"/>
    </xf>
    <xf numFmtId="0" fontId="6" fillId="4" borderId="59" xfId="0" applyFont="1" applyFill="1" applyBorder="1" applyAlignment="1">
      <alignment horizontal="center" vertical="distributed"/>
    </xf>
    <xf numFmtId="0" fontId="6" fillId="4" borderId="68" xfId="0" applyFont="1" applyFill="1" applyBorder="1" applyAlignment="1">
      <alignment horizontal="center" vertical="distributed"/>
    </xf>
    <xf numFmtId="0" fontId="6" fillId="4" borderId="69" xfId="0" applyFont="1" applyFill="1" applyBorder="1" applyAlignment="1">
      <alignment horizontal="center" vertical="distributed"/>
    </xf>
    <xf numFmtId="0" fontId="6" fillId="4" borderId="61" xfId="0" applyFont="1" applyFill="1" applyBorder="1" applyAlignment="1">
      <alignment horizontal="center" vertical="distributed"/>
    </xf>
    <xf numFmtId="0" fontId="6" fillId="4" borderId="70" xfId="0" applyFont="1" applyFill="1" applyBorder="1" applyAlignment="1">
      <alignment horizontal="center" vertical="distributed"/>
    </xf>
    <xf numFmtId="0" fontId="6" fillId="4" borderId="71" xfId="0" applyFont="1" applyFill="1" applyBorder="1" applyAlignment="1">
      <alignment horizontal="center" vertical="distributed"/>
    </xf>
    <xf numFmtId="0" fontId="6" fillId="4" borderId="72" xfId="0" applyFont="1" applyFill="1" applyBorder="1" applyAlignment="1">
      <alignment horizontal="center" vertical="distributed"/>
    </xf>
    <xf numFmtId="0" fontId="6" fillId="4" borderId="73" xfId="0" applyFont="1" applyFill="1" applyBorder="1" applyAlignment="1">
      <alignment horizontal="center" vertical="distributed"/>
    </xf>
    <xf numFmtId="49" fontId="26" fillId="3" borderId="49" xfId="3" applyNumberFormat="1" applyFont="1" applyFill="1" applyBorder="1" applyAlignment="1">
      <alignment horizontal="center" vertical="center" wrapText="1"/>
    </xf>
    <xf numFmtId="49" fontId="26" fillId="3" borderId="30" xfId="3" applyNumberFormat="1" applyFont="1" applyFill="1" applyBorder="1" applyAlignment="1">
      <alignment horizontal="center" vertical="center" wrapText="1"/>
    </xf>
    <xf numFmtId="169" fontId="26" fillId="3" borderId="74" xfId="3" applyNumberFormat="1" applyFont="1" applyFill="1" applyBorder="1" applyAlignment="1">
      <alignment horizontal="center" vertical="center" wrapText="1"/>
    </xf>
    <xf numFmtId="169" fontId="26" fillId="3" borderId="51" xfId="3" applyNumberFormat="1" applyFont="1" applyFill="1" applyBorder="1" applyAlignment="1">
      <alignment horizontal="center" vertical="center" wrapText="1"/>
    </xf>
    <xf numFmtId="49" fontId="26" fillId="3" borderId="75" xfId="3" applyNumberFormat="1" applyFont="1" applyFill="1" applyBorder="1" applyAlignment="1">
      <alignment horizontal="center" vertical="center" wrapText="1"/>
    </xf>
    <xf numFmtId="49" fontId="26" fillId="3" borderId="23" xfId="3" applyNumberFormat="1" applyFont="1" applyFill="1" applyBorder="1" applyAlignment="1">
      <alignment horizontal="center" vertical="center" wrapText="1"/>
    </xf>
  </cellXfs>
  <cellStyles count="36">
    <cellStyle name="Comma" xfId="1" builtinId="3"/>
    <cellStyle name="Currency" xfId="2" builtinId="4"/>
    <cellStyle name="Normal" xfId="0" builtinId="0"/>
    <cellStyle name="Normal_@Risk example" xfId="3"/>
    <cellStyle name="Percent" xfId="4" builtinId="5"/>
    <cellStyle name="RISKbigPercent" xfId="5"/>
    <cellStyle name="RISKblandrEdge" xfId="6"/>
    <cellStyle name="RISKblCorner" xfId="7"/>
    <cellStyle name="RISKbottomEdge" xfId="8"/>
    <cellStyle name="RISKbrCorner" xfId="9"/>
    <cellStyle name="RISKdarkBoxed" xfId="10"/>
    <cellStyle name="RISKdarkShade" xfId="11"/>
    <cellStyle name="RISKdbottomEdge" xfId="12"/>
    <cellStyle name="RISKdrightEdge" xfId="13"/>
    <cellStyle name="RISKdurationTime" xfId="14"/>
    <cellStyle name="RISKinNumber" xfId="15"/>
    <cellStyle name="RISKlandrEdge" xfId="16"/>
    <cellStyle name="RISKleftEdge" xfId="17"/>
    <cellStyle name="RISKlightBoxed" xfId="18"/>
    <cellStyle name="RISKltandbEdge" xfId="19"/>
    <cellStyle name="RISKnormBoxed" xfId="20"/>
    <cellStyle name="RISKnormCenter" xfId="21"/>
    <cellStyle name="RISKnormHeading" xfId="22"/>
    <cellStyle name="RISKnormItal" xfId="23"/>
    <cellStyle name="RISKnormLabel" xfId="24"/>
    <cellStyle name="RISKnormShade" xfId="25"/>
    <cellStyle name="RISKnormTitle" xfId="26"/>
    <cellStyle name="RISKoutNumber" xfId="27"/>
    <cellStyle name="RISKrightEdge" xfId="28"/>
    <cellStyle name="RISKrtandbEdge" xfId="29"/>
    <cellStyle name="RISKssTime" xfId="30"/>
    <cellStyle name="RISKtandbEdge" xfId="31"/>
    <cellStyle name="RISKtlandrEdge" xfId="32"/>
    <cellStyle name="RISKtlCorner" xfId="33"/>
    <cellStyle name="RISKtopEdge" xfId="34"/>
    <cellStyle name="RISKtrCorner" xfId="3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2</xdr:col>
      <xdr:colOff>1244600</xdr:colOff>
      <xdr:row>30</xdr:row>
      <xdr:rowOff>114300</xdr:rowOff>
    </xdr:from>
    <xdr:to>
      <xdr:col>4</xdr:col>
      <xdr:colOff>876300</xdr:colOff>
      <xdr:row>30</xdr:row>
      <xdr:rowOff>114300</xdr:rowOff>
    </xdr:to>
    <xdr:sp macro="" textlink="">
      <xdr:nvSpPr>
        <xdr:cNvPr id="2069" name="Line 1">
          <a:extLst>
            <a:ext uri="{FF2B5EF4-FFF2-40B4-BE49-F238E27FC236}">
              <a16:creationId xmlns:a16="http://schemas.microsoft.com/office/drawing/2014/main" id="{094FEF60-878E-4A8B-B6A4-544C5A0EEC06}"/>
            </a:ext>
          </a:extLst>
        </xdr:cNvPr>
        <xdr:cNvSpPr>
          <a:spLocks noChangeShapeType="1"/>
        </xdr:cNvSpPr>
      </xdr:nvSpPr>
      <xdr:spPr bwMode="auto">
        <a:xfrm flipV="1">
          <a:off x="3949700" y="6178550"/>
          <a:ext cx="4178300" cy="0"/>
        </a:xfrm>
        <a:prstGeom prst="line">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50800</xdr:rowOff>
    </xdr:from>
    <xdr:to>
      <xdr:col>1</xdr:col>
      <xdr:colOff>2482850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914983C7-6F37-4216-B3DD-A45C9BEF7DB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50800"/>
          <a:ext cx="2482850" cy="1022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139700</xdr:colOff>
      <xdr:row>0</xdr:row>
      <xdr:rowOff>63500</xdr:rowOff>
    </xdr:from>
    <xdr:to>
      <xdr:col>3</xdr:col>
      <xdr:colOff>444500</xdr:colOff>
      <xdr:row>2</xdr:row>
      <xdr:rowOff>127000</xdr:rowOff>
    </xdr:to>
    <xdr:pic>
      <xdr:nvPicPr>
        <xdr:cNvPr id="3" name="Picture 126">
          <a:hlinkClick xmlns:r="http://schemas.openxmlformats.org/officeDocument/2006/relationships" r:id="rId1"/>
          <a:extLst>
            <a:ext uri="{FF2B5EF4-FFF2-40B4-BE49-F238E27FC236}">
              <a16:creationId xmlns:a16="http://schemas.microsoft.com/office/drawing/2014/main" id="{529125B9-3B23-4E39-85C8-7A9A6EBB12F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700" y="63500"/>
          <a:ext cx="2482850" cy="1022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0</xdr:row>
      <xdr:rowOff>76200</xdr:rowOff>
    </xdr:from>
    <xdr:to>
      <xdr:col>3</xdr:col>
      <xdr:colOff>101600</xdr:colOff>
      <xdr:row>2</xdr:row>
      <xdr:rowOff>158750</xdr:rowOff>
    </xdr:to>
    <xdr:pic>
      <xdr:nvPicPr>
        <xdr:cNvPr id="3" name="Picture 126">
          <a:hlinkClick xmlns:r="http://schemas.openxmlformats.org/officeDocument/2006/relationships" r:id="rId1"/>
          <a:extLst>
            <a:ext uri="{FF2B5EF4-FFF2-40B4-BE49-F238E27FC236}">
              <a16:creationId xmlns:a16="http://schemas.microsoft.com/office/drawing/2014/main" id="{EB7FB0ED-6D23-482F-A107-9EBAFCF7E52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350" y="76200"/>
          <a:ext cx="2482850" cy="1022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6328125" customWidth="1"/>
  </cols>
  <sheetData>
    <row r="1" spans="1:3" ht="13" x14ac:dyDescent="0.3">
      <c r="A1" s="128" t="s">
        <v>59</v>
      </c>
    </row>
    <row r="3" spans="1:3" x14ac:dyDescent="0.25">
      <c r="A3" t="s">
        <v>60</v>
      </c>
      <c r="B3" t="s">
        <v>61</v>
      </c>
      <c r="C3">
        <v>0</v>
      </c>
    </row>
    <row r="4" spans="1:3" x14ac:dyDescent="0.25">
      <c r="A4" t="s">
        <v>62</v>
      </c>
    </row>
    <row r="5" spans="1:3" x14ac:dyDescent="0.25">
      <c r="A5" t="s">
        <v>63</v>
      </c>
    </row>
    <row r="7" spans="1:3" ht="13" x14ac:dyDescent="0.3">
      <c r="A7" s="128" t="s">
        <v>64</v>
      </c>
      <c r="B7" t="s">
        <v>65</v>
      </c>
    </row>
    <row r="8" spans="1:3" x14ac:dyDescent="0.25">
      <c r="B8">
        <v>2</v>
      </c>
    </row>
    <row r="10" spans="1:3" x14ac:dyDescent="0.25">
      <c r="A10" t="s">
        <v>66</v>
      </c>
    </row>
    <row r="11" spans="1:3" x14ac:dyDescent="0.25">
      <c r="A11" t="e">
        <f>CB_DATA_!#REF!</f>
        <v>#REF!</v>
      </c>
      <c r="B11" t="e">
        <f>Solution!#REF!</f>
        <v>#REF!</v>
      </c>
    </row>
    <row r="13" spans="1:3" x14ac:dyDescent="0.25">
      <c r="A13" t="s">
        <v>67</v>
      </c>
    </row>
    <row r="14" spans="1:3" x14ac:dyDescent="0.25">
      <c r="A14" s="129" t="s">
        <v>71</v>
      </c>
      <c r="B14" t="s">
        <v>75</v>
      </c>
    </row>
    <row r="16" spans="1:3" x14ac:dyDescent="0.25">
      <c r="A16" t="s">
        <v>68</v>
      </c>
    </row>
    <row r="19" spans="1:2" x14ac:dyDescent="0.25">
      <c r="A19" t="s">
        <v>69</v>
      </c>
    </row>
    <row r="20" spans="1:2" x14ac:dyDescent="0.25">
      <c r="A20">
        <v>28</v>
      </c>
      <c r="B20">
        <v>31</v>
      </c>
    </row>
    <row r="25" spans="1:2" ht="13" x14ac:dyDescent="0.3">
      <c r="A25" s="128" t="s">
        <v>70</v>
      </c>
    </row>
    <row r="26" spans="1:2" x14ac:dyDescent="0.25">
      <c r="A26" s="130" t="s">
        <v>72</v>
      </c>
      <c r="B26" s="130" t="s">
        <v>72</v>
      </c>
    </row>
    <row r="27" spans="1:2" x14ac:dyDescent="0.25">
      <c r="A27" t="s">
        <v>73</v>
      </c>
      <c r="B27" t="s">
        <v>76</v>
      </c>
    </row>
    <row r="28" spans="1:2" x14ac:dyDescent="0.25">
      <c r="A28" s="130" t="s">
        <v>74</v>
      </c>
      <c r="B28" s="130" t="s">
        <v>74</v>
      </c>
    </row>
    <row r="29" spans="1:2" x14ac:dyDescent="0.25">
      <c r="B29" s="130" t="s">
        <v>77</v>
      </c>
    </row>
    <row r="30" spans="1:2" x14ac:dyDescent="0.25">
      <c r="B30" t="s">
        <v>78</v>
      </c>
    </row>
    <row r="31" spans="1:2" x14ac:dyDescent="0.25">
      <c r="B31" s="130" t="s">
        <v>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41"/>
  <sheetViews>
    <sheetView showGridLines="0" tabSelected="1" workbookViewId="0"/>
  </sheetViews>
  <sheetFormatPr defaultColWidth="12.7265625" defaultRowHeight="14" x14ac:dyDescent="0.3"/>
  <cols>
    <col min="1" max="1" width="2.7265625" style="25" customWidth="1"/>
    <col min="2" max="2" width="36" style="26" customWidth="1"/>
    <col min="3" max="4" width="32.54296875" style="25" customWidth="1"/>
    <col min="5" max="5" width="12.7265625" style="25" customWidth="1"/>
    <col min="6" max="6" width="16.1796875" style="25" customWidth="1"/>
    <col min="7" max="16384" width="12.7265625" style="25"/>
  </cols>
  <sheetData>
    <row r="1" spans="2:6" s="99" customFormat="1" ht="57.75" customHeight="1" x14ac:dyDescent="0.25"/>
    <row r="2" spans="2:6" s="99" customFormat="1" ht="17.25" customHeight="1" x14ac:dyDescent="0.4">
      <c r="C2" s="100" t="s">
        <v>52</v>
      </c>
    </row>
    <row r="3" spans="2:6" s="99" customFormat="1" ht="17.25" customHeight="1" x14ac:dyDescent="0.35">
      <c r="E3" s="101"/>
    </row>
    <row r="4" spans="2:6" s="99" customFormat="1" ht="14.25" customHeight="1" thickBot="1" x14ac:dyDescent="0.4">
      <c r="E4" s="101"/>
    </row>
    <row r="5" spans="2:6" s="99" customFormat="1" ht="15" customHeight="1" x14ac:dyDescent="0.35">
      <c r="B5" s="146" t="s">
        <v>56</v>
      </c>
      <c r="C5" s="147"/>
      <c r="D5" s="148"/>
      <c r="E5" s="101"/>
    </row>
    <row r="6" spans="2:6" s="99" customFormat="1" ht="14.25" customHeight="1" thickBot="1" x14ac:dyDescent="0.4">
      <c r="B6" s="149"/>
      <c r="C6" s="150"/>
      <c r="D6" s="151"/>
      <c r="E6" s="101"/>
    </row>
    <row r="7" spans="2:6" s="99" customFormat="1" ht="14.25" customHeight="1" x14ac:dyDescent="0.35">
      <c r="E7" s="101"/>
    </row>
    <row r="9" spans="2:6" x14ac:dyDescent="0.3">
      <c r="B9" s="134" t="s">
        <v>29</v>
      </c>
      <c r="C9" s="135"/>
      <c r="D9" s="136"/>
    </row>
    <row r="10" spans="2:6" x14ac:dyDescent="0.3">
      <c r="B10" s="25"/>
    </row>
    <row r="11" spans="2:6" x14ac:dyDescent="0.3">
      <c r="B11" s="137" t="s">
        <v>30</v>
      </c>
      <c r="C11" s="138"/>
      <c r="D11" s="139"/>
    </row>
    <row r="12" spans="2:6" ht="15" customHeight="1" x14ac:dyDescent="0.3">
      <c r="B12" s="140" t="s">
        <v>42</v>
      </c>
      <c r="C12" s="141"/>
      <c r="D12" s="142"/>
    </row>
    <row r="13" spans="2:6" ht="15" customHeight="1" x14ac:dyDescent="0.3">
      <c r="B13" s="25"/>
    </row>
    <row r="14" spans="2:6" ht="15" customHeight="1" x14ac:dyDescent="0.3">
      <c r="B14" s="143" t="s">
        <v>31</v>
      </c>
      <c r="C14" s="144"/>
      <c r="D14" s="145"/>
      <c r="F14" s="132" t="s">
        <v>32</v>
      </c>
    </row>
    <row r="15" spans="2:6" x14ac:dyDescent="0.3">
      <c r="B15" s="24"/>
      <c r="F15" s="133"/>
    </row>
    <row r="16" spans="2:6" ht="15" customHeight="1" x14ac:dyDescent="0.3">
      <c r="B16" s="137" t="str">
        <f ca="1">CONCATENATE("Product development cost have been estimated by F Gibbons to be  (70000, 80000, 120000) spread over ",YEAR(TODAY())+1," to ",YEAR(TODAY())+3," in the ratio 5:2:1. ","However P Gumbel considers the product development is (70000, 100000, 140000) in the same ratio and over the same period. ","Include these uncertainties in the model. Capital expenses and overheads are well defined and are not subject to change.")</f>
        <v>Product development cost have been estimated by F Gibbons to be  (70000, 80000, 120000) spread over 2018 to 2020 in the ratio 5:2:1. However P Gumbel considers the product development is (70000, 100000, 140000) in the same ratio and over the same period. Include these uncertainties in the model. Capital expenses and overheads are well defined and are not subject to change.</v>
      </c>
      <c r="C16" s="138"/>
      <c r="D16" s="139"/>
      <c r="F16" s="34">
        <v>1.5E-3</v>
      </c>
    </row>
    <row r="17" spans="2:6" ht="15" customHeight="1" x14ac:dyDescent="0.3">
      <c r="B17" s="152"/>
      <c r="C17" s="153"/>
      <c r="D17" s="154"/>
      <c r="F17" s="34">
        <v>1.9E-3</v>
      </c>
    </row>
    <row r="18" spans="2:6" x14ac:dyDescent="0.3">
      <c r="B18" s="152"/>
      <c r="C18" s="153"/>
      <c r="D18" s="154"/>
      <c r="F18" s="34">
        <v>-1.2999999999999999E-3</v>
      </c>
    </row>
    <row r="19" spans="2:6" x14ac:dyDescent="0.3">
      <c r="B19" s="155"/>
      <c r="C19" s="156"/>
      <c r="D19" s="157"/>
      <c r="F19" s="34">
        <v>-8.9999999999999998E-4</v>
      </c>
    </row>
    <row r="20" spans="2:6" x14ac:dyDescent="0.3">
      <c r="B20" s="102"/>
      <c r="C20" s="102"/>
      <c r="D20" s="102"/>
      <c r="F20" s="34">
        <v>4.3E-3</v>
      </c>
    </row>
    <row r="21" spans="2:6" x14ac:dyDescent="0.3">
      <c r="B21" s="143" t="s">
        <v>33</v>
      </c>
      <c r="C21" s="144"/>
      <c r="D21" s="145"/>
      <c r="F21" s="34">
        <v>3.0999999999999999E-3</v>
      </c>
    </row>
    <row r="22" spans="2:6" x14ac:dyDescent="0.3">
      <c r="B22" s="24"/>
      <c r="F22" s="34">
        <v>6.3E-3</v>
      </c>
    </row>
    <row r="23" spans="2:6" ht="15" customHeight="1" x14ac:dyDescent="0.3">
      <c r="B23" s="137" t="str">
        <f ca="1">CONCATENATE("Tax rate is fixed at 46% unless the Conservatives get in at the next election in ",YEAR(TODAY())+4," (20% chance) when the rate would drop to (32%, 35%, 46%). ", "Include this extra uncertainty in the model.")</f>
        <v>Tax rate is fixed at 46% unless the Conservatives get in at the next election in 2021 (20% chance) when the rate would drop to (32%, 35%, 46%). Include this extra uncertainty in the model.</v>
      </c>
      <c r="C23" s="138"/>
      <c r="D23" s="139"/>
      <c r="F23" s="34">
        <v>-2.7000000000000001E-3</v>
      </c>
    </row>
    <row r="24" spans="2:6" x14ac:dyDescent="0.3">
      <c r="B24" s="155"/>
      <c r="C24" s="156"/>
      <c r="D24" s="157"/>
      <c r="F24" s="34">
        <v>-5.4000000000000003E-3</v>
      </c>
    </row>
    <row r="25" spans="2:6" x14ac:dyDescent="0.3">
      <c r="B25" s="24"/>
      <c r="F25" s="34">
        <v>-5.5999999999999999E-3</v>
      </c>
    </row>
    <row r="26" spans="2:6" x14ac:dyDescent="0.3">
      <c r="B26" s="143" t="s">
        <v>34</v>
      </c>
      <c r="C26" s="144"/>
      <c r="D26" s="145"/>
      <c r="F26" s="34">
        <v>-1.6000000000000001E-3</v>
      </c>
    </row>
    <row r="27" spans="2:6" x14ac:dyDescent="0.3">
      <c r="B27" s="24"/>
      <c r="F27" s="34">
        <v>2.5000000000000001E-3</v>
      </c>
    </row>
    <row r="28" spans="2:6" ht="15" customHeight="1" x14ac:dyDescent="0.3">
      <c r="B28" s="137" t="str">
        <f ca="1">CONCATENATE("Market volume is expected to grow each year by (10%, 20%, 40%) beginning in ",YEAR(TODAY())+3," at (2500, 3000, 5000) up to a maximum of 20,000 units. ","Cost per unit in ",YEAR(TODAY())+3," is estimated at (22.75, 23.25, 24.5). ","Sales price per unit is estimated at (45, 58, 65) in ",YEAR(TODAY())+3,". Both the cost and sales price per unit are subject to inflation from ",YEAR(TODAY())+3," at a rate starting at  (3%, 4%, 6%) and varying yearly in a similar fashion to historic rates.")</f>
        <v>Market volume is expected to grow each year by (10%, 20%, 40%) beginning in 2020 at (2500, 3000, 5000) up to a maximum of 20,000 units. Cost per unit in 2020 is estimated at (22.75, 23.25, 24.5). Sales price per unit is estimated at (45, 58, 65) in 2020. Both the cost and sales price per unit are subject to inflation from 2020 at a rate starting at  (3%, 4%, 6%) and varying yearly in a similar fashion to historic rates.</v>
      </c>
      <c r="C28" s="138"/>
      <c r="D28" s="139"/>
      <c r="F28" s="34">
        <v>-4.1000000000000003E-3</v>
      </c>
    </row>
    <row r="29" spans="2:6" x14ac:dyDescent="0.3">
      <c r="B29" s="152"/>
      <c r="C29" s="153"/>
      <c r="D29" s="154"/>
      <c r="F29" s="34">
        <v>-2.5999999999999999E-3</v>
      </c>
    </row>
    <row r="30" spans="2:6" x14ac:dyDescent="0.3">
      <c r="B30" s="152"/>
      <c r="C30" s="153"/>
      <c r="D30" s="154"/>
      <c r="F30" s="34">
        <v>2.9999999999999997E-4</v>
      </c>
    </row>
    <row r="31" spans="2:6" ht="15" customHeight="1" x14ac:dyDescent="0.3">
      <c r="B31" s="155"/>
      <c r="C31" s="156"/>
      <c r="D31" s="157"/>
      <c r="F31" s="34">
        <v>2.8999999999999998E-3</v>
      </c>
    </row>
    <row r="32" spans="2:6" x14ac:dyDescent="0.3">
      <c r="F32" s="34">
        <v>-4.4000000000000003E-3</v>
      </c>
    </row>
    <row r="33" spans="2:6" x14ac:dyDescent="0.3">
      <c r="B33" s="143" t="s">
        <v>35</v>
      </c>
      <c r="C33" s="144"/>
      <c r="D33" s="145"/>
      <c r="F33" s="34">
        <v>7.1999999999999998E-3</v>
      </c>
    </row>
    <row r="34" spans="2:6" ht="15" customHeight="1" x14ac:dyDescent="0.3">
      <c r="F34" s="34">
        <v>-5.9999999999999995E-4</v>
      </c>
    </row>
    <row r="35" spans="2:6" ht="15" customHeight="1" x14ac:dyDescent="0.3">
      <c r="B35" s="137" t="s">
        <v>53</v>
      </c>
      <c r="C35" s="138"/>
      <c r="D35" s="139"/>
      <c r="F35" s="34">
        <v>-2E-3</v>
      </c>
    </row>
    <row r="36" spans="2:6" x14ac:dyDescent="0.3">
      <c r="B36" s="152"/>
      <c r="C36" s="153"/>
      <c r="D36" s="154"/>
      <c r="F36" s="34">
        <v>-3.2000000000000002E-3</v>
      </c>
    </row>
    <row r="37" spans="2:6" x14ac:dyDescent="0.3">
      <c r="B37" s="155"/>
      <c r="C37" s="156"/>
      <c r="D37" s="157"/>
      <c r="F37" s="35">
        <v>-3.3E-3</v>
      </c>
    </row>
    <row r="38" spans="2:6" x14ac:dyDescent="0.3">
      <c r="B38" s="25"/>
    </row>
    <row r="39" spans="2:6" x14ac:dyDescent="0.3">
      <c r="B39" s="158" t="s">
        <v>36</v>
      </c>
      <c r="C39" s="159"/>
      <c r="D39" s="160"/>
    </row>
    <row r="40" spans="2:6" x14ac:dyDescent="0.3">
      <c r="B40" s="27"/>
    </row>
    <row r="41" spans="2:6" x14ac:dyDescent="0.3">
      <c r="B41" s="131" t="s">
        <v>37</v>
      </c>
      <c r="C41" s="131"/>
      <c r="D41" s="131"/>
    </row>
  </sheetData>
  <mergeCells count="15">
    <mergeCell ref="B5:D6"/>
    <mergeCell ref="B35:D37"/>
    <mergeCell ref="B39:D39"/>
    <mergeCell ref="B26:D26"/>
    <mergeCell ref="B33:D33"/>
    <mergeCell ref="B23:D24"/>
    <mergeCell ref="B28:D31"/>
    <mergeCell ref="B21:D21"/>
    <mergeCell ref="B16:D19"/>
    <mergeCell ref="B41:D41"/>
    <mergeCell ref="F14:F15"/>
    <mergeCell ref="B9:D9"/>
    <mergeCell ref="B11:D11"/>
    <mergeCell ref="B12:D12"/>
    <mergeCell ref="B14:D14"/>
  </mergeCells>
  <phoneticPr fontId="0" type="noConversion"/>
  <pageMargins left="0.75" right="0.75" top="1" bottom="1" header="0.5" footer="0.5"/>
  <pageSetup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O44"/>
  <sheetViews>
    <sheetView showGridLines="0" workbookViewId="0"/>
  </sheetViews>
  <sheetFormatPr defaultColWidth="9.1796875" defaultRowHeight="12.5" x14ac:dyDescent="0.25"/>
  <cols>
    <col min="1" max="1" width="2.1796875" style="1" customWidth="1"/>
    <col min="2" max="2" width="20.26953125" bestFit="1" customWidth="1"/>
    <col min="3" max="4" width="8.7265625" customWidth="1"/>
    <col min="5" max="5" width="9" customWidth="1"/>
    <col min="6" max="8" width="8.7265625" customWidth="1"/>
    <col min="9" max="11" width="8.54296875" bestFit="1" customWidth="1"/>
    <col min="12" max="12" width="9.54296875" bestFit="1" customWidth="1"/>
    <col min="13" max="16384" width="9.1796875" style="1"/>
  </cols>
  <sheetData>
    <row r="1" spans="2:15" s="99" customFormat="1" ht="58.5" customHeight="1" x14ac:dyDescent="0.25"/>
    <row r="2" spans="2:15" s="99" customFormat="1" ht="17.25" customHeight="1" x14ac:dyDescent="0.4">
      <c r="C2" s="100"/>
      <c r="E2" s="100" t="s">
        <v>54</v>
      </c>
    </row>
    <row r="3" spans="2:15" s="99" customFormat="1" ht="17.25" customHeight="1" x14ac:dyDescent="0.35">
      <c r="E3" s="101"/>
    </row>
    <row r="4" spans="2:15" ht="13" x14ac:dyDescent="0.3">
      <c r="B4" s="104" t="s">
        <v>0</v>
      </c>
      <c r="C4" s="86">
        <f>NPV(0.1,C16:L16)</f>
        <v>-37134.151256459903</v>
      </c>
      <c r="D4" s="2"/>
      <c r="E4" s="105" t="s">
        <v>51</v>
      </c>
      <c r="F4" s="2"/>
      <c r="I4" s="86">
        <v>-37134.151256459903</v>
      </c>
      <c r="J4" s="2"/>
      <c r="K4" s="2"/>
      <c r="L4" s="2"/>
    </row>
    <row r="5" spans="2:15" ht="13" thickBot="1" x14ac:dyDescent="0.3">
      <c r="B5" s="2"/>
      <c r="C5" s="2"/>
      <c r="D5" s="2"/>
      <c r="E5" s="2"/>
      <c r="F5" s="2"/>
      <c r="G5" s="2"/>
      <c r="H5" s="2"/>
      <c r="I5" s="2"/>
      <c r="J5" s="2"/>
      <c r="K5" s="2"/>
      <c r="L5" s="2"/>
    </row>
    <row r="6" spans="2:15" ht="13" x14ac:dyDescent="0.3">
      <c r="B6" s="87" t="s">
        <v>1</v>
      </c>
      <c r="C6" s="88">
        <f ca="1">YEAR(TODAY())+1</f>
        <v>2018</v>
      </c>
      <c r="D6" s="88">
        <f t="shared" ref="D6:L6" ca="1" si="0">C6+1</f>
        <v>2019</v>
      </c>
      <c r="E6" s="88">
        <f t="shared" ca="1" si="0"/>
        <v>2020</v>
      </c>
      <c r="F6" s="88">
        <f t="shared" ca="1" si="0"/>
        <v>2021</v>
      </c>
      <c r="G6" s="88">
        <f t="shared" ca="1" si="0"/>
        <v>2022</v>
      </c>
      <c r="H6" s="88">
        <f t="shared" ca="1" si="0"/>
        <v>2023</v>
      </c>
      <c r="I6" s="88">
        <f t="shared" ca="1" si="0"/>
        <v>2024</v>
      </c>
      <c r="J6" s="88">
        <f t="shared" ca="1" si="0"/>
        <v>2025</v>
      </c>
      <c r="K6" s="88">
        <f t="shared" ca="1" si="0"/>
        <v>2026</v>
      </c>
      <c r="L6" s="89">
        <f t="shared" ca="1" si="0"/>
        <v>2027</v>
      </c>
      <c r="M6" s="3"/>
      <c r="N6" s="3"/>
      <c r="O6" s="3"/>
    </row>
    <row r="7" spans="2:15" x14ac:dyDescent="0.25">
      <c r="B7" s="161" t="s">
        <v>2</v>
      </c>
      <c r="C7" s="162"/>
      <c r="D7" s="162"/>
      <c r="E7" s="162"/>
      <c r="F7" s="162"/>
      <c r="G7" s="162"/>
      <c r="H7" s="162"/>
      <c r="I7" s="162"/>
      <c r="J7" s="162"/>
      <c r="K7" s="162"/>
      <c r="L7" s="163"/>
    </row>
    <row r="8" spans="2:15" x14ac:dyDescent="0.25">
      <c r="B8" s="164"/>
      <c r="C8" s="165"/>
      <c r="D8" s="165"/>
      <c r="E8" s="165"/>
      <c r="F8" s="165"/>
      <c r="G8" s="165"/>
      <c r="H8" s="165"/>
      <c r="I8" s="165"/>
      <c r="J8" s="165"/>
      <c r="K8" s="165"/>
      <c r="L8" s="166"/>
    </row>
    <row r="9" spans="2:15" x14ac:dyDescent="0.25">
      <c r="B9" s="50" t="s">
        <v>3</v>
      </c>
      <c r="C9" s="7">
        <f t="shared" ref="C9:L9" si="1">C25*C27</f>
        <v>0</v>
      </c>
      <c r="D9" s="7">
        <f t="shared" si="1"/>
        <v>0</v>
      </c>
      <c r="E9" s="36">
        <f t="shared" si="1"/>
        <v>174000</v>
      </c>
      <c r="F9" s="36">
        <f t="shared" si="1"/>
        <v>217152</v>
      </c>
      <c r="G9" s="36">
        <f t="shared" si="1"/>
        <v>135502.848</v>
      </c>
      <c r="H9" s="36">
        <f t="shared" si="1"/>
        <v>169107.55430400002</v>
      </c>
      <c r="I9" s="36">
        <f t="shared" si="1"/>
        <v>140697.48518092799</v>
      </c>
      <c r="J9" s="36">
        <f t="shared" si="1"/>
        <v>175590.46150579819</v>
      </c>
      <c r="K9" s="36">
        <f t="shared" si="1"/>
        <v>219136.89595923614</v>
      </c>
      <c r="L9" s="51">
        <f t="shared" si="1"/>
        <v>273482.84615712665</v>
      </c>
    </row>
    <row r="10" spans="2:15" x14ac:dyDescent="0.25">
      <c r="B10" s="50" t="s">
        <v>4</v>
      </c>
      <c r="C10" s="7">
        <f t="shared" ref="C10:L10" si="2">C20*C27</f>
        <v>0</v>
      </c>
      <c r="D10" s="7">
        <f t="shared" si="2"/>
        <v>0</v>
      </c>
      <c r="E10" s="36">
        <f t="shared" si="2"/>
        <v>69750</v>
      </c>
      <c r="F10" s="36">
        <f t="shared" si="2"/>
        <v>87048</v>
      </c>
      <c r="G10" s="36">
        <f t="shared" si="2"/>
        <v>54317.952000000005</v>
      </c>
      <c r="H10" s="36">
        <f t="shared" si="2"/>
        <v>67788.804096000007</v>
      </c>
      <c r="I10" s="36">
        <f t="shared" si="2"/>
        <v>56400.285007872008</v>
      </c>
      <c r="J10" s="36">
        <f t="shared" si="2"/>
        <v>70387.555689824279</v>
      </c>
      <c r="K10" s="36">
        <f t="shared" si="2"/>
        <v>87843.669500900694</v>
      </c>
      <c r="L10" s="51">
        <f t="shared" si="2"/>
        <v>109628.89953712406</v>
      </c>
    </row>
    <row r="11" spans="2:15" x14ac:dyDescent="0.25">
      <c r="B11" s="50" t="s">
        <v>5</v>
      </c>
      <c r="C11" s="7">
        <f t="shared" ref="C11:L11" si="3">C9-C10</f>
        <v>0</v>
      </c>
      <c r="D11" s="7">
        <f t="shared" si="3"/>
        <v>0</v>
      </c>
      <c r="E11" s="36">
        <f t="shared" si="3"/>
        <v>104250</v>
      </c>
      <c r="F11" s="36">
        <f t="shared" si="3"/>
        <v>130104</v>
      </c>
      <c r="G11" s="36">
        <f t="shared" si="3"/>
        <v>81184.895999999993</v>
      </c>
      <c r="H11" s="36">
        <f t="shared" si="3"/>
        <v>101318.75020800001</v>
      </c>
      <c r="I11" s="36">
        <f t="shared" si="3"/>
        <v>84297.200173055986</v>
      </c>
      <c r="J11" s="36">
        <f t="shared" si="3"/>
        <v>105202.90581597391</v>
      </c>
      <c r="K11" s="36">
        <f t="shared" si="3"/>
        <v>131293.22645833544</v>
      </c>
      <c r="L11" s="51">
        <f t="shared" si="3"/>
        <v>163853.94662000259</v>
      </c>
    </row>
    <row r="12" spans="2:15" x14ac:dyDescent="0.25">
      <c r="B12" s="50" t="s">
        <v>6</v>
      </c>
      <c r="C12" s="36">
        <f t="shared" ref="C12:L12" si="4">C33</f>
        <v>175000</v>
      </c>
      <c r="D12" s="36">
        <f t="shared" si="4"/>
        <v>175000</v>
      </c>
      <c r="E12" s="36">
        <f t="shared" si="4"/>
        <v>85000</v>
      </c>
      <c r="F12" s="36">
        <f t="shared" si="4"/>
        <v>55000</v>
      </c>
      <c r="G12" s="36">
        <f t="shared" si="4"/>
        <v>20000</v>
      </c>
      <c r="H12" s="36">
        <f t="shared" si="4"/>
        <v>20000</v>
      </c>
      <c r="I12" s="36">
        <f t="shared" si="4"/>
        <v>20000</v>
      </c>
      <c r="J12" s="36">
        <f t="shared" si="4"/>
        <v>25000</v>
      </c>
      <c r="K12" s="36">
        <f t="shared" si="4"/>
        <v>25000</v>
      </c>
      <c r="L12" s="51">
        <f t="shared" si="4"/>
        <v>25000</v>
      </c>
    </row>
    <row r="13" spans="2:15" x14ac:dyDescent="0.25">
      <c r="B13" s="52" t="s">
        <v>7</v>
      </c>
      <c r="C13" s="36">
        <f t="shared" ref="C13:L13" si="5">C11-C12</f>
        <v>-175000</v>
      </c>
      <c r="D13" s="36">
        <f t="shared" si="5"/>
        <v>-175000</v>
      </c>
      <c r="E13" s="36">
        <f t="shared" si="5"/>
        <v>19250</v>
      </c>
      <c r="F13" s="36">
        <f t="shared" si="5"/>
        <v>75104</v>
      </c>
      <c r="G13" s="36">
        <f t="shared" si="5"/>
        <v>61184.895999999993</v>
      </c>
      <c r="H13" s="36">
        <f t="shared" si="5"/>
        <v>81318.750208000012</v>
      </c>
      <c r="I13" s="36">
        <f t="shared" si="5"/>
        <v>64297.200173055986</v>
      </c>
      <c r="J13" s="36">
        <f t="shared" si="5"/>
        <v>80202.905815973907</v>
      </c>
      <c r="K13" s="36">
        <f t="shared" si="5"/>
        <v>106293.22645833544</v>
      </c>
      <c r="L13" s="51">
        <f t="shared" si="5"/>
        <v>138853.94662000259</v>
      </c>
    </row>
    <row r="14" spans="2:15" x14ac:dyDescent="0.25">
      <c r="B14" s="52" t="s">
        <v>8</v>
      </c>
      <c r="C14" s="36">
        <f>C13</f>
        <v>-175000</v>
      </c>
      <c r="D14" s="36">
        <f t="shared" ref="D14:L14" si="6">C14+D13-MAX((C15/C22),0)</f>
        <v>-350000</v>
      </c>
      <c r="E14" s="36">
        <f t="shared" si="6"/>
        <v>-330750</v>
      </c>
      <c r="F14" s="36">
        <f t="shared" si="6"/>
        <v>-255646</v>
      </c>
      <c r="G14" s="36">
        <f t="shared" si="6"/>
        <v>-194461.10399999999</v>
      </c>
      <c r="H14" s="36">
        <f t="shared" si="6"/>
        <v>-113142.35379199998</v>
      </c>
      <c r="I14" s="36">
        <f t="shared" si="6"/>
        <v>-48845.153618943994</v>
      </c>
      <c r="J14" s="36">
        <f t="shared" si="6"/>
        <v>31357.752197029913</v>
      </c>
      <c r="K14" s="36">
        <f t="shared" si="6"/>
        <v>106293.22645833544</v>
      </c>
      <c r="L14" s="51">
        <f t="shared" si="6"/>
        <v>138853.94662000259</v>
      </c>
    </row>
    <row r="15" spans="2:15" x14ac:dyDescent="0.25">
      <c r="B15" s="53" t="s">
        <v>9</v>
      </c>
      <c r="C15" s="8">
        <f t="shared" ref="C15:L15" si="7">MAX(C22*C14,0)</f>
        <v>0</v>
      </c>
      <c r="D15" s="8">
        <f t="shared" si="7"/>
        <v>0</v>
      </c>
      <c r="E15" s="8">
        <f t="shared" si="7"/>
        <v>0</v>
      </c>
      <c r="F15" s="8">
        <f t="shared" si="7"/>
        <v>0</v>
      </c>
      <c r="G15" s="8">
        <f t="shared" si="7"/>
        <v>0</v>
      </c>
      <c r="H15" s="8">
        <f t="shared" si="7"/>
        <v>0</v>
      </c>
      <c r="I15" s="8">
        <f t="shared" si="7"/>
        <v>0</v>
      </c>
      <c r="J15" s="37">
        <f t="shared" si="7"/>
        <v>14424.56601063376</v>
      </c>
      <c r="K15" s="37">
        <f t="shared" si="7"/>
        <v>48894.884170834302</v>
      </c>
      <c r="L15" s="54">
        <f t="shared" si="7"/>
        <v>63872.815445201195</v>
      </c>
    </row>
    <row r="16" spans="2:15" x14ac:dyDescent="0.25">
      <c r="B16" s="52" t="s">
        <v>10</v>
      </c>
      <c r="C16" s="90">
        <f t="shared" ref="C16:L16" si="8">C13-C15</f>
        <v>-175000</v>
      </c>
      <c r="D16" s="90">
        <f t="shared" si="8"/>
        <v>-175000</v>
      </c>
      <c r="E16" s="90">
        <f t="shared" si="8"/>
        <v>19250</v>
      </c>
      <c r="F16" s="90">
        <f t="shared" si="8"/>
        <v>75104</v>
      </c>
      <c r="G16" s="90">
        <f t="shared" si="8"/>
        <v>61184.895999999993</v>
      </c>
      <c r="H16" s="90">
        <f t="shared" si="8"/>
        <v>81318.750208000012</v>
      </c>
      <c r="I16" s="90">
        <f t="shared" si="8"/>
        <v>64297.200173055986</v>
      </c>
      <c r="J16" s="90">
        <f t="shared" si="8"/>
        <v>65778.339805340147</v>
      </c>
      <c r="K16" s="90">
        <f t="shared" si="8"/>
        <v>57398.342287501138</v>
      </c>
      <c r="L16" s="91">
        <f t="shared" si="8"/>
        <v>74981.131174801398</v>
      </c>
    </row>
    <row r="17" spans="2:12" x14ac:dyDescent="0.25">
      <c r="B17" s="161" t="s">
        <v>11</v>
      </c>
      <c r="C17" s="162"/>
      <c r="D17" s="162"/>
      <c r="E17" s="162"/>
      <c r="F17" s="162"/>
      <c r="G17" s="162"/>
      <c r="H17" s="162"/>
      <c r="I17" s="162"/>
      <c r="J17" s="162"/>
      <c r="K17" s="162"/>
      <c r="L17" s="163"/>
    </row>
    <row r="18" spans="2:12" x14ac:dyDescent="0.25">
      <c r="B18" s="164"/>
      <c r="C18" s="165"/>
      <c r="D18" s="165"/>
      <c r="E18" s="165"/>
      <c r="F18" s="165"/>
      <c r="G18" s="165"/>
      <c r="H18" s="165"/>
      <c r="I18" s="165"/>
      <c r="J18" s="165"/>
      <c r="K18" s="165"/>
      <c r="L18" s="166"/>
    </row>
    <row r="19" spans="2:12" s="5" customFormat="1" x14ac:dyDescent="0.25">
      <c r="B19" s="56" t="s">
        <v>12</v>
      </c>
      <c r="C19" s="9"/>
      <c r="D19" s="10"/>
      <c r="E19" s="10">
        <v>0</v>
      </c>
      <c r="F19" s="16">
        <v>0</v>
      </c>
      <c r="G19" s="16">
        <v>1</v>
      </c>
      <c r="H19" s="16">
        <v>1</v>
      </c>
      <c r="I19" s="16">
        <v>2</v>
      </c>
      <c r="J19" s="16">
        <v>2</v>
      </c>
      <c r="K19" s="16">
        <v>2</v>
      </c>
      <c r="L19" s="57">
        <v>2</v>
      </c>
    </row>
    <row r="20" spans="2:12" s="5" customFormat="1" x14ac:dyDescent="0.25">
      <c r="B20" s="56" t="s">
        <v>13</v>
      </c>
      <c r="C20" s="9"/>
      <c r="D20" s="10"/>
      <c r="E20" s="40">
        <v>23.25</v>
      </c>
      <c r="F20" s="40">
        <f t="shared" ref="F20:L20" si="9">E20*(1+F21)</f>
        <v>24.18</v>
      </c>
      <c r="G20" s="40">
        <f t="shared" si="9"/>
        <v>25.147200000000002</v>
      </c>
      <c r="H20" s="40">
        <f t="shared" si="9"/>
        <v>26.153088000000004</v>
      </c>
      <c r="I20" s="40">
        <f t="shared" si="9"/>
        <v>27.199211520000006</v>
      </c>
      <c r="J20" s="40">
        <f t="shared" si="9"/>
        <v>28.287179980800008</v>
      </c>
      <c r="K20" s="40">
        <f t="shared" si="9"/>
        <v>29.41866718003201</v>
      </c>
      <c r="L20" s="58">
        <f t="shared" si="9"/>
        <v>30.59541386723329</v>
      </c>
    </row>
    <row r="21" spans="2:12" s="5" customFormat="1" x14ac:dyDescent="0.25">
      <c r="B21" s="56" t="s">
        <v>14</v>
      </c>
      <c r="C21" s="11"/>
      <c r="D21" s="12"/>
      <c r="E21" s="12"/>
      <c r="F21" s="12">
        <v>0.04</v>
      </c>
      <c r="G21" s="12">
        <v>0.04</v>
      </c>
      <c r="H21" s="12">
        <v>0.04</v>
      </c>
      <c r="I21" s="12">
        <v>0.04</v>
      </c>
      <c r="J21" s="12">
        <v>0.04</v>
      </c>
      <c r="K21" s="92">
        <v>0.04</v>
      </c>
      <c r="L21" s="93">
        <v>0.04</v>
      </c>
    </row>
    <row r="22" spans="2:12" s="5" customFormat="1" x14ac:dyDescent="0.25">
      <c r="B22" s="56" t="s">
        <v>15</v>
      </c>
      <c r="C22" s="11">
        <v>0.46</v>
      </c>
      <c r="D22" s="12">
        <v>0.46</v>
      </c>
      <c r="E22" s="12">
        <v>0.46</v>
      </c>
      <c r="F22" s="12">
        <v>0.46</v>
      </c>
      <c r="G22" s="12">
        <v>0.46</v>
      </c>
      <c r="H22" s="12">
        <v>0.46</v>
      </c>
      <c r="I22" s="12">
        <v>0.46</v>
      </c>
      <c r="J22" s="12">
        <v>0.46</v>
      </c>
      <c r="K22" s="92">
        <v>0.46</v>
      </c>
      <c r="L22" s="93">
        <v>0.46</v>
      </c>
    </row>
    <row r="23" spans="2:12" x14ac:dyDescent="0.25">
      <c r="B23" s="161" t="s">
        <v>16</v>
      </c>
      <c r="C23" s="162"/>
      <c r="D23" s="162"/>
      <c r="E23" s="162"/>
      <c r="F23" s="162"/>
      <c r="G23" s="162"/>
      <c r="H23" s="162"/>
      <c r="I23" s="162"/>
      <c r="J23" s="162"/>
      <c r="K23" s="162"/>
      <c r="L23" s="163"/>
    </row>
    <row r="24" spans="2:12" x14ac:dyDescent="0.25">
      <c r="B24" s="164"/>
      <c r="C24" s="165"/>
      <c r="D24" s="165"/>
      <c r="E24" s="165"/>
      <c r="F24" s="165"/>
      <c r="G24" s="165"/>
      <c r="H24" s="165"/>
      <c r="I24" s="165"/>
      <c r="J24" s="165"/>
      <c r="K24" s="165"/>
      <c r="L24" s="166"/>
    </row>
    <row r="25" spans="2:12" s="5" customFormat="1" x14ac:dyDescent="0.25">
      <c r="B25" s="61" t="s">
        <v>17</v>
      </c>
      <c r="C25" s="14"/>
      <c r="D25" s="15"/>
      <c r="E25" s="41">
        <v>58</v>
      </c>
      <c r="F25" s="41">
        <f t="shared" ref="F25:L25" si="10">E25*(1+F21)</f>
        <v>60.32</v>
      </c>
      <c r="G25" s="41">
        <f t="shared" si="10"/>
        <v>62.732800000000005</v>
      </c>
      <c r="H25" s="41">
        <f t="shared" si="10"/>
        <v>65.242112000000006</v>
      </c>
      <c r="I25" s="41">
        <f t="shared" si="10"/>
        <v>67.851796480000004</v>
      </c>
      <c r="J25" s="41">
        <f t="shared" si="10"/>
        <v>70.565868339200009</v>
      </c>
      <c r="K25" s="41">
        <f t="shared" si="10"/>
        <v>73.388503072768017</v>
      </c>
      <c r="L25" s="62">
        <f t="shared" si="10"/>
        <v>76.32404319567874</v>
      </c>
    </row>
    <row r="26" spans="2:12" s="5" customFormat="1" x14ac:dyDescent="0.25">
      <c r="B26" s="61" t="s">
        <v>24</v>
      </c>
      <c r="C26" s="14"/>
      <c r="D26" s="15"/>
      <c r="E26" s="10">
        <v>3000</v>
      </c>
      <c r="F26" s="10">
        <f t="shared" ref="F26:L26" si="11">E26*120%</f>
        <v>3600</v>
      </c>
      <c r="G26" s="10">
        <f t="shared" si="11"/>
        <v>4320</v>
      </c>
      <c r="H26" s="10">
        <f t="shared" si="11"/>
        <v>5184</v>
      </c>
      <c r="I26" s="10">
        <f t="shared" si="11"/>
        <v>6220.8</v>
      </c>
      <c r="J26" s="10">
        <f t="shared" si="11"/>
        <v>7464.96</v>
      </c>
      <c r="K26" s="41">
        <f t="shared" si="11"/>
        <v>8957.9519999999993</v>
      </c>
      <c r="L26" s="94">
        <f t="shared" si="11"/>
        <v>10749.542399999998</v>
      </c>
    </row>
    <row r="27" spans="2:12" s="5" customFormat="1" x14ac:dyDescent="0.25">
      <c r="B27" s="61" t="s">
        <v>18</v>
      </c>
      <c r="C27" s="9"/>
      <c r="D27" s="10"/>
      <c r="E27" s="10">
        <f t="shared" ref="E27:L27" si="12">E26/(E19+1)</f>
        <v>3000</v>
      </c>
      <c r="F27" s="10">
        <f t="shared" si="12"/>
        <v>3600</v>
      </c>
      <c r="G27" s="10">
        <f t="shared" si="12"/>
        <v>2160</v>
      </c>
      <c r="H27" s="10">
        <f t="shared" si="12"/>
        <v>2592</v>
      </c>
      <c r="I27" s="10">
        <f t="shared" si="12"/>
        <v>2073.6</v>
      </c>
      <c r="J27" s="10">
        <f t="shared" si="12"/>
        <v>2488.3200000000002</v>
      </c>
      <c r="K27" s="41">
        <f t="shared" si="12"/>
        <v>2985.9839999999999</v>
      </c>
      <c r="L27" s="94">
        <f t="shared" si="12"/>
        <v>3583.1807999999996</v>
      </c>
    </row>
    <row r="28" spans="2:12" x14ac:dyDescent="0.25">
      <c r="B28" s="161" t="s">
        <v>19</v>
      </c>
      <c r="C28" s="162"/>
      <c r="D28" s="162"/>
      <c r="E28" s="162"/>
      <c r="F28" s="162"/>
      <c r="G28" s="162"/>
      <c r="H28" s="162"/>
      <c r="I28" s="162"/>
      <c r="J28" s="162"/>
      <c r="K28" s="162"/>
      <c r="L28" s="163"/>
    </row>
    <row r="29" spans="2:12" x14ac:dyDescent="0.25">
      <c r="B29" s="164"/>
      <c r="C29" s="165"/>
      <c r="D29" s="165"/>
      <c r="E29" s="165"/>
      <c r="F29" s="165"/>
      <c r="G29" s="165"/>
      <c r="H29" s="165"/>
      <c r="I29" s="165"/>
      <c r="J29" s="165"/>
      <c r="K29" s="165"/>
      <c r="L29" s="166"/>
    </row>
    <row r="30" spans="2:12" s="5" customFormat="1" x14ac:dyDescent="0.25">
      <c r="B30" s="66" t="s">
        <v>20</v>
      </c>
      <c r="C30" s="36">
        <v>50000</v>
      </c>
      <c r="D30" s="42">
        <v>20000</v>
      </c>
      <c r="E30" s="42">
        <v>10000</v>
      </c>
      <c r="F30" s="19">
        <v>0</v>
      </c>
      <c r="G30" s="19">
        <v>0</v>
      </c>
      <c r="H30" s="19">
        <v>0</v>
      </c>
      <c r="I30" s="19">
        <v>0</v>
      </c>
      <c r="J30" s="19">
        <v>0</v>
      </c>
      <c r="K30" s="19">
        <v>0</v>
      </c>
      <c r="L30" s="95">
        <v>0</v>
      </c>
    </row>
    <row r="31" spans="2:12" s="5" customFormat="1" x14ac:dyDescent="0.25">
      <c r="B31" s="66" t="s">
        <v>21</v>
      </c>
      <c r="C31" s="36">
        <v>125000</v>
      </c>
      <c r="D31" s="42">
        <v>145000</v>
      </c>
      <c r="E31" s="42">
        <v>55000</v>
      </c>
      <c r="F31" s="36">
        <v>35000</v>
      </c>
      <c r="G31" s="7">
        <v>0</v>
      </c>
      <c r="H31" s="7">
        <v>0</v>
      </c>
      <c r="I31" s="7">
        <v>0</v>
      </c>
      <c r="J31" s="7">
        <v>0</v>
      </c>
      <c r="K31" s="7">
        <v>0</v>
      </c>
      <c r="L31" s="95">
        <v>0</v>
      </c>
    </row>
    <row r="32" spans="2:12" s="5" customFormat="1" x14ac:dyDescent="0.25">
      <c r="B32" s="68" t="s">
        <v>22</v>
      </c>
      <c r="C32" s="8">
        <v>0</v>
      </c>
      <c r="D32" s="96">
        <v>10000</v>
      </c>
      <c r="E32" s="96">
        <v>20000</v>
      </c>
      <c r="F32" s="96">
        <v>20000</v>
      </c>
      <c r="G32" s="96">
        <v>20000</v>
      </c>
      <c r="H32" s="96">
        <v>20000</v>
      </c>
      <c r="I32" s="96">
        <v>20000</v>
      </c>
      <c r="J32" s="96">
        <v>25000</v>
      </c>
      <c r="K32" s="96">
        <v>25000</v>
      </c>
      <c r="L32" s="97">
        <v>25000</v>
      </c>
    </row>
    <row r="33" spans="2:12" ht="13" thickBot="1" x14ac:dyDescent="0.3">
      <c r="B33" s="72" t="s">
        <v>23</v>
      </c>
      <c r="C33" s="73">
        <f t="shared" ref="C33:L33" si="13">SUM(C30:C32)</f>
        <v>175000</v>
      </c>
      <c r="D33" s="73">
        <f t="shared" si="13"/>
        <v>175000</v>
      </c>
      <c r="E33" s="73">
        <f t="shared" si="13"/>
        <v>85000</v>
      </c>
      <c r="F33" s="73">
        <f t="shared" si="13"/>
        <v>55000</v>
      </c>
      <c r="G33" s="73">
        <f t="shared" si="13"/>
        <v>20000</v>
      </c>
      <c r="H33" s="73">
        <f t="shared" si="13"/>
        <v>20000</v>
      </c>
      <c r="I33" s="73">
        <f t="shared" si="13"/>
        <v>20000</v>
      </c>
      <c r="J33" s="73">
        <f t="shared" si="13"/>
        <v>25000</v>
      </c>
      <c r="K33" s="73">
        <f t="shared" si="13"/>
        <v>25000</v>
      </c>
      <c r="L33" s="74">
        <f t="shared" si="13"/>
        <v>25000</v>
      </c>
    </row>
    <row r="34" spans="2:12" x14ac:dyDescent="0.25">
      <c r="B34" s="6"/>
      <c r="C34" s="4"/>
      <c r="D34" s="2"/>
      <c r="E34" s="2"/>
      <c r="F34" s="2"/>
      <c r="G34" s="2"/>
      <c r="H34" s="2"/>
      <c r="I34" s="2"/>
      <c r="J34" s="2"/>
      <c r="K34" s="2"/>
      <c r="L34" s="2"/>
    </row>
    <row r="35" spans="2:12" x14ac:dyDescent="0.25">
      <c r="B35" s="6"/>
      <c r="C35" s="4"/>
      <c r="D35" s="2"/>
      <c r="E35" s="2"/>
      <c r="F35" s="2"/>
      <c r="G35" s="2"/>
      <c r="H35" s="2"/>
      <c r="I35" s="2"/>
      <c r="J35" s="2"/>
      <c r="K35" s="2"/>
      <c r="L35" s="2"/>
    </row>
    <row r="36" spans="2:12" x14ac:dyDescent="0.25">
      <c r="B36" s="6"/>
      <c r="C36" s="4"/>
      <c r="D36" s="2"/>
      <c r="E36" s="2"/>
      <c r="F36" s="2"/>
      <c r="G36" s="2"/>
      <c r="H36" s="2"/>
      <c r="I36" s="2"/>
      <c r="J36" s="2"/>
      <c r="K36" s="2"/>
      <c r="L36" s="2"/>
    </row>
    <row r="37" spans="2:12" x14ac:dyDescent="0.25">
      <c r="B37" s="6"/>
      <c r="C37" s="4"/>
      <c r="D37" s="2"/>
      <c r="E37" s="2"/>
      <c r="F37" s="2"/>
      <c r="G37" s="2"/>
      <c r="H37" s="2"/>
      <c r="I37" s="2"/>
      <c r="J37" s="2"/>
      <c r="K37" s="2"/>
      <c r="L37" s="2"/>
    </row>
    <row r="38" spans="2:12" x14ac:dyDescent="0.25">
      <c r="B38" s="6"/>
      <c r="C38" s="4"/>
      <c r="D38" s="2"/>
      <c r="E38" s="2"/>
      <c r="F38" s="2"/>
      <c r="G38" s="2"/>
      <c r="H38" s="2"/>
      <c r="I38" s="2"/>
      <c r="J38" s="2"/>
      <c r="K38" s="2"/>
      <c r="L38" s="2"/>
    </row>
    <row r="39" spans="2:12" x14ac:dyDescent="0.25">
      <c r="B39" s="6"/>
      <c r="C39" s="4"/>
      <c r="D39" s="2"/>
      <c r="E39" s="2"/>
      <c r="F39" s="2"/>
      <c r="G39" s="2"/>
      <c r="H39" s="2"/>
      <c r="I39" s="2"/>
      <c r="J39" s="2"/>
      <c r="K39" s="2"/>
      <c r="L39" s="2"/>
    </row>
    <row r="40" spans="2:12" x14ac:dyDescent="0.25">
      <c r="B40" s="6"/>
      <c r="C40" s="4"/>
      <c r="D40" s="2"/>
      <c r="E40" s="2"/>
      <c r="F40" s="2"/>
      <c r="G40" s="2"/>
      <c r="H40" s="2"/>
      <c r="I40" s="2"/>
      <c r="J40" s="2"/>
      <c r="K40" s="2"/>
      <c r="L40" s="2"/>
    </row>
    <row r="41" spans="2:12" x14ac:dyDescent="0.25">
      <c r="B41" s="98"/>
      <c r="C41" s="4"/>
      <c r="D41" s="2"/>
      <c r="E41" s="2"/>
      <c r="F41" s="2"/>
      <c r="G41" s="2"/>
      <c r="H41" s="2"/>
      <c r="I41" s="2"/>
      <c r="J41" s="2"/>
      <c r="K41" s="2"/>
      <c r="L41" s="2"/>
    </row>
    <row r="42" spans="2:12" x14ac:dyDescent="0.25">
      <c r="B42" s="98"/>
      <c r="C42" s="4"/>
      <c r="D42" s="2"/>
      <c r="E42" s="2"/>
      <c r="F42" s="2"/>
      <c r="G42" s="2"/>
      <c r="H42" s="2"/>
      <c r="I42" s="2"/>
      <c r="J42" s="2"/>
      <c r="K42" s="2"/>
      <c r="L42" s="2"/>
    </row>
    <row r="43" spans="2:12" x14ac:dyDescent="0.25">
      <c r="B43" s="98"/>
      <c r="C43" s="4"/>
      <c r="D43" s="2"/>
      <c r="E43" s="2"/>
      <c r="F43" s="2"/>
      <c r="G43" s="2"/>
      <c r="H43" s="2"/>
      <c r="I43" s="2"/>
      <c r="J43" s="2"/>
      <c r="K43" s="2"/>
      <c r="L43" s="2"/>
    </row>
    <row r="44" spans="2:12" x14ac:dyDescent="0.25">
      <c r="B44" s="2"/>
      <c r="C44" s="2"/>
      <c r="D44" s="2"/>
      <c r="E44" s="2"/>
      <c r="F44" s="2"/>
      <c r="G44" s="2"/>
      <c r="H44" s="2"/>
      <c r="I44" s="2"/>
      <c r="J44" s="2"/>
      <c r="K44" s="2"/>
      <c r="L44" s="2"/>
    </row>
  </sheetData>
  <mergeCells count="4">
    <mergeCell ref="B7:L8"/>
    <mergeCell ref="B17:L18"/>
    <mergeCell ref="B23:L24"/>
    <mergeCell ref="B28:L29"/>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Q48"/>
  <sheetViews>
    <sheetView showGridLines="0" workbookViewId="0"/>
  </sheetViews>
  <sheetFormatPr defaultColWidth="9.1796875" defaultRowHeight="12.5" x14ac:dyDescent="0.25"/>
  <cols>
    <col min="1" max="1" width="2.1796875" style="1" customWidth="1"/>
    <col min="2" max="2" width="22.26953125" customWidth="1"/>
    <col min="3" max="3" width="11.54296875" customWidth="1"/>
    <col min="4" max="4" width="9.7265625" bestFit="1" customWidth="1"/>
    <col min="5" max="5" width="8.7265625" customWidth="1"/>
    <col min="6" max="6" width="10" bestFit="1" customWidth="1"/>
    <col min="7" max="7" width="8.7265625" customWidth="1"/>
    <col min="8" max="9" width="8.81640625" customWidth="1"/>
    <col min="10" max="12" width="8.54296875" bestFit="1" customWidth="1"/>
    <col min="13" max="13" width="4.7265625" style="1" customWidth="1"/>
    <col min="14" max="15" width="9.1796875" style="1"/>
    <col min="16" max="16" width="10.453125" style="1" customWidth="1"/>
    <col min="17" max="16384" width="9.1796875" style="1"/>
  </cols>
  <sheetData>
    <row r="1" spans="2:16" s="99" customFormat="1" ht="57" customHeight="1" x14ac:dyDescent="0.25"/>
    <row r="2" spans="2:16" s="99" customFormat="1" ht="17.25" customHeight="1" x14ac:dyDescent="0.4">
      <c r="C2" s="100"/>
      <c r="E2" s="100" t="s">
        <v>55</v>
      </c>
    </row>
    <row r="3" spans="2:16" s="99" customFormat="1" ht="17.25" customHeight="1" x14ac:dyDescent="0.35">
      <c r="E3" s="101"/>
    </row>
    <row r="4" spans="2:16" ht="12.75" customHeight="1" x14ac:dyDescent="0.3">
      <c r="B4" s="104" t="s">
        <v>0</v>
      </c>
      <c r="C4" s="107">
        <f ca="1" xml:space="preserve"> NPV(0.1,C16:L16)</f>
        <v>41611.594317955489</v>
      </c>
      <c r="D4" s="2"/>
      <c r="E4" s="2"/>
      <c r="F4" s="2"/>
      <c r="G4" s="2"/>
      <c r="H4" s="2"/>
      <c r="I4" s="2"/>
      <c r="J4" s="2"/>
      <c r="K4" s="2"/>
      <c r="L4" s="2"/>
    </row>
    <row r="5" spans="2:16" ht="13" thickBot="1" x14ac:dyDescent="0.3">
      <c r="B5" s="2"/>
      <c r="C5" s="2"/>
      <c r="D5" s="2"/>
      <c r="E5" s="2"/>
      <c r="F5" s="2"/>
      <c r="G5" s="2"/>
      <c r="H5" s="2"/>
      <c r="I5" s="2"/>
      <c r="J5" s="2"/>
      <c r="K5" s="2"/>
      <c r="L5" s="2"/>
    </row>
    <row r="6" spans="2:16" ht="12.75" customHeight="1" thickBot="1" x14ac:dyDescent="0.35">
      <c r="B6" s="103" t="s">
        <v>1</v>
      </c>
      <c r="C6" s="48">
        <f ca="1">YEAR(TODAY())+1</f>
        <v>2018</v>
      </c>
      <c r="D6" s="48">
        <f ca="1">C6+1</f>
        <v>2019</v>
      </c>
      <c r="E6" s="48">
        <f t="shared" ref="E6:L6" ca="1" si="0">D6+1</f>
        <v>2020</v>
      </c>
      <c r="F6" s="48">
        <f t="shared" ca="1" si="0"/>
        <v>2021</v>
      </c>
      <c r="G6" s="48">
        <f ca="1">F6+1</f>
        <v>2022</v>
      </c>
      <c r="H6" s="48">
        <f ca="1">G6+1</f>
        <v>2023</v>
      </c>
      <c r="I6" s="48">
        <f t="shared" ca="1" si="0"/>
        <v>2024</v>
      </c>
      <c r="J6" s="48">
        <f t="shared" ca="1" si="0"/>
        <v>2025</v>
      </c>
      <c r="K6" s="48">
        <f t="shared" ca="1" si="0"/>
        <v>2026</v>
      </c>
      <c r="L6" s="49">
        <f t="shared" ca="1" si="0"/>
        <v>2027</v>
      </c>
      <c r="M6" s="3"/>
      <c r="N6" s="70" t="s">
        <v>40</v>
      </c>
      <c r="O6" s="28">
        <v>-0.01</v>
      </c>
      <c r="P6" s="25"/>
    </row>
    <row r="7" spans="2:16" ht="12.75" customHeight="1" thickTop="1" x14ac:dyDescent="0.3">
      <c r="B7" s="167" t="s">
        <v>2</v>
      </c>
      <c r="C7" s="168"/>
      <c r="D7" s="168"/>
      <c r="E7" s="168"/>
      <c r="F7" s="168"/>
      <c r="G7" s="168"/>
      <c r="H7" s="168"/>
      <c r="I7" s="168"/>
      <c r="J7" s="168"/>
      <c r="K7" s="168"/>
      <c r="L7" s="169"/>
      <c r="N7" s="71" t="s">
        <v>41</v>
      </c>
      <c r="O7" s="29">
        <v>0.01</v>
      </c>
      <c r="P7" s="25"/>
    </row>
    <row r="8" spans="2:16" ht="12.75" customHeight="1" thickBot="1" x14ac:dyDescent="0.35">
      <c r="B8" s="164"/>
      <c r="C8" s="165"/>
      <c r="D8" s="165"/>
      <c r="E8" s="165"/>
      <c r="F8" s="165"/>
      <c r="G8" s="165"/>
      <c r="H8" s="165"/>
      <c r="I8" s="165"/>
      <c r="J8" s="165"/>
      <c r="K8" s="165"/>
      <c r="L8" s="166"/>
      <c r="N8" s="25"/>
      <c r="O8" s="25"/>
      <c r="P8" s="25"/>
    </row>
    <row r="9" spans="2:16" ht="12.75" customHeight="1" x14ac:dyDescent="0.25">
      <c r="B9" s="50" t="s">
        <v>3</v>
      </c>
      <c r="C9" s="36">
        <f>C26*C28</f>
        <v>0</v>
      </c>
      <c r="D9" s="36">
        <f t="shared" ref="D9:L9" si="1">D26*D28</f>
        <v>0</v>
      </c>
      <c r="E9" s="36">
        <f t="shared" si="1"/>
        <v>194041.96617028274</v>
      </c>
      <c r="F9" s="36">
        <f t="shared" si="1"/>
        <v>181441.40253774615</v>
      </c>
      <c r="G9" s="36">
        <f t="shared" si="1"/>
        <v>180725.83559476209</v>
      </c>
      <c r="H9" s="36">
        <f t="shared" si="1"/>
        <v>187301.76193425231</v>
      </c>
      <c r="I9" s="36">
        <f t="shared" si="1"/>
        <v>232597.21372239105</v>
      </c>
      <c r="J9" s="36">
        <f t="shared" si="1"/>
        <v>288562.0513201328</v>
      </c>
      <c r="K9" s="36">
        <f t="shared" si="1"/>
        <v>357508.4360729272</v>
      </c>
      <c r="L9" s="51">
        <f t="shared" si="1"/>
        <v>379214.26916825667</v>
      </c>
      <c r="N9" s="172" t="s">
        <v>39</v>
      </c>
      <c r="O9" s="174" t="s">
        <v>32</v>
      </c>
      <c r="P9" s="170" t="s">
        <v>38</v>
      </c>
    </row>
    <row r="10" spans="2:16" ht="12.75" customHeight="1" thickBot="1" x14ac:dyDescent="0.3">
      <c r="B10" s="50" t="s">
        <v>4</v>
      </c>
      <c r="C10" s="36">
        <f t="shared" ref="C10:L10" si="2">C20*C28</f>
        <v>0</v>
      </c>
      <c r="D10" s="36">
        <f t="shared" si="2"/>
        <v>0</v>
      </c>
      <c r="E10" s="36">
        <f t="shared" si="2"/>
        <v>84715.993079689375</v>
      </c>
      <c r="F10" s="36">
        <f t="shared" si="2"/>
        <v>79214.764234392118</v>
      </c>
      <c r="G10" s="36">
        <f t="shared" si="2"/>
        <v>78902.357772087489</v>
      </c>
      <c r="H10" s="36">
        <f t="shared" si="2"/>
        <v>81773.314716421519</v>
      </c>
      <c r="I10" s="36">
        <f t="shared" si="2"/>
        <v>101548.67185157837</v>
      </c>
      <c r="J10" s="36">
        <f t="shared" si="2"/>
        <v>125982.13275804865</v>
      </c>
      <c r="K10" s="36">
        <f t="shared" si="2"/>
        <v>156083.15455691895</v>
      </c>
      <c r="L10" s="51">
        <f t="shared" si="2"/>
        <v>165559.61597701788</v>
      </c>
      <c r="N10" s="173"/>
      <c r="O10" s="175"/>
      <c r="P10" s="171"/>
    </row>
    <row r="11" spans="2:16" ht="12.75" customHeight="1" thickBot="1" x14ac:dyDescent="0.35">
      <c r="B11" s="50" t="s">
        <v>5</v>
      </c>
      <c r="C11" s="36">
        <f>C9-C10</f>
        <v>0</v>
      </c>
      <c r="D11" s="36">
        <f t="shared" ref="D11:L11" si="3">D9-D10</f>
        <v>0</v>
      </c>
      <c r="E11" s="36">
        <f t="shared" si="3"/>
        <v>109325.97309059337</v>
      </c>
      <c r="F11" s="36">
        <f t="shared" si="3"/>
        <v>102226.63830335403</v>
      </c>
      <c r="G11" s="36">
        <f t="shared" si="3"/>
        <v>101823.4778226746</v>
      </c>
      <c r="H11" s="36">
        <f t="shared" si="3"/>
        <v>105528.44721783079</v>
      </c>
      <c r="I11" s="36">
        <f t="shared" si="3"/>
        <v>131048.54187081268</v>
      </c>
      <c r="J11" s="36">
        <f t="shared" si="3"/>
        <v>162579.91856208415</v>
      </c>
      <c r="K11" s="36">
        <f t="shared" si="3"/>
        <v>201425.28151600825</v>
      </c>
      <c r="L11" s="51">
        <f t="shared" si="3"/>
        <v>213654.65319123879</v>
      </c>
      <c r="N11" s="111" t="s">
        <v>57</v>
      </c>
      <c r="O11" s="112">
        <f>O6</f>
        <v>-0.01</v>
      </c>
      <c r="P11" s="113">
        <v>0</v>
      </c>
    </row>
    <row r="12" spans="2:16" ht="12.75" customHeight="1" x14ac:dyDescent="0.3">
      <c r="B12" s="50" t="s">
        <v>6</v>
      </c>
      <c r="C12" s="36">
        <f>C34</f>
        <v>173582.48990483116</v>
      </c>
      <c r="D12" s="36">
        <f t="shared" ref="D12:L12" si="4">D34</f>
        <v>174432.99596193247</v>
      </c>
      <c r="E12" s="36">
        <f t="shared" si="4"/>
        <v>84716.497980966233</v>
      </c>
      <c r="F12" s="36">
        <f t="shared" si="4"/>
        <v>55000</v>
      </c>
      <c r="G12" s="36">
        <f t="shared" si="4"/>
        <v>20000</v>
      </c>
      <c r="H12" s="36">
        <f t="shared" si="4"/>
        <v>20000</v>
      </c>
      <c r="I12" s="36">
        <f t="shared" si="4"/>
        <v>20000</v>
      </c>
      <c r="J12" s="36">
        <f t="shared" si="4"/>
        <v>25000</v>
      </c>
      <c r="K12" s="36">
        <f t="shared" si="4"/>
        <v>25000</v>
      </c>
      <c r="L12" s="51">
        <f t="shared" si="4"/>
        <v>25000</v>
      </c>
      <c r="N12" s="108">
        <v>1</v>
      </c>
      <c r="O12" s="34">
        <v>-5.5999999999999999E-3</v>
      </c>
      <c r="P12" s="46">
        <f t="shared" ref="P12:P33" si="5">N12/($N$33+1)</f>
        <v>4.3478260869565216E-2</v>
      </c>
    </row>
    <row r="13" spans="2:16" ht="12.75" customHeight="1" x14ac:dyDescent="0.3">
      <c r="B13" s="52" t="s">
        <v>7</v>
      </c>
      <c r="C13" s="36">
        <f>C11-C12</f>
        <v>-173582.48990483116</v>
      </c>
      <c r="D13" s="36">
        <f t="shared" ref="D13:L13" si="6">D11-D12</f>
        <v>-174432.99596193247</v>
      </c>
      <c r="E13" s="36">
        <f t="shared" si="6"/>
        <v>24609.475109627136</v>
      </c>
      <c r="F13" s="36">
        <f t="shared" si="6"/>
        <v>47226.638303354033</v>
      </c>
      <c r="G13" s="36">
        <f t="shared" si="6"/>
        <v>81823.477822674598</v>
      </c>
      <c r="H13" s="36">
        <f t="shared" si="6"/>
        <v>85528.447217830791</v>
      </c>
      <c r="I13" s="36">
        <f t="shared" si="6"/>
        <v>111048.54187081268</v>
      </c>
      <c r="J13" s="36">
        <f t="shared" si="6"/>
        <v>137579.91856208415</v>
      </c>
      <c r="K13" s="36">
        <f t="shared" si="6"/>
        <v>176425.28151600825</v>
      </c>
      <c r="L13" s="51">
        <f t="shared" si="6"/>
        <v>188654.65319123879</v>
      </c>
      <c r="N13" s="108">
        <v>2</v>
      </c>
      <c r="O13" s="34">
        <v>-5.4000000000000003E-3</v>
      </c>
      <c r="P13" s="46">
        <f t="shared" si="5"/>
        <v>8.6956521739130432E-2</v>
      </c>
    </row>
    <row r="14" spans="2:16" ht="12.75" customHeight="1" x14ac:dyDescent="0.3">
      <c r="B14" s="52" t="s">
        <v>8</v>
      </c>
      <c r="C14" s="36">
        <f>C13</f>
        <v>-173582.48990483116</v>
      </c>
      <c r="D14" s="36">
        <f t="shared" ref="D14:L14" si="7">C14+D13-MAX((C15/C23),0)</f>
        <v>-348015.48586676363</v>
      </c>
      <c r="E14" s="36">
        <f t="shared" ca="1" si="7"/>
        <v>-323406.01075713651</v>
      </c>
      <c r="F14" s="36">
        <f t="shared" ca="1" si="7"/>
        <v>-276179.37245378247</v>
      </c>
      <c r="G14" s="36">
        <f t="shared" ca="1" si="7"/>
        <v>-194355.89463110786</v>
      </c>
      <c r="H14" s="36">
        <f t="shared" ca="1" si="7"/>
        <v>-108827.44741327707</v>
      </c>
      <c r="I14" s="36">
        <f t="shared" ca="1" si="7"/>
        <v>2221.0944575356116</v>
      </c>
      <c r="J14" s="36">
        <f t="shared" ca="1" si="7"/>
        <v>137579.91856208415</v>
      </c>
      <c r="K14" s="36">
        <f t="shared" ca="1" si="7"/>
        <v>176425.28151600825</v>
      </c>
      <c r="L14" s="51">
        <f t="shared" ca="1" si="7"/>
        <v>188654.65319123882</v>
      </c>
      <c r="N14" s="108">
        <v>3</v>
      </c>
      <c r="O14" s="34">
        <v>-4.4000000000000003E-3</v>
      </c>
      <c r="P14" s="46">
        <f t="shared" si="5"/>
        <v>0.13043478260869565</v>
      </c>
    </row>
    <row r="15" spans="2:16" ht="12.75" customHeight="1" x14ac:dyDescent="0.3">
      <c r="B15" s="53" t="s">
        <v>9</v>
      </c>
      <c r="C15" s="37">
        <f t="shared" ref="C15:L15" si="8">MAX(C23*C14,0)</f>
        <v>0</v>
      </c>
      <c r="D15" s="37">
        <f t="shared" ca="1" si="8"/>
        <v>0</v>
      </c>
      <c r="E15" s="37">
        <f t="shared" ca="1" si="8"/>
        <v>0</v>
      </c>
      <c r="F15" s="37">
        <f t="shared" ca="1" si="8"/>
        <v>0</v>
      </c>
      <c r="G15" s="37">
        <f t="shared" ca="1" si="8"/>
        <v>0</v>
      </c>
      <c r="H15" s="37">
        <f t="shared" ca="1" si="8"/>
        <v>0</v>
      </c>
      <c r="I15" s="37">
        <f t="shared" ca="1" si="8"/>
        <v>782.32210029223404</v>
      </c>
      <c r="J15" s="37">
        <f t="shared" ca="1" si="8"/>
        <v>48458.907491465157</v>
      </c>
      <c r="K15" s="37">
        <f t="shared" ca="1" si="8"/>
        <v>62141.164826187633</v>
      </c>
      <c r="L15" s="54">
        <f t="shared" ca="1" si="8"/>
        <v>66448.639324519419</v>
      </c>
      <c r="N15" s="108">
        <v>4</v>
      </c>
      <c r="O15" s="34">
        <v>-4.1000000000000003E-3</v>
      </c>
      <c r="P15" s="46">
        <f t="shared" si="5"/>
        <v>0.17391304347826086</v>
      </c>
    </row>
    <row r="16" spans="2:16" ht="12.75" customHeight="1" x14ac:dyDescent="0.3">
      <c r="B16" s="52" t="s">
        <v>10</v>
      </c>
      <c r="C16" s="38">
        <f>C13-C15</f>
        <v>-173582.48990483116</v>
      </c>
      <c r="D16" s="38">
        <f t="shared" ref="D16:L16" ca="1" si="9">D13-D15</f>
        <v>-174432.99596193247</v>
      </c>
      <c r="E16" s="38">
        <f t="shared" ca="1" si="9"/>
        <v>24609.475109627136</v>
      </c>
      <c r="F16" s="38">
        <f t="shared" ca="1" si="9"/>
        <v>47226.638303354033</v>
      </c>
      <c r="G16" s="38">
        <f t="shared" ca="1" si="9"/>
        <v>81823.477822674598</v>
      </c>
      <c r="H16" s="38">
        <f t="shared" ca="1" si="9"/>
        <v>85528.447217830791</v>
      </c>
      <c r="I16" s="38">
        <f t="shared" ca="1" si="9"/>
        <v>110266.21977052045</v>
      </c>
      <c r="J16" s="38">
        <f t="shared" ca="1" si="9"/>
        <v>89121.011070618988</v>
      </c>
      <c r="K16" s="38">
        <f t="shared" ca="1" si="9"/>
        <v>114284.11668982063</v>
      </c>
      <c r="L16" s="55">
        <f t="shared" ca="1" si="9"/>
        <v>122206.01386671937</v>
      </c>
      <c r="N16" s="108">
        <v>5</v>
      </c>
      <c r="O16" s="34">
        <v>-3.3E-3</v>
      </c>
      <c r="P16" s="46">
        <f t="shared" si="5"/>
        <v>0.21739130434782608</v>
      </c>
    </row>
    <row r="17" spans="2:16" ht="12.75" customHeight="1" x14ac:dyDescent="0.3">
      <c r="B17" s="161" t="s">
        <v>11</v>
      </c>
      <c r="C17" s="162"/>
      <c r="D17" s="162"/>
      <c r="E17" s="162"/>
      <c r="F17" s="162"/>
      <c r="G17" s="162"/>
      <c r="H17" s="162"/>
      <c r="I17" s="162"/>
      <c r="J17" s="162"/>
      <c r="K17" s="162"/>
      <c r="L17" s="163"/>
      <c r="N17" s="108">
        <v>6</v>
      </c>
      <c r="O17" s="34">
        <v>-3.2000000000000002E-3</v>
      </c>
      <c r="P17" s="46">
        <f t="shared" si="5"/>
        <v>0.2608695652173913</v>
      </c>
    </row>
    <row r="18" spans="2:16" ht="12.75" customHeight="1" x14ac:dyDescent="0.3">
      <c r="B18" s="164"/>
      <c r="C18" s="165"/>
      <c r="D18" s="165"/>
      <c r="E18" s="165"/>
      <c r="F18" s="165"/>
      <c r="G18" s="165"/>
      <c r="H18" s="165"/>
      <c r="I18" s="165"/>
      <c r="J18" s="165"/>
      <c r="K18" s="165"/>
      <c r="L18" s="166"/>
      <c r="N18" s="108">
        <v>7</v>
      </c>
      <c r="O18" s="34">
        <v>-2.7000000000000001E-3</v>
      </c>
      <c r="P18" s="46">
        <f t="shared" si="5"/>
        <v>0.30434782608695654</v>
      </c>
    </row>
    <row r="19" spans="2:16" s="5" customFormat="1" ht="12.75" customHeight="1" x14ac:dyDescent="0.3">
      <c r="B19" s="56" t="s">
        <v>12</v>
      </c>
      <c r="C19" s="9">
        <v>0</v>
      </c>
      <c r="D19" s="10">
        <v>0</v>
      </c>
      <c r="E19" s="10">
        <v>0</v>
      </c>
      <c r="F19" s="16">
        <f t="shared" ref="F19:L19" si="10">IF(E27&gt;threshold2,2,IF(E27&gt;threshold1,1,0))</f>
        <v>1</v>
      </c>
      <c r="G19" s="16">
        <f>IF(F27&gt;threshold2,2,IF(F27&gt;threshold1,1,0))</f>
        <v>1</v>
      </c>
      <c r="H19" s="16">
        <f t="shared" si="10"/>
        <v>1</v>
      </c>
      <c r="I19" s="16">
        <f t="shared" si="10"/>
        <v>1</v>
      </c>
      <c r="J19" s="16">
        <f t="shared" si="10"/>
        <v>1</v>
      </c>
      <c r="K19" s="16">
        <f t="shared" si="10"/>
        <v>1</v>
      </c>
      <c r="L19" s="57">
        <f t="shared" si="10"/>
        <v>2</v>
      </c>
      <c r="N19" s="108">
        <v>8</v>
      </c>
      <c r="O19" s="34">
        <v>-2.5999999999999999E-3</v>
      </c>
      <c r="P19" s="46">
        <f t="shared" si="5"/>
        <v>0.34782608695652173</v>
      </c>
    </row>
    <row r="20" spans="2:16" s="5" customFormat="1" ht="12.75" customHeight="1" x14ac:dyDescent="0.3">
      <c r="B20" s="56" t="s">
        <v>13</v>
      </c>
      <c r="C20" s="39"/>
      <c r="D20" s="40"/>
      <c r="E20" s="115">
        <v>24.04654927041992</v>
      </c>
      <c r="F20" s="40">
        <f>E20*(1+F21)</f>
        <v>25.316319665833209</v>
      </c>
      <c r="G20" s="40">
        <f t="shared" ref="G20:L20" si="11">F20*(1+G22)</f>
        <v>26.620228668045712</v>
      </c>
      <c r="H20" s="40">
        <f t="shared" si="11"/>
        <v>27.95668879193898</v>
      </c>
      <c r="I20" s="40">
        <f t="shared" si="11"/>
        <v>29.323901776372615</v>
      </c>
      <c r="J20" s="40">
        <f t="shared" si="11"/>
        <v>30.719856805181333</v>
      </c>
      <c r="K20" s="40">
        <f t="shared" si="11"/>
        <v>32.142330015839981</v>
      </c>
      <c r="L20" s="58">
        <f t="shared" si="11"/>
        <v>33.588885367623831</v>
      </c>
      <c r="N20" s="108">
        <v>9</v>
      </c>
      <c r="O20" s="34">
        <v>-2E-3</v>
      </c>
      <c r="P20" s="46">
        <f t="shared" si="5"/>
        <v>0.39130434782608697</v>
      </c>
    </row>
    <row r="21" spans="2:16" s="5" customFormat="1" ht="12.75" customHeight="1" x14ac:dyDescent="0.3">
      <c r="B21" s="56"/>
      <c r="C21" s="39"/>
      <c r="D21" s="40"/>
      <c r="E21" s="40"/>
      <c r="F21" s="114">
        <v>5.2804682332331813E-2</v>
      </c>
      <c r="G21" s="116">
        <v>-1.2999999999999999E-3</v>
      </c>
      <c r="H21" s="116">
        <v>-1.2999999999999999E-3</v>
      </c>
      <c r="I21" s="116">
        <v>-1.2999999999999999E-3</v>
      </c>
      <c r="J21" s="116">
        <v>-1.2999999999999999E-3</v>
      </c>
      <c r="K21" s="116">
        <v>-1.2999999999999999E-3</v>
      </c>
      <c r="L21" s="124">
        <v>-1.2999999999999999E-3</v>
      </c>
      <c r="M21" s="22"/>
      <c r="N21" s="108">
        <v>10</v>
      </c>
      <c r="O21" s="34">
        <v>-1.6000000000000001E-3</v>
      </c>
      <c r="P21" s="46">
        <f t="shared" si="5"/>
        <v>0.43478260869565216</v>
      </c>
    </row>
    <row r="22" spans="2:16" s="5" customFormat="1" ht="12.75" customHeight="1" x14ac:dyDescent="0.3">
      <c r="B22" s="56" t="s">
        <v>14</v>
      </c>
      <c r="C22" s="11"/>
      <c r="D22" s="12"/>
      <c r="E22" s="12"/>
      <c r="F22" s="33">
        <f>F21</f>
        <v>5.2804682332331813E-2</v>
      </c>
      <c r="G22" s="33">
        <f t="shared" ref="G22:L22" si="12">G21+F22</f>
        <v>5.1504682332331811E-2</v>
      </c>
      <c r="H22" s="33">
        <f t="shared" si="12"/>
        <v>5.0204682332331808E-2</v>
      </c>
      <c r="I22" s="33">
        <f t="shared" si="12"/>
        <v>4.8904682332331806E-2</v>
      </c>
      <c r="J22" s="33">
        <f t="shared" si="12"/>
        <v>4.7604682332331803E-2</v>
      </c>
      <c r="K22" s="33">
        <f t="shared" si="12"/>
        <v>4.6304682332331801E-2</v>
      </c>
      <c r="L22" s="125">
        <f t="shared" si="12"/>
        <v>4.5004682332331798E-2</v>
      </c>
      <c r="M22" s="30"/>
      <c r="N22" s="108">
        <v>11</v>
      </c>
      <c r="O22" s="34">
        <v>-1.2999999999999999E-3</v>
      </c>
      <c r="P22" s="46">
        <f t="shared" si="5"/>
        <v>0.47826086956521741</v>
      </c>
    </row>
    <row r="23" spans="2:16" ht="12.75" customHeight="1" x14ac:dyDescent="0.3">
      <c r="B23" s="59" t="s">
        <v>15</v>
      </c>
      <c r="C23" s="32">
        <v>0.46</v>
      </c>
      <c r="D23" s="13">
        <f t="shared" ref="D23:L23" ca="1" si="13">IF(AND(conservatives=1,D6=Election),newtax,C23)</f>
        <v>0.46</v>
      </c>
      <c r="E23" s="13">
        <f t="shared" ca="1" si="13"/>
        <v>0.46</v>
      </c>
      <c r="F23" s="13">
        <f t="shared" ca="1" si="13"/>
        <v>0.46</v>
      </c>
      <c r="G23" s="13">
        <f t="shared" ca="1" si="13"/>
        <v>0.35222369658256231</v>
      </c>
      <c r="H23" s="13">
        <f t="shared" ca="1" si="13"/>
        <v>0.35222369658256231</v>
      </c>
      <c r="I23" s="13">
        <f t="shared" ca="1" si="13"/>
        <v>0.35222369658256231</v>
      </c>
      <c r="J23" s="13">
        <f t="shared" ca="1" si="13"/>
        <v>0.35222369658256231</v>
      </c>
      <c r="K23" s="13">
        <f t="shared" ca="1" si="13"/>
        <v>0.35222369658256231</v>
      </c>
      <c r="L23" s="60">
        <f t="shared" ca="1" si="13"/>
        <v>0.35222369658256231</v>
      </c>
      <c r="N23" s="108">
        <v>12</v>
      </c>
      <c r="O23" s="34">
        <v>-8.9999999999999998E-4</v>
      </c>
      <c r="P23" s="46">
        <f t="shared" si="5"/>
        <v>0.52173913043478259</v>
      </c>
    </row>
    <row r="24" spans="2:16" ht="12.75" customHeight="1" x14ac:dyDescent="0.3">
      <c r="B24" s="161" t="s">
        <v>16</v>
      </c>
      <c r="C24" s="162"/>
      <c r="D24" s="162"/>
      <c r="E24" s="162"/>
      <c r="F24" s="162"/>
      <c r="G24" s="162"/>
      <c r="H24" s="162"/>
      <c r="I24" s="162"/>
      <c r="J24" s="162"/>
      <c r="K24" s="162"/>
      <c r="L24" s="163"/>
      <c r="N24" s="108">
        <v>13</v>
      </c>
      <c r="O24" s="34">
        <v>-5.9999999999999995E-4</v>
      </c>
      <c r="P24" s="46">
        <f t="shared" si="5"/>
        <v>0.56521739130434778</v>
      </c>
    </row>
    <row r="25" spans="2:16" s="5" customFormat="1" ht="12.75" customHeight="1" x14ac:dyDescent="0.3">
      <c r="B25" s="164"/>
      <c r="C25" s="165"/>
      <c r="D25" s="165"/>
      <c r="E25" s="165"/>
      <c r="F25" s="165"/>
      <c r="G25" s="165"/>
      <c r="H25" s="165"/>
      <c r="I25" s="165"/>
      <c r="J25" s="165"/>
      <c r="K25" s="165"/>
      <c r="L25" s="166"/>
      <c r="N25" s="108">
        <v>14</v>
      </c>
      <c r="O25" s="34">
        <v>2.9999999999999997E-4</v>
      </c>
      <c r="P25" s="46">
        <f t="shared" si="5"/>
        <v>0.60869565217391308</v>
      </c>
    </row>
    <row r="26" spans="2:16" s="5" customFormat="1" ht="12.75" customHeight="1" x14ac:dyDescent="0.3">
      <c r="B26" s="61" t="s">
        <v>17</v>
      </c>
      <c r="C26" s="14"/>
      <c r="D26" s="15"/>
      <c r="E26" s="117">
        <v>55.078616568345936</v>
      </c>
      <c r="F26" s="41">
        <f>E26*(1+F21)</f>
        <v>57.987025419541752</v>
      </c>
      <c r="G26" s="41">
        <f t="shared" ref="G26:L26" si="14">F26*(1+G22)</f>
        <v>60.973628743172092</v>
      </c>
      <c r="H26" s="41">
        <f t="shared" si="14"/>
        <v>64.034790404872581</v>
      </c>
      <c r="I26" s="41">
        <f t="shared" si="14"/>
        <v>67.166391487840329</v>
      </c>
      <c r="J26" s="41">
        <f t="shared" si="14"/>
        <v>70.363826218027995</v>
      </c>
      <c r="K26" s="41">
        <f t="shared" si="14"/>
        <v>73.622000838741187</v>
      </c>
      <c r="L26" s="62">
        <f t="shared" si="14"/>
        <v>76.935335599159401</v>
      </c>
      <c r="N26" s="108">
        <v>15</v>
      </c>
      <c r="O26" s="34">
        <v>1.5E-3</v>
      </c>
      <c r="P26" s="46">
        <f t="shared" si="5"/>
        <v>0.65217391304347827</v>
      </c>
    </row>
    <row r="27" spans="2:16" s="5" customFormat="1" ht="12.75" customHeight="1" x14ac:dyDescent="0.3">
      <c r="B27" s="61" t="s">
        <v>24</v>
      </c>
      <c r="C27" s="14"/>
      <c r="D27" s="15"/>
      <c r="E27" s="118">
        <v>3522.9059663623839</v>
      </c>
      <c r="F27" s="20">
        <f t="shared" ref="F27:L27" si="15">MIN(20000,E27*(1+growth))</f>
        <v>4171.5955674090919</v>
      </c>
      <c r="G27" s="20">
        <f t="shared" si="15"/>
        <v>4939.7315012628706</v>
      </c>
      <c r="H27" s="20">
        <f t="shared" si="15"/>
        <v>5849.3079950518195</v>
      </c>
      <c r="I27" s="20">
        <f t="shared" si="15"/>
        <v>6926.3691786142681</v>
      </c>
      <c r="J27" s="20">
        <f t="shared" si="15"/>
        <v>8201.7548125421763</v>
      </c>
      <c r="K27" s="20">
        <f t="shared" si="15"/>
        <v>9711.9833307119443</v>
      </c>
      <c r="L27" s="63">
        <f t="shared" si="15"/>
        <v>11500.29748167891</v>
      </c>
      <c r="N27" s="108">
        <v>16</v>
      </c>
      <c r="O27" s="34">
        <v>1.9E-3</v>
      </c>
      <c r="P27" s="46">
        <f t="shared" si="5"/>
        <v>0.69565217391304346</v>
      </c>
    </row>
    <row r="28" spans="2:16" ht="12.75" customHeight="1" x14ac:dyDescent="0.3">
      <c r="B28" s="64" t="s">
        <v>18</v>
      </c>
      <c r="C28" s="17"/>
      <c r="D28" s="18"/>
      <c r="E28" s="21">
        <f t="shared" ref="E28:L28" si="16">ROUND(E27/(AVERAGE(C19:E19)+1),0)</f>
        <v>3523</v>
      </c>
      <c r="F28" s="21">
        <f t="shared" si="16"/>
        <v>3129</v>
      </c>
      <c r="G28" s="21">
        <f t="shared" si="16"/>
        <v>2964</v>
      </c>
      <c r="H28" s="21">
        <f t="shared" si="16"/>
        <v>2925</v>
      </c>
      <c r="I28" s="21">
        <f t="shared" si="16"/>
        <v>3463</v>
      </c>
      <c r="J28" s="21">
        <f t="shared" si="16"/>
        <v>4101</v>
      </c>
      <c r="K28" s="21">
        <f t="shared" si="16"/>
        <v>4856</v>
      </c>
      <c r="L28" s="65">
        <f t="shared" si="16"/>
        <v>4929</v>
      </c>
      <c r="N28" s="108">
        <v>17</v>
      </c>
      <c r="O28" s="34">
        <v>2.5000000000000001E-3</v>
      </c>
      <c r="P28" s="46">
        <f t="shared" si="5"/>
        <v>0.73913043478260865</v>
      </c>
    </row>
    <row r="29" spans="2:16" ht="12.75" customHeight="1" x14ac:dyDescent="0.3">
      <c r="B29" s="161" t="s">
        <v>19</v>
      </c>
      <c r="C29" s="162"/>
      <c r="D29" s="162"/>
      <c r="E29" s="162"/>
      <c r="F29" s="162"/>
      <c r="G29" s="162"/>
      <c r="H29" s="162"/>
      <c r="I29" s="162"/>
      <c r="J29" s="162"/>
      <c r="K29" s="162"/>
      <c r="L29" s="163"/>
      <c r="N29" s="108">
        <v>18</v>
      </c>
      <c r="O29" s="34">
        <v>2.8999999999999998E-3</v>
      </c>
      <c r="P29" s="46">
        <f t="shared" si="5"/>
        <v>0.78260869565217395</v>
      </c>
    </row>
    <row r="30" spans="2:16" s="5" customFormat="1" ht="12.75" customHeight="1" x14ac:dyDescent="0.3">
      <c r="B30" s="164"/>
      <c r="C30" s="165"/>
      <c r="D30" s="165"/>
      <c r="E30" s="165"/>
      <c r="F30" s="165"/>
      <c r="G30" s="165"/>
      <c r="H30" s="165"/>
      <c r="I30" s="165"/>
      <c r="J30" s="165"/>
      <c r="K30" s="165"/>
      <c r="L30" s="166"/>
      <c r="N30" s="108">
        <v>19</v>
      </c>
      <c r="O30" s="34">
        <v>3.0999999999999999E-3</v>
      </c>
      <c r="P30" s="46">
        <f t="shared" si="5"/>
        <v>0.82608695652173914</v>
      </c>
    </row>
    <row r="31" spans="2:16" s="5" customFormat="1" ht="12.75" customHeight="1" x14ac:dyDescent="0.3">
      <c r="B31" s="66" t="s">
        <v>20</v>
      </c>
      <c r="C31" s="36">
        <f>C36/SUM($C$36:$E$36)*combined</f>
        <v>48582.489904831149</v>
      </c>
      <c r="D31" s="36">
        <f>D36/SUM($C$36:$E$36)*combined</f>
        <v>19432.995961932458</v>
      </c>
      <c r="E31" s="36">
        <f>E36/SUM($C$36:$E$36)*combined</f>
        <v>9716.4979809662291</v>
      </c>
      <c r="F31" s="42">
        <v>0</v>
      </c>
      <c r="G31" s="42">
        <v>0</v>
      </c>
      <c r="H31" s="42">
        <v>0</v>
      </c>
      <c r="I31" s="42">
        <v>0</v>
      </c>
      <c r="J31" s="42">
        <v>0</v>
      </c>
      <c r="K31" s="42">
        <v>0</v>
      </c>
      <c r="L31" s="67">
        <v>0</v>
      </c>
      <c r="N31" s="108">
        <v>20</v>
      </c>
      <c r="O31" s="34">
        <v>4.3E-3</v>
      </c>
      <c r="P31" s="46">
        <f t="shared" si="5"/>
        <v>0.86956521739130432</v>
      </c>
    </row>
    <row r="32" spans="2:16" s="5" customFormat="1" ht="12.75" customHeight="1" x14ac:dyDescent="0.3">
      <c r="B32" s="66" t="s">
        <v>21</v>
      </c>
      <c r="C32" s="43">
        <v>125000</v>
      </c>
      <c r="D32" s="44">
        <v>145000</v>
      </c>
      <c r="E32" s="44">
        <v>55000</v>
      </c>
      <c r="F32" s="43">
        <v>35000</v>
      </c>
      <c r="G32" s="36">
        <v>0</v>
      </c>
      <c r="H32" s="36">
        <v>0</v>
      </c>
      <c r="I32" s="36">
        <v>0</v>
      </c>
      <c r="J32" s="36">
        <v>0</v>
      </c>
      <c r="K32" s="36">
        <v>0</v>
      </c>
      <c r="L32" s="67">
        <v>0</v>
      </c>
      <c r="N32" s="108">
        <v>21</v>
      </c>
      <c r="O32" s="34">
        <v>6.3E-3</v>
      </c>
      <c r="P32" s="46">
        <f t="shared" si="5"/>
        <v>0.91304347826086951</v>
      </c>
    </row>
    <row r="33" spans="2:17" ht="12.75" customHeight="1" thickBot="1" x14ac:dyDescent="0.35">
      <c r="B33" s="68" t="s">
        <v>22</v>
      </c>
      <c r="C33" s="37">
        <v>0</v>
      </c>
      <c r="D33" s="45">
        <v>10000</v>
      </c>
      <c r="E33" s="45">
        <v>20000</v>
      </c>
      <c r="F33" s="45">
        <v>20000</v>
      </c>
      <c r="G33" s="45">
        <v>20000</v>
      </c>
      <c r="H33" s="45">
        <v>20000</v>
      </c>
      <c r="I33" s="45">
        <v>20000</v>
      </c>
      <c r="J33" s="45">
        <v>25000</v>
      </c>
      <c r="K33" s="45">
        <v>25000</v>
      </c>
      <c r="L33" s="69">
        <v>25000</v>
      </c>
      <c r="N33" s="109">
        <v>22</v>
      </c>
      <c r="O33" s="110">
        <v>7.1999999999999998E-3</v>
      </c>
      <c r="P33" s="47">
        <f t="shared" si="5"/>
        <v>0.95652173913043481</v>
      </c>
      <c r="Q33" s="106"/>
    </row>
    <row r="34" spans="2:17" ht="14.5" thickBot="1" x14ac:dyDescent="0.35">
      <c r="B34" s="72" t="s">
        <v>23</v>
      </c>
      <c r="C34" s="73">
        <f>SUM(C31:C33)</f>
        <v>173582.48990483116</v>
      </c>
      <c r="D34" s="73">
        <f t="shared" ref="D34:L34" si="17">SUM(D31:D33)</f>
        <v>174432.99596193247</v>
      </c>
      <c r="E34" s="73">
        <f t="shared" si="17"/>
        <v>84716.497980966233</v>
      </c>
      <c r="F34" s="73">
        <f t="shared" si="17"/>
        <v>55000</v>
      </c>
      <c r="G34" s="73">
        <f t="shared" si="17"/>
        <v>20000</v>
      </c>
      <c r="H34" s="73">
        <f t="shared" si="17"/>
        <v>20000</v>
      </c>
      <c r="I34" s="73">
        <f t="shared" si="17"/>
        <v>20000</v>
      </c>
      <c r="J34" s="73">
        <f t="shared" si="17"/>
        <v>25000</v>
      </c>
      <c r="K34" s="73">
        <f t="shared" si="17"/>
        <v>25000</v>
      </c>
      <c r="L34" s="74">
        <f t="shared" si="17"/>
        <v>25000</v>
      </c>
      <c r="N34" s="111" t="s">
        <v>58</v>
      </c>
      <c r="O34" s="112">
        <f>O7</f>
        <v>0.01</v>
      </c>
      <c r="P34" s="113">
        <v>1</v>
      </c>
    </row>
    <row r="35" spans="2:17" ht="13" thickBot="1" x14ac:dyDescent="0.3">
      <c r="H35" s="2"/>
      <c r="I35" s="2"/>
      <c r="J35" s="2"/>
      <c r="K35" s="2"/>
      <c r="L35" s="2"/>
    </row>
    <row r="36" spans="2:17" ht="13" thickBot="1" x14ac:dyDescent="0.3">
      <c r="B36" s="83" t="s">
        <v>50</v>
      </c>
      <c r="C36" s="84">
        <v>5</v>
      </c>
      <c r="D36" s="84">
        <v>2</v>
      </c>
      <c r="E36" s="85">
        <v>1</v>
      </c>
      <c r="F36" s="2"/>
      <c r="G36" s="2"/>
      <c r="H36" s="2"/>
      <c r="I36" s="2"/>
      <c r="J36" s="2"/>
      <c r="K36" s="2"/>
      <c r="L36" s="2"/>
    </row>
    <row r="37" spans="2:17" ht="13" thickBot="1" x14ac:dyDescent="0.3">
      <c r="B37" s="1"/>
      <c r="C37" s="1"/>
      <c r="D37" s="31"/>
      <c r="E37" s="31"/>
      <c r="F37" s="23"/>
      <c r="G37" s="2"/>
      <c r="H37" s="2"/>
      <c r="I37" s="2"/>
      <c r="J37" s="2"/>
      <c r="K37" s="2"/>
      <c r="L37" s="2"/>
    </row>
    <row r="38" spans="2:17" x14ac:dyDescent="0.25">
      <c r="B38" s="75" t="s">
        <v>25</v>
      </c>
      <c r="C38" s="120">
        <v>77731.983847729833</v>
      </c>
      <c r="D38" s="126">
        <v>1</v>
      </c>
      <c r="E38" s="2"/>
      <c r="F38" s="2"/>
      <c r="G38" s="2"/>
      <c r="H38" s="2"/>
      <c r="I38" s="2"/>
      <c r="J38" s="2"/>
      <c r="K38" s="2"/>
      <c r="L38" s="2"/>
    </row>
    <row r="39" spans="2:17" ht="13" thickBot="1" x14ac:dyDescent="0.3">
      <c r="B39" s="76" t="s">
        <v>26</v>
      </c>
      <c r="C39" s="121">
        <v>106771.77031697212</v>
      </c>
      <c r="D39" s="127">
        <f>1-D38</f>
        <v>0</v>
      </c>
      <c r="E39" s="2"/>
      <c r="F39" s="2"/>
      <c r="G39" s="2"/>
      <c r="H39" s="2"/>
      <c r="I39" s="2"/>
      <c r="J39" s="2"/>
      <c r="K39" s="2"/>
      <c r="L39" s="2"/>
    </row>
    <row r="40" spans="2:17" x14ac:dyDescent="0.25">
      <c r="B40" s="76" t="s">
        <v>27</v>
      </c>
      <c r="C40" s="82">
        <f>D38*C38+D39*C39</f>
        <v>77731.983847729833</v>
      </c>
      <c r="D40" s="1"/>
      <c r="E40" s="1"/>
      <c r="F40" s="1"/>
      <c r="G40" s="1"/>
      <c r="H40" s="2"/>
      <c r="I40" s="2"/>
      <c r="J40" s="2"/>
      <c r="K40" s="2"/>
      <c r="L40" s="2"/>
    </row>
    <row r="41" spans="2:17" x14ac:dyDescent="0.25">
      <c r="B41" s="76" t="s">
        <v>49</v>
      </c>
      <c r="C41" s="119">
        <v>1</v>
      </c>
      <c r="D41" s="2"/>
      <c r="E41" s="2"/>
      <c r="F41" s="2"/>
      <c r="G41" s="2"/>
      <c r="H41" s="2"/>
      <c r="I41" s="2"/>
      <c r="J41" s="2"/>
      <c r="K41" s="2"/>
      <c r="L41" s="2"/>
    </row>
    <row r="42" spans="2:17" x14ac:dyDescent="0.25">
      <c r="B42" s="76" t="s">
        <v>43</v>
      </c>
      <c r="C42" s="77">
        <f ca="1">YEAR(TODAY())+5</f>
        <v>2022</v>
      </c>
      <c r="D42" s="2"/>
      <c r="E42" s="2"/>
      <c r="F42" s="2"/>
      <c r="G42" s="2"/>
      <c r="H42" s="2"/>
      <c r="I42" s="2"/>
      <c r="J42" s="2"/>
      <c r="K42" s="2"/>
      <c r="L42" s="2"/>
    </row>
    <row r="43" spans="2:17" x14ac:dyDescent="0.25">
      <c r="B43" s="76" t="s">
        <v>44</v>
      </c>
      <c r="C43" s="122">
        <v>0.35222369658256231</v>
      </c>
      <c r="D43" s="2"/>
      <c r="E43" s="2"/>
      <c r="F43" s="2"/>
      <c r="G43" s="2"/>
      <c r="H43" s="2"/>
      <c r="I43" s="2"/>
      <c r="J43" s="2"/>
      <c r="K43" s="2"/>
      <c r="L43" s="2"/>
    </row>
    <row r="44" spans="2:17" ht="13" thickBot="1" x14ac:dyDescent="0.3">
      <c r="B44" s="78" t="s">
        <v>28</v>
      </c>
      <c r="C44" s="123">
        <v>0.18413480440311589</v>
      </c>
      <c r="D44" s="2"/>
      <c r="E44" s="2"/>
      <c r="F44" s="2"/>
      <c r="G44" s="2"/>
      <c r="H44" s="2"/>
      <c r="I44" s="2"/>
      <c r="J44" s="2"/>
      <c r="K44" s="2"/>
      <c r="L44" s="2"/>
    </row>
    <row r="45" spans="2:17" ht="13" thickBot="1" x14ac:dyDescent="0.3">
      <c r="B45" s="6"/>
      <c r="C45" s="4"/>
      <c r="D45" s="2"/>
      <c r="E45" s="2"/>
      <c r="F45" s="2"/>
      <c r="G45" s="2"/>
      <c r="H45" s="2"/>
      <c r="I45" s="2"/>
      <c r="J45" s="2"/>
      <c r="K45" s="2"/>
      <c r="L45" s="2"/>
    </row>
    <row r="46" spans="2:17" x14ac:dyDescent="0.25">
      <c r="B46" s="80" t="s">
        <v>45</v>
      </c>
      <c r="C46" s="81" t="s">
        <v>47</v>
      </c>
      <c r="D46" s="2"/>
      <c r="E46" s="2"/>
      <c r="F46" s="2"/>
      <c r="G46" s="2"/>
    </row>
    <row r="47" spans="2:17" x14ac:dyDescent="0.25">
      <c r="B47" s="76" t="s">
        <v>46</v>
      </c>
      <c r="C47" s="77">
        <v>3500</v>
      </c>
    </row>
    <row r="48" spans="2:17" ht="13" thickBot="1" x14ac:dyDescent="0.3">
      <c r="B48" s="78" t="s">
        <v>48</v>
      </c>
      <c r="C48" s="79">
        <v>8500</v>
      </c>
    </row>
  </sheetData>
  <mergeCells count="7">
    <mergeCell ref="B7:L8"/>
    <mergeCell ref="B17:L18"/>
    <mergeCell ref="B24:L25"/>
    <mergeCell ref="P9:P10"/>
    <mergeCell ref="B29:L30"/>
    <mergeCell ref="N9:N10"/>
    <mergeCell ref="O9:O10"/>
  </mergeCells>
  <phoneticPr fontId="8"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Problem description</vt:lpstr>
      <vt:lpstr>Static model</vt:lpstr>
      <vt:lpstr>Solution</vt:lpstr>
      <vt:lpstr>combined</vt:lpstr>
      <vt:lpstr>conservatives</vt:lpstr>
      <vt:lpstr>Election</vt:lpstr>
      <vt:lpstr>growth</vt:lpstr>
      <vt:lpstr>newtax</vt:lpstr>
      <vt:lpstr>threshold1</vt:lpstr>
      <vt:lpstr>threshold2</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cp:lastPrinted>1999-11-16T16:07:22Z</cp:lastPrinted>
  <dcterms:created xsi:type="dcterms:W3CDTF">1999-11-16T21:35:41Z</dcterms:created>
  <dcterms:modified xsi:type="dcterms:W3CDTF">2017-09-22T16:23:07Z</dcterms:modified>
  <cp:category/>
</cp:coreProperties>
</file>