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razahajska/Library/CloudStorage/Dropbox/Bern/side_projects/Rotsee/"/>
    </mc:Choice>
  </mc:AlternateContent>
  <xr:revisionPtr revIDLastSave="0" documentId="8_{712885FF-73BB-B34A-B218-E9F75F17AE96}" xr6:coauthVersionLast="47" xr6:coauthVersionMax="47" xr10:uidLastSave="{00000000-0000-0000-0000-000000000000}"/>
  <bookViews>
    <workbookView xWindow="0" yWindow="860" windowWidth="29380" windowHeight="18260" xr2:uid="{454DD368-FDA2-403A-88C5-68086C4965C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1" l="1"/>
  <c r="S24" i="1"/>
  <c r="X24" i="1" s="1"/>
  <c r="V23" i="1"/>
  <c r="U23" i="1"/>
  <c r="S23" i="1"/>
  <c r="X23" i="1" s="1"/>
  <c r="V22" i="1"/>
  <c r="U22" i="1"/>
  <c r="S22" i="1"/>
  <c r="X22" i="1" s="1"/>
  <c r="V21" i="1"/>
  <c r="U21" i="1"/>
  <c r="S21" i="1"/>
  <c r="X21" i="1" s="1"/>
  <c r="X20" i="1"/>
  <c r="V20" i="1"/>
  <c r="U20" i="1"/>
  <c r="S20" i="1"/>
  <c r="S19" i="1"/>
  <c r="X19" i="1" s="1"/>
  <c r="V18" i="1"/>
  <c r="S18" i="1"/>
  <c r="X18" i="1" s="1"/>
  <c r="X17" i="1"/>
  <c r="V17" i="1"/>
  <c r="S17" i="1"/>
  <c r="V16" i="1"/>
  <c r="U16" i="1"/>
  <c r="S16" i="1"/>
  <c r="X16" i="1" s="1"/>
  <c r="X15" i="1"/>
  <c r="V15" i="1"/>
  <c r="S15" i="1"/>
  <c r="V13" i="1"/>
  <c r="U13" i="1"/>
  <c r="S13" i="1"/>
  <c r="X13" i="1" s="1"/>
  <c r="V12" i="1"/>
  <c r="S12" i="1"/>
  <c r="X12" i="1" s="1"/>
  <c r="V11" i="1"/>
  <c r="S11" i="1"/>
  <c r="X11" i="1" s="1"/>
  <c r="W10" i="1"/>
  <c r="V10" i="1"/>
  <c r="U10" i="1"/>
  <c r="S10" i="1"/>
  <c r="X10" i="1" s="1"/>
  <c r="W9" i="1"/>
  <c r="V9" i="1"/>
  <c r="U9" i="1"/>
  <c r="S9" i="1"/>
  <c r="X9" i="1" s="1"/>
  <c r="W8" i="1"/>
  <c r="V8" i="1"/>
  <c r="U8" i="1"/>
  <c r="S8" i="1"/>
  <c r="X8" i="1" s="1"/>
  <c r="X7" i="1"/>
  <c r="W7" i="1"/>
  <c r="V7" i="1"/>
  <c r="U7" i="1"/>
  <c r="S7" i="1"/>
  <c r="W6" i="1"/>
  <c r="V6" i="1"/>
  <c r="U6" i="1"/>
  <c r="S6" i="1"/>
  <c r="X6" i="1" s="1"/>
  <c r="X5" i="1"/>
  <c r="V5" i="1"/>
  <c r="U5" i="1"/>
  <c r="S5" i="1"/>
  <c r="V4" i="1"/>
  <c r="U4" i="1"/>
  <c r="S4" i="1"/>
  <c r="X4" i="1" s="1"/>
  <c r="X3" i="1"/>
  <c r="V3" i="1"/>
  <c r="U3" i="1"/>
  <c r="S3" i="1"/>
  <c r="V2" i="1"/>
  <c r="U2" i="1"/>
  <c r="S2" i="1"/>
  <c r="X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Fatemeh Ajallooeian</author>
  </authors>
  <commentList>
    <comment ref="G1" authorId="0" shapeId="0" xr:uid="{7851871E-73BC-4187-A6BB-57D31FF72B87}">
      <text>
        <r>
          <rPr>
            <b/>
            <sz val="9"/>
            <color rgb="FF000000"/>
            <rFont val="Tahoma"/>
            <family val="2"/>
          </rPr>
          <t>Fatemeh Ajallooeian: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Wv: 455 nm
</t>
        </r>
      </text>
    </comment>
    <comment ref="N1" authorId="0" shapeId="0" xr:uid="{1DA4A28B-3162-407E-A483-1FB2660900ED}">
      <text>
        <r>
          <rPr>
            <b/>
            <sz val="9"/>
            <color indexed="81"/>
            <rFont val="Tahoma"/>
            <family val="2"/>
          </rPr>
          <t xml:space="preserve">Fatemeh Ajallooeian
coming together as 3 peaks (see attached) with exact bandwidth of 445 and 474 and retention time of 20.80''
</t>
        </r>
      </text>
    </comment>
    <comment ref="T1" authorId="0" shapeId="0" xr:uid="{91267EBB-830C-4E68-A9EF-B3E922C185D4}">
      <text>
        <r>
          <rPr>
            <b/>
            <sz val="9"/>
            <color indexed="81"/>
            <rFont val="Tahoma"/>
            <family val="2"/>
          </rPr>
          <t>Fatemeh Ajallooeian:</t>
        </r>
        <r>
          <rPr>
            <sz val="9"/>
            <color indexed="81"/>
            <rFont val="Tahoma"/>
            <family val="2"/>
          </rPr>
          <t xml:space="preserve">
Wv: 455 nm
</t>
        </r>
      </text>
    </comment>
  </commentList>
</comments>
</file>

<file path=xl/sharedStrings.xml><?xml version="1.0" encoding="utf-8"?>
<sst xmlns="http://schemas.openxmlformats.org/spreadsheetml/2006/main" count="93" uniqueCount="60">
  <si>
    <t>Sample</t>
  </si>
  <si>
    <t>Composite depth</t>
  </si>
  <si>
    <t>Visualization</t>
  </si>
  <si>
    <t>Weight Dry Sed (g)</t>
  </si>
  <si>
    <t>Extraction rounds</t>
  </si>
  <si>
    <t>Final extract volume (ml)</t>
  </si>
  <si>
    <t>Fucoxanthin and/or derivatives</t>
  </si>
  <si>
    <t>Myxoxantophyll and/or derivatives</t>
  </si>
  <si>
    <t>Diatoxanthin</t>
  </si>
  <si>
    <t>Zeaxanthin</t>
  </si>
  <si>
    <t>Lutein</t>
  </si>
  <si>
    <t>Monadoxanthin and/or derivatives</t>
  </si>
  <si>
    <t>3-mystery-carotenoids (but definitely close to Zeaxanthin/Lutein/Monadoxanthin/degradation products)</t>
  </si>
  <si>
    <t>Alpha-Carotene and/or derivatives</t>
  </si>
  <si>
    <t>Echinenone and/or derivatives</t>
  </si>
  <si>
    <t>Canthaxanthin and/or derivatives</t>
  </si>
  <si>
    <t>Beta-Carotene</t>
  </si>
  <si>
    <t>Sum green pigments (Wv:665 nm)</t>
  </si>
  <si>
    <t>Fucoxanthin and/or derivatives conc ug/g sed</t>
  </si>
  <si>
    <t>Zeaxanthin conc ug/g sed</t>
  </si>
  <si>
    <t>Lutein conc ug/g sed</t>
  </si>
  <si>
    <t>Echinenone and/or derivatives conc ug/g sed</t>
  </si>
  <si>
    <t>Sum green pigments (Wv:665 nm) conc ug/g sed</t>
  </si>
  <si>
    <t>Light green</t>
  </si>
  <si>
    <t>x3</t>
  </si>
  <si>
    <t>Rot21-1-1B-38-40cm</t>
  </si>
  <si>
    <t>Rot21-1-1B-58-60cm</t>
  </si>
  <si>
    <t>Medium green</t>
  </si>
  <si>
    <t>x4</t>
  </si>
  <si>
    <t>Rot21-1-1B-78-80cm</t>
  </si>
  <si>
    <t>Rot21-1-6B-77-78cm</t>
  </si>
  <si>
    <t>Rot21-1-6B-87-88cm</t>
  </si>
  <si>
    <t>Rot21-1-6B-97-98cm</t>
  </si>
  <si>
    <t>Rot21-1-6C-17-18cm</t>
  </si>
  <si>
    <t>Rot21-1-2A-57-58cm</t>
  </si>
  <si>
    <t>Rot21-1-2A-77-78cm</t>
  </si>
  <si>
    <t>Rot21-1-8B-17-18cm</t>
  </si>
  <si>
    <t>Red/Brownish</t>
  </si>
  <si>
    <t>x6</t>
  </si>
  <si>
    <t>Rot21-1-8B-27-28cm</t>
  </si>
  <si>
    <t>Rot21-1-8B-37-38cm</t>
  </si>
  <si>
    <t>Rot21-1-8B-47-48cm</t>
  </si>
  <si>
    <t>Brownish</t>
  </si>
  <si>
    <t>x5</t>
  </si>
  <si>
    <t>Rot21-1-4B-27-28cm</t>
  </si>
  <si>
    <t>Pale</t>
  </si>
  <si>
    <t>x2</t>
  </si>
  <si>
    <t>Rto21-1-4B-37-38cm</t>
  </si>
  <si>
    <t>Rot21-1-4B-47-48cm</t>
  </si>
  <si>
    <t>Rot21-1-4B-57-58cm</t>
  </si>
  <si>
    <t>Rot21-1-4B-67-68cm</t>
  </si>
  <si>
    <t>Rot21-1-4C-17-18cm</t>
  </si>
  <si>
    <t>Rot21-1-4C-47-48cm</t>
  </si>
  <si>
    <t>Very green</t>
  </si>
  <si>
    <t>Rot21-1-4C-57-58cm</t>
  </si>
  <si>
    <t>Rot21-1-9A-77-78cm</t>
  </si>
  <si>
    <t>Rot21-1-9A-87-88cm</t>
  </si>
  <si>
    <t>Organic rich/peaty</t>
  </si>
  <si>
    <t>x7</t>
  </si>
  <si>
    <t>Alloxanthin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</si>
</sst>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'[1]Rotsee-samples'!$J$1</c:f>
              <c:strCache>
                <c:ptCount val="1"/>
                <c:pt idx="0">
                  <c:v>Diatoxanthin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'[1]Rotsee-samples'!$B$2:$B$25</c:f>
              <c:numCache>
                <c:formatCode>General</c:formatCode>
                <c:ptCount val="24"/>
                <c:pt idx="0">
                  <c:v>124.5</c:v>
                </c:pt>
                <c:pt idx="1">
                  <c:v>149.80000000000001</c:v>
                </c:pt>
                <c:pt idx="2">
                  <c:v>159.80000000000001</c:v>
                </c:pt>
                <c:pt idx="3">
                  <c:v>189.8</c:v>
                </c:pt>
                <c:pt idx="4">
                  <c:v>264.2</c:v>
                </c:pt>
                <c:pt idx="5">
                  <c:v>276.89999999999998</c:v>
                </c:pt>
                <c:pt idx="6">
                  <c:v>289.7</c:v>
                </c:pt>
                <c:pt idx="7">
                  <c:v>306.2</c:v>
                </c:pt>
                <c:pt idx="8">
                  <c:v>343.8</c:v>
                </c:pt>
                <c:pt idx="9">
                  <c:v>363.8</c:v>
                </c:pt>
                <c:pt idx="10">
                  <c:v>721.4</c:v>
                </c:pt>
                <c:pt idx="11">
                  <c:v>736.3</c:v>
                </c:pt>
                <c:pt idx="12">
                  <c:v>745.7</c:v>
                </c:pt>
                <c:pt idx="13">
                  <c:v>755.7</c:v>
                </c:pt>
                <c:pt idx="14">
                  <c:v>861.8</c:v>
                </c:pt>
                <c:pt idx="15">
                  <c:v>871.8</c:v>
                </c:pt>
                <c:pt idx="16">
                  <c:v>882.8</c:v>
                </c:pt>
                <c:pt idx="17">
                  <c:v>892.8</c:v>
                </c:pt>
                <c:pt idx="18">
                  <c:v>902.8</c:v>
                </c:pt>
                <c:pt idx="19">
                  <c:v>953.3</c:v>
                </c:pt>
                <c:pt idx="20">
                  <c:v>966.8</c:v>
                </c:pt>
                <c:pt idx="21">
                  <c:v>976.8</c:v>
                </c:pt>
                <c:pt idx="22">
                  <c:v>993.1</c:v>
                </c:pt>
                <c:pt idx="23">
                  <c:v>1003.8</c:v>
                </c:pt>
              </c:numCache>
            </c:numRef>
          </c:cat>
          <c:val>
            <c:numRef>
              <c:f>'[1]Rotsee-samples'!$J$2:$J$25</c:f>
              <c:numCache>
                <c:formatCode>General</c:formatCode>
                <c:ptCount val="24"/>
                <c:pt idx="0">
                  <c:v>0</c:v>
                </c:pt>
                <c:pt idx="1">
                  <c:v>533.29999999999995</c:v>
                </c:pt>
                <c:pt idx="2">
                  <c:v>212.6</c:v>
                </c:pt>
                <c:pt idx="3">
                  <c:v>352.7</c:v>
                </c:pt>
                <c:pt idx="4">
                  <c:v>368.4</c:v>
                </c:pt>
                <c:pt idx="5">
                  <c:v>454.6</c:v>
                </c:pt>
                <c:pt idx="6">
                  <c:v>582</c:v>
                </c:pt>
                <c:pt idx="7">
                  <c:v>766.5</c:v>
                </c:pt>
                <c:pt idx="8">
                  <c:v>1156.5</c:v>
                </c:pt>
                <c:pt idx="9">
                  <c:v>495.5</c:v>
                </c:pt>
                <c:pt idx="12">
                  <c:v>191</c:v>
                </c:pt>
                <c:pt idx="14">
                  <c:v>111.3</c:v>
                </c:pt>
                <c:pt idx="15">
                  <c:v>219.4</c:v>
                </c:pt>
                <c:pt idx="16">
                  <c:v>150.19999999999999</c:v>
                </c:pt>
                <c:pt idx="17">
                  <c:v>106.9</c:v>
                </c:pt>
                <c:pt idx="18">
                  <c:v>0</c:v>
                </c:pt>
                <c:pt idx="20">
                  <c:v>970.4</c:v>
                </c:pt>
                <c:pt idx="22">
                  <c:v>689</c:v>
                </c:pt>
                <c:pt idx="23">
                  <c:v>250.9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5-4ABE-9EA6-15E22034BBF5}"/>
            </c:ext>
          </c:extLst>
        </c:ser>
        <c:ser>
          <c:idx val="1"/>
          <c:order val="1"/>
          <c:tx>
            <c:strRef>
              <c:f>'[1]Rotsee-samples'!$K$1</c:f>
              <c:strCache>
                <c:ptCount val="1"/>
                <c:pt idx="0">
                  <c:v>Zeaxanthin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'[1]Rotsee-samples'!$B$2:$B$25</c:f>
              <c:numCache>
                <c:formatCode>General</c:formatCode>
                <c:ptCount val="24"/>
                <c:pt idx="0">
                  <c:v>124.5</c:v>
                </c:pt>
                <c:pt idx="1">
                  <c:v>149.80000000000001</c:v>
                </c:pt>
                <c:pt idx="2">
                  <c:v>159.80000000000001</c:v>
                </c:pt>
                <c:pt idx="3">
                  <c:v>189.8</c:v>
                </c:pt>
                <c:pt idx="4">
                  <c:v>264.2</c:v>
                </c:pt>
                <c:pt idx="5">
                  <c:v>276.89999999999998</c:v>
                </c:pt>
                <c:pt idx="6">
                  <c:v>289.7</c:v>
                </c:pt>
                <c:pt idx="7">
                  <c:v>306.2</c:v>
                </c:pt>
                <c:pt idx="8">
                  <c:v>343.8</c:v>
                </c:pt>
                <c:pt idx="9">
                  <c:v>363.8</c:v>
                </c:pt>
                <c:pt idx="10">
                  <c:v>721.4</c:v>
                </c:pt>
                <c:pt idx="11">
                  <c:v>736.3</c:v>
                </c:pt>
                <c:pt idx="12">
                  <c:v>745.7</c:v>
                </c:pt>
                <c:pt idx="13">
                  <c:v>755.7</c:v>
                </c:pt>
                <c:pt idx="14">
                  <c:v>861.8</c:v>
                </c:pt>
                <c:pt idx="15">
                  <c:v>871.8</c:v>
                </c:pt>
                <c:pt idx="16">
                  <c:v>882.8</c:v>
                </c:pt>
                <c:pt idx="17">
                  <c:v>892.8</c:v>
                </c:pt>
                <c:pt idx="18">
                  <c:v>902.8</c:v>
                </c:pt>
                <c:pt idx="19">
                  <c:v>953.3</c:v>
                </c:pt>
                <c:pt idx="20">
                  <c:v>966.8</c:v>
                </c:pt>
                <c:pt idx="21">
                  <c:v>976.8</c:v>
                </c:pt>
                <c:pt idx="22">
                  <c:v>993.1</c:v>
                </c:pt>
                <c:pt idx="23">
                  <c:v>1003.8</c:v>
                </c:pt>
              </c:numCache>
            </c:numRef>
          </c:cat>
          <c:val>
            <c:numRef>
              <c:f>'[1]Rotsee-samples'!$K$2:$K$25</c:f>
              <c:numCache>
                <c:formatCode>General</c:formatCode>
                <c:ptCount val="24"/>
                <c:pt idx="0">
                  <c:v>0</c:v>
                </c:pt>
                <c:pt idx="1">
                  <c:v>611.4</c:v>
                </c:pt>
                <c:pt idx="2">
                  <c:v>1343.4</c:v>
                </c:pt>
                <c:pt idx="3">
                  <c:v>987.3</c:v>
                </c:pt>
                <c:pt idx="4">
                  <c:v>1001.8</c:v>
                </c:pt>
                <c:pt idx="5">
                  <c:v>1177.9000000000001</c:v>
                </c:pt>
                <c:pt idx="6">
                  <c:v>1882.7</c:v>
                </c:pt>
                <c:pt idx="7">
                  <c:v>2170.6</c:v>
                </c:pt>
                <c:pt idx="8">
                  <c:v>2662.6</c:v>
                </c:pt>
                <c:pt idx="9">
                  <c:v>1052.5999999999999</c:v>
                </c:pt>
                <c:pt idx="10">
                  <c:v>98.5</c:v>
                </c:pt>
                <c:pt idx="11">
                  <c:v>65.5</c:v>
                </c:pt>
                <c:pt idx="12">
                  <c:v>828.7</c:v>
                </c:pt>
                <c:pt idx="14">
                  <c:v>346.1</c:v>
                </c:pt>
                <c:pt idx="15">
                  <c:v>778.5</c:v>
                </c:pt>
                <c:pt idx="16">
                  <c:v>319.3</c:v>
                </c:pt>
                <c:pt idx="17">
                  <c:v>145</c:v>
                </c:pt>
                <c:pt idx="18">
                  <c:v>0</c:v>
                </c:pt>
                <c:pt idx="19">
                  <c:v>531.5</c:v>
                </c:pt>
                <c:pt idx="20">
                  <c:v>674.3</c:v>
                </c:pt>
                <c:pt idx="21">
                  <c:v>466.6</c:v>
                </c:pt>
                <c:pt idx="22">
                  <c:v>579.4</c:v>
                </c:pt>
                <c:pt idx="23">
                  <c:v>190.8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5-4ABE-9EA6-15E22034BBF5}"/>
            </c:ext>
          </c:extLst>
        </c:ser>
        <c:ser>
          <c:idx val="2"/>
          <c:order val="2"/>
          <c:tx>
            <c:strRef>
              <c:f>'[1]Rotsee-samples'!$L$1</c:f>
              <c:strCache>
                <c:ptCount val="1"/>
                <c:pt idx="0">
                  <c:v>Lutein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'[1]Rotsee-samples'!$B$2:$B$25</c:f>
              <c:numCache>
                <c:formatCode>General</c:formatCode>
                <c:ptCount val="24"/>
                <c:pt idx="0">
                  <c:v>124.5</c:v>
                </c:pt>
                <c:pt idx="1">
                  <c:v>149.80000000000001</c:v>
                </c:pt>
                <c:pt idx="2">
                  <c:v>159.80000000000001</c:v>
                </c:pt>
                <c:pt idx="3">
                  <c:v>189.8</c:v>
                </c:pt>
                <c:pt idx="4">
                  <c:v>264.2</c:v>
                </c:pt>
                <c:pt idx="5">
                  <c:v>276.89999999999998</c:v>
                </c:pt>
                <c:pt idx="6">
                  <c:v>289.7</c:v>
                </c:pt>
                <c:pt idx="7">
                  <c:v>306.2</c:v>
                </c:pt>
                <c:pt idx="8">
                  <c:v>343.8</c:v>
                </c:pt>
                <c:pt idx="9">
                  <c:v>363.8</c:v>
                </c:pt>
                <c:pt idx="10">
                  <c:v>721.4</c:v>
                </c:pt>
                <c:pt idx="11">
                  <c:v>736.3</c:v>
                </c:pt>
                <c:pt idx="12">
                  <c:v>745.7</c:v>
                </c:pt>
                <c:pt idx="13">
                  <c:v>755.7</c:v>
                </c:pt>
                <c:pt idx="14">
                  <c:v>861.8</c:v>
                </c:pt>
                <c:pt idx="15">
                  <c:v>871.8</c:v>
                </c:pt>
                <c:pt idx="16">
                  <c:v>882.8</c:v>
                </c:pt>
                <c:pt idx="17">
                  <c:v>892.8</c:v>
                </c:pt>
                <c:pt idx="18">
                  <c:v>902.8</c:v>
                </c:pt>
                <c:pt idx="19">
                  <c:v>953.3</c:v>
                </c:pt>
                <c:pt idx="20">
                  <c:v>966.8</c:v>
                </c:pt>
                <c:pt idx="21">
                  <c:v>976.8</c:v>
                </c:pt>
                <c:pt idx="22">
                  <c:v>993.1</c:v>
                </c:pt>
                <c:pt idx="23">
                  <c:v>1003.8</c:v>
                </c:pt>
              </c:numCache>
            </c:numRef>
          </c:cat>
          <c:val>
            <c:numRef>
              <c:f>'[1]Rotsee-samples'!$L$2:$L$25</c:f>
              <c:numCache>
                <c:formatCode>General</c:formatCode>
                <c:ptCount val="24"/>
                <c:pt idx="1">
                  <c:v>602.29999999999995</c:v>
                </c:pt>
                <c:pt idx="2">
                  <c:v>1011.32</c:v>
                </c:pt>
                <c:pt idx="3">
                  <c:v>776.5</c:v>
                </c:pt>
                <c:pt idx="4">
                  <c:v>791.1</c:v>
                </c:pt>
                <c:pt idx="5">
                  <c:v>917</c:v>
                </c:pt>
                <c:pt idx="6">
                  <c:v>1426.8</c:v>
                </c:pt>
                <c:pt idx="7">
                  <c:v>1452.4</c:v>
                </c:pt>
                <c:pt idx="8">
                  <c:v>1788.4</c:v>
                </c:pt>
                <c:pt idx="9">
                  <c:v>817.3</c:v>
                </c:pt>
                <c:pt idx="10">
                  <c:v>101.2</c:v>
                </c:pt>
                <c:pt idx="11">
                  <c:v>98.4</c:v>
                </c:pt>
                <c:pt idx="12">
                  <c:v>502.9</c:v>
                </c:pt>
                <c:pt idx="14">
                  <c:v>224.1</c:v>
                </c:pt>
                <c:pt idx="15">
                  <c:v>519.6</c:v>
                </c:pt>
                <c:pt idx="16">
                  <c:v>176.2</c:v>
                </c:pt>
                <c:pt idx="17">
                  <c:v>255.5</c:v>
                </c:pt>
                <c:pt idx="18">
                  <c:v>0</c:v>
                </c:pt>
                <c:pt idx="19">
                  <c:v>433.5</c:v>
                </c:pt>
                <c:pt idx="20">
                  <c:v>381</c:v>
                </c:pt>
                <c:pt idx="21">
                  <c:v>146.30000000000001</c:v>
                </c:pt>
                <c:pt idx="22">
                  <c:v>175</c:v>
                </c:pt>
                <c:pt idx="23">
                  <c:v>296.60000000000002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5-4ABE-9EA6-15E22034BBF5}"/>
            </c:ext>
          </c:extLst>
        </c:ser>
        <c:ser>
          <c:idx val="3"/>
          <c:order val="3"/>
          <c:tx>
            <c:strRef>
              <c:f>'[1]Rotsee-samples'!$R$1</c:f>
              <c:strCache>
                <c:ptCount val="1"/>
                <c:pt idx="0">
                  <c:v>Beta-Carotene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'[1]Rotsee-samples'!$B$2:$B$25</c:f>
              <c:numCache>
                <c:formatCode>General</c:formatCode>
                <c:ptCount val="24"/>
                <c:pt idx="0">
                  <c:v>124.5</c:v>
                </c:pt>
                <c:pt idx="1">
                  <c:v>149.80000000000001</c:v>
                </c:pt>
                <c:pt idx="2">
                  <c:v>159.80000000000001</c:v>
                </c:pt>
                <c:pt idx="3">
                  <c:v>189.8</c:v>
                </c:pt>
                <c:pt idx="4">
                  <c:v>264.2</c:v>
                </c:pt>
                <c:pt idx="5">
                  <c:v>276.89999999999998</c:v>
                </c:pt>
                <c:pt idx="6">
                  <c:v>289.7</c:v>
                </c:pt>
                <c:pt idx="7">
                  <c:v>306.2</c:v>
                </c:pt>
                <c:pt idx="8">
                  <c:v>343.8</c:v>
                </c:pt>
                <c:pt idx="9">
                  <c:v>363.8</c:v>
                </c:pt>
                <c:pt idx="10">
                  <c:v>721.4</c:v>
                </c:pt>
                <c:pt idx="11">
                  <c:v>736.3</c:v>
                </c:pt>
                <c:pt idx="12">
                  <c:v>745.7</c:v>
                </c:pt>
                <c:pt idx="13">
                  <c:v>755.7</c:v>
                </c:pt>
                <c:pt idx="14">
                  <c:v>861.8</c:v>
                </c:pt>
                <c:pt idx="15">
                  <c:v>871.8</c:v>
                </c:pt>
                <c:pt idx="16">
                  <c:v>882.8</c:v>
                </c:pt>
                <c:pt idx="17">
                  <c:v>892.8</c:v>
                </c:pt>
                <c:pt idx="18">
                  <c:v>902.8</c:v>
                </c:pt>
                <c:pt idx="19">
                  <c:v>953.3</c:v>
                </c:pt>
                <c:pt idx="20">
                  <c:v>966.8</c:v>
                </c:pt>
                <c:pt idx="21">
                  <c:v>976.8</c:v>
                </c:pt>
                <c:pt idx="22">
                  <c:v>993.1</c:v>
                </c:pt>
                <c:pt idx="23">
                  <c:v>1003.8</c:v>
                </c:pt>
              </c:numCache>
            </c:numRef>
          </c:cat>
          <c:val>
            <c:numRef>
              <c:f>'[1]Rotsee-samples'!$R$2:$R$25</c:f>
              <c:numCache>
                <c:formatCode>General</c:formatCode>
                <c:ptCount val="24"/>
                <c:pt idx="0">
                  <c:v>114.4</c:v>
                </c:pt>
                <c:pt idx="1">
                  <c:v>136.69999999999999</c:v>
                </c:pt>
                <c:pt idx="2">
                  <c:v>210.56</c:v>
                </c:pt>
                <c:pt idx="3">
                  <c:v>150.6</c:v>
                </c:pt>
                <c:pt idx="4">
                  <c:v>90.2</c:v>
                </c:pt>
                <c:pt idx="5">
                  <c:v>102.4</c:v>
                </c:pt>
                <c:pt idx="6">
                  <c:v>217.1</c:v>
                </c:pt>
                <c:pt idx="7">
                  <c:v>257.3</c:v>
                </c:pt>
                <c:pt idx="8">
                  <c:v>212.6</c:v>
                </c:pt>
                <c:pt idx="9">
                  <c:v>80.599999999999994</c:v>
                </c:pt>
                <c:pt idx="10">
                  <c:v>0</c:v>
                </c:pt>
                <c:pt idx="11">
                  <c:v>95.5</c:v>
                </c:pt>
                <c:pt idx="12">
                  <c:v>282.8</c:v>
                </c:pt>
                <c:pt idx="13">
                  <c:v>0</c:v>
                </c:pt>
                <c:pt idx="14">
                  <c:v>73.400000000000006</c:v>
                </c:pt>
                <c:pt idx="15">
                  <c:v>0</c:v>
                </c:pt>
                <c:pt idx="16">
                  <c:v>132.80000000000001</c:v>
                </c:pt>
                <c:pt idx="17">
                  <c:v>98.7</c:v>
                </c:pt>
                <c:pt idx="18">
                  <c:v>0</c:v>
                </c:pt>
                <c:pt idx="19">
                  <c:v>112.3</c:v>
                </c:pt>
                <c:pt idx="20">
                  <c:v>362.7</c:v>
                </c:pt>
                <c:pt idx="21">
                  <c:v>0</c:v>
                </c:pt>
                <c:pt idx="22">
                  <c:v>323.3</c:v>
                </c:pt>
                <c:pt idx="23">
                  <c:v>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15-4ABE-9EA6-15E22034BBF5}"/>
            </c:ext>
          </c:extLst>
        </c:ser>
        <c:ser>
          <c:idx val="4"/>
          <c:order val="4"/>
          <c:tx>
            <c:strRef>
              <c:f>'[1]Rotsee-samples'!$S$1</c:f>
              <c:strCache>
                <c:ptCount val="1"/>
                <c:pt idx="0">
                  <c:v>Sum green pigments (Wv:665 nm)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'[1]Rotsee-samples'!$B$2:$B$25</c:f>
              <c:numCache>
                <c:formatCode>General</c:formatCode>
                <c:ptCount val="24"/>
                <c:pt idx="0">
                  <c:v>124.5</c:v>
                </c:pt>
                <c:pt idx="1">
                  <c:v>149.80000000000001</c:v>
                </c:pt>
                <c:pt idx="2">
                  <c:v>159.80000000000001</c:v>
                </c:pt>
                <c:pt idx="3">
                  <c:v>189.8</c:v>
                </c:pt>
                <c:pt idx="4">
                  <c:v>264.2</c:v>
                </c:pt>
                <c:pt idx="5">
                  <c:v>276.89999999999998</c:v>
                </c:pt>
                <c:pt idx="6">
                  <c:v>289.7</c:v>
                </c:pt>
                <c:pt idx="7">
                  <c:v>306.2</c:v>
                </c:pt>
                <c:pt idx="8">
                  <c:v>343.8</c:v>
                </c:pt>
                <c:pt idx="9">
                  <c:v>363.8</c:v>
                </c:pt>
                <c:pt idx="10">
                  <c:v>721.4</c:v>
                </c:pt>
                <c:pt idx="11">
                  <c:v>736.3</c:v>
                </c:pt>
                <c:pt idx="12">
                  <c:v>745.7</c:v>
                </c:pt>
                <c:pt idx="13">
                  <c:v>755.7</c:v>
                </c:pt>
                <c:pt idx="14">
                  <c:v>861.8</c:v>
                </c:pt>
                <c:pt idx="15">
                  <c:v>871.8</c:v>
                </c:pt>
                <c:pt idx="16">
                  <c:v>882.8</c:v>
                </c:pt>
                <c:pt idx="17">
                  <c:v>892.8</c:v>
                </c:pt>
                <c:pt idx="18">
                  <c:v>902.8</c:v>
                </c:pt>
                <c:pt idx="19">
                  <c:v>953.3</c:v>
                </c:pt>
                <c:pt idx="20">
                  <c:v>966.8</c:v>
                </c:pt>
                <c:pt idx="21">
                  <c:v>976.8</c:v>
                </c:pt>
                <c:pt idx="22">
                  <c:v>993.1</c:v>
                </c:pt>
                <c:pt idx="23">
                  <c:v>1003.8</c:v>
                </c:pt>
              </c:numCache>
            </c:numRef>
          </c:cat>
          <c:val>
            <c:numRef>
              <c:f>'[1]Rotsee-samples'!$S$2:$S$25</c:f>
              <c:numCache>
                <c:formatCode>General</c:formatCode>
                <c:ptCount val="24"/>
                <c:pt idx="0">
                  <c:v>134.19999999999999</c:v>
                </c:pt>
                <c:pt idx="1">
                  <c:v>907.07999999999993</c:v>
                </c:pt>
                <c:pt idx="2">
                  <c:v>1077.5800000000002</c:v>
                </c:pt>
                <c:pt idx="3">
                  <c:v>913.39</c:v>
                </c:pt>
                <c:pt idx="4">
                  <c:v>751.03</c:v>
                </c:pt>
                <c:pt idx="5">
                  <c:v>1341.08</c:v>
                </c:pt>
                <c:pt idx="6">
                  <c:v>1933.1</c:v>
                </c:pt>
                <c:pt idx="7">
                  <c:v>1642.92</c:v>
                </c:pt>
                <c:pt idx="8">
                  <c:v>2097.0800000000004</c:v>
                </c:pt>
                <c:pt idx="9">
                  <c:v>888.86000000000013</c:v>
                </c:pt>
                <c:pt idx="10">
                  <c:v>598.62</c:v>
                </c:pt>
                <c:pt idx="11">
                  <c:v>394.71</c:v>
                </c:pt>
                <c:pt idx="12">
                  <c:v>1179.1499999999999</c:v>
                </c:pt>
                <c:pt idx="14">
                  <c:v>506.58000000000004</c:v>
                </c:pt>
                <c:pt idx="15">
                  <c:v>1315.3700000000001</c:v>
                </c:pt>
                <c:pt idx="16">
                  <c:v>438.07000000000005</c:v>
                </c:pt>
                <c:pt idx="17">
                  <c:v>509.51</c:v>
                </c:pt>
                <c:pt idx="18">
                  <c:v>47.540000000000006</c:v>
                </c:pt>
                <c:pt idx="19">
                  <c:v>218.2</c:v>
                </c:pt>
                <c:pt idx="20">
                  <c:v>3101.58</c:v>
                </c:pt>
                <c:pt idx="21">
                  <c:v>508.32000000000005</c:v>
                </c:pt>
                <c:pt idx="22">
                  <c:v>1160.98</c:v>
                </c:pt>
                <c:pt idx="23">
                  <c:v>287.32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15-4ABE-9EA6-15E22034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546255"/>
        <c:axId val="999542895"/>
      </c:barChart>
      <c:catAx>
        <c:axId val="99954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2895"/>
        <c:crosses val="autoZero"/>
        <c:auto val="1"/>
        <c:lblAlgn val="ctr"/>
        <c:lblOffset val="100"/>
        <c:noMultiLvlLbl val="0"/>
      </c:catAx>
      <c:valAx>
        <c:axId val="9995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153987</xdr:colOff>
      <xdr:row>5</xdr:row>
      <xdr:rowOff>22225</xdr:rowOff>
    </xdr:from>
    <xdr:to>
      <xdr:col>34</xdr:col>
      <xdr:colOff>458787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BC34B-9158-4588-A0A6-0E9C03CF8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atemeha/Desktop/Postdoc-Basel/Rotsee-pigments/Rotsee-pigments.xlsx" TargetMode="External"/><Relationship Id="rId1" Type="http://schemas.openxmlformats.org/officeDocument/2006/relationships/externalLinkPath" Target="file:///C:/Users/fatemeha/Desktop/Postdoc-Basel/Rotsee-pigments/Rotsee-pig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coxanthin"/>
      <sheetName val="Canthaxanthin"/>
      <sheetName val="Lutein"/>
      <sheetName val="Zeaxanthin"/>
      <sheetName val="Chlorophyll-a"/>
      <sheetName val="Chlorophyll-b"/>
      <sheetName val="Echinenone"/>
      <sheetName val="Beta-Carotene"/>
      <sheetName val="Rotsee-FD-sec1-100AC"/>
      <sheetName val="Rotsee-FD-sec1-100AcOH"/>
      <sheetName val="Rotsee-samples"/>
    </sheetNames>
    <sheetDataSet>
      <sheetData sheetId="0" refreshError="1"/>
      <sheetData sheetId="1" refreshError="1"/>
      <sheetData sheetId="2">
        <row r="2">
          <cell r="F2">
            <v>22.706</v>
          </cell>
          <cell r="G2">
            <v>35.43</v>
          </cell>
        </row>
      </sheetData>
      <sheetData sheetId="3">
        <row r="2">
          <cell r="F2">
            <v>71.971000000000004</v>
          </cell>
          <cell r="G2">
            <v>446.4</v>
          </cell>
        </row>
      </sheetData>
      <sheetData sheetId="4">
        <row r="2">
          <cell r="F2">
            <v>20.716999999999999</v>
          </cell>
          <cell r="G2">
            <v>21.483000000000001</v>
          </cell>
        </row>
      </sheetData>
      <sheetData sheetId="5" refreshError="1"/>
      <sheetData sheetId="6">
        <row r="2">
          <cell r="F2">
            <v>185.26</v>
          </cell>
          <cell r="G2">
            <v>341.35</v>
          </cell>
        </row>
      </sheetData>
      <sheetData sheetId="7" refreshError="1"/>
      <sheetData sheetId="8" refreshError="1"/>
      <sheetData sheetId="9" refreshError="1"/>
      <sheetData sheetId="10">
        <row r="1">
          <cell r="J1" t="str">
            <v>Diatoxanthin</v>
          </cell>
          <cell r="K1" t="str">
            <v>Zeaxanthin</v>
          </cell>
          <cell r="L1" t="str">
            <v>Lutein</v>
          </cell>
          <cell r="R1" t="str">
            <v>Beta-Carotene</v>
          </cell>
          <cell r="S1" t="str">
            <v>Sum green pigments (Wv:665 nm)</v>
          </cell>
        </row>
        <row r="2">
          <cell r="B2">
            <v>124.5</v>
          </cell>
          <cell r="J2">
            <v>0</v>
          </cell>
          <cell r="K2">
            <v>0</v>
          </cell>
          <cell r="R2">
            <v>114.4</v>
          </cell>
          <cell r="S2">
            <v>134.19999999999999</v>
          </cell>
        </row>
        <row r="3">
          <cell r="B3">
            <v>149.80000000000001</v>
          </cell>
          <cell r="D3">
            <v>1</v>
          </cell>
          <cell r="J3">
            <v>533.29999999999995</v>
          </cell>
          <cell r="K3">
            <v>611.4</v>
          </cell>
          <cell r="L3">
            <v>602.29999999999995</v>
          </cell>
          <cell r="R3">
            <v>136.69999999999999</v>
          </cell>
          <cell r="S3">
            <v>907.07999999999993</v>
          </cell>
        </row>
        <row r="4">
          <cell r="B4">
            <v>159.80000000000001</v>
          </cell>
          <cell r="D4">
            <v>1</v>
          </cell>
          <cell r="J4">
            <v>212.6</v>
          </cell>
          <cell r="K4">
            <v>1343.4</v>
          </cell>
          <cell r="L4">
            <v>1011.32</v>
          </cell>
          <cell r="R4">
            <v>210.56</v>
          </cell>
          <cell r="S4">
            <v>1077.5800000000002</v>
          </cell>
        </row>
        <row r="5">
          <cell r="B5">
            <v>189.8</v>
          </cell>
          <cell r="D5">
            <v>1</v>
          </cell>
          <cell r="J5">
            <v>352.7</v>
          </cell>
          <cell r="K5">
            <v>987.3</v>
          </cell>
          <cell r="L5">
            <v>776.5</v>
          </cell>
          <cell r="R5">
            <v>150.6</v>
          </cell>
          <cell r="S5">
            <v>913.39</v>
          </cell>
        </row>
        <row r="6">
          <cell r="B6">
            <v>264.2</v>
          </cell>
          <cell r="D6">
            <v>0.39</v>
          </cell>
          <cell r="J6">
            <v>368.4</v>
          </cell>
          <cell r="K6">
            <v>1001.8</v>
          </cell>
          <cell r="L6">
            <v>791.1</v>
          </cell>
          <cell r="R6">
            <v>90.2</v>
          </cell>
          <cell r="S6">
            <v>751.03</v>
          </cell>
        </row>
        <row r="7">
          <cell r="B7">
            <v>276.89999999999998</v>
          </cell>
          <cell r="D7">
            <v>1</v>
          </cell>
          <cell r="J7">
            <v>454.6</v>
          </cell>
          <cell r="K7">
            <v>1177.9000000000001</v>
          </cell>
          <cell r="L7">
            <v>917</v>
          </cell>
          <cell r="R7">
            <v>102.4</v>
          </cell>
          <cell r="S7">
            <v>1341.08</v>
          </cell>
        </row>
        <row r="8">
          <cell r="B8">
            <v>289.7</v>
          </cell>
          <cell r="D8">
            <v>1</v>
          </cell>
          <cell r="J8">
            <v>582</v>
          </cell>
          <cell r="K8">
            <v>1882.7</v>
          </cell>
          <cell r="L8">
            <v>1426.8</v>
          </cell>
          <cell r="R8">
            <v>217.1</v>
          </cell>
          <cell r="S8">
            <v>1933.1</v>
          </cell>
        </row>
        <row r="9">
          <cell r="B9">
            <v>306.2</v>
          </cell>
          <cell r="D9">
            <v>1</v>
          </cell>
          <cell r="J9">
            <v>766.5</v>
          </cell>
          <cell r="K9">
            <v>2170.6</v>
          </cell>
          <cell r="L9">
            <v>1452.4</v>
          </cell>
          <cell r="R9">
            <v>257.3</v>
          </cell>
          <cell r="S9">
            <v>1642.92</v>
          </cell>
        </row>
        <row r="10">
          <cell r="B10">
            <v>343.8</v>
          </cell>
          <cell r="D10">
            <v>1</v>
          </cell>
          <cell r="J10">
            <v>1156.5</v>
          </cell>
          <cell r="K10">
            <v>2662.6</v>
          </cell>
          <cell r="L10">
            <v>1788.4</v>
          </cell>
          <cell r="R10">
            <v>212.6</v>
          </cell>
          <cell r="S10">
            <v>2097.0800000000004</v>
          </cell>
        </row>
        <row r="11">
          <cell r="B11">
            <v>363.8</v>
          </cell>
          <cell r="D11">
            <v>0.79</v>
          </cell>
          <cell r="J11">
            <v>495.5</v>
          </cell>
          <cell r="K11">
            <v>1052.5999999999999</v>
          </cell>
          <cell r="L11">
            <v>817.3</v>
          </cell>
          <cell r="R11">
            <v>80.599999999999994</v>
          </cell>
          <cell r="S11">
            <v>888.86000000000013</v>
          </cell>
        </row>
        <row r="12">
          <cell r="B12">
            <v>721.4</v>
          </cell>
          <cell r="D12">
            <v>1</v>
          </cell>
          <cell r="K12">
            <v>98.5</v>
          </cell>
          <cell r="L12">
            <v>101.2</v>
          </cell>
          <cell r="R12">
            <v>0</v>
          </cell>
          <cell r="S12">
            <v>598.62</v>
          </cell>
        </row>
        <row r="13">
          <cell r="B13">
            <v>736.3</v>
          </cell>
          <cell r="D13">
            <v>1</v>
          </cell>
          <cell r="K13">
            <v>65.5</v>
          </cell>
          <cell r="L13">
            <v>98.4</v>
          </cell>
          <cell r="R13">
            <v>95.5</v>
          </cell>
          <cell r="S13">
            <v>394.71</v>
          </cell>
        </row>
        <row r="14">
          <cell r="B14">
            <v>745.7</v>
          </cell>
          <cell r="D14">
            <v>1</v>
          </cell>
          <cell r="J14">
            <v>191</v>
          </cell>
          <cell r="K14">
            <v>828.7</v>
          </cell>
          <cell r="L14">
            <v>502.9</v>
          </cell>
          <cell r="R14">
            <v>282.8</v>
          </cell>
          <cell r="S14">
            <v>1179.1499999999999</v>
          </cell>
        </row>
        <row r="15">
          <cell r="B15">
            <v>755.7</v>
          </cell>
          <cell r="R15">
            <v>0</v>
          </cell>
        </row>
        <row r="16">
          <cell r="B16">
            <v>861.8</v>
          </cell>
          <cell r="D16">
            <v>1</v>
          </cell>
          <cell r="J16">
            <v>111.3</v>
          </cell>
          <cell r="K16">
            <v>346.1</v>
          </cell>
          <cell r="L16">
            <v>224.1</v>
          </cell>
          <cell r="R16">
            <v>73.400000000000006</v>
          </cell>
          <cell r="S16">
            <v>506.58000000000004</v>
          </cell>
        </row>
        <row r="17">
          <cell r="B17">
            <v>871.8</v>
          </cell>
          <cell r="D17">
            <v>1</v>
          </cell>
          <cell r="J17">
            <v>219.4</v>
          </cell>
          <cell r="K17">
            <v>778.5</v>
          </cell>
          <cell r="L17">
            <v>519.6</v>
          </cell>
          <cell r="R17">
            <v>0</v>
          </cell>
          <cell r="S17">
            <v>1315.3700000000001</v>
          </cell>
        </row>
        <row r="18">
          <cell r="B18">
            <v>882.8</v>
          </cell>
          <cell r="D18">
            <v>1</v>
          </cell>
          <cell r="J18">
            <v>150.19999999999999</v>
          </cell>
          <cell r="K18">
            <v>319.3</v>
          </cell>
          <cell r="L18">
            <v>176.2</v>
          </cell>
          <cell r="R18">
            <v>132.80000000000001</v>
          </cell>
          <cell r="S18">
            <v>438.07000000000005</v>
          </cell>
        </row>
        <row r="19">
          <cell r="B19">
            <v>892.8</v>
          </cell>
          <cell r="D19">
            <v>1</v>
          </cell>
          <cell r="J19">
            <v>106.9</v>
          </cell>
          <cell r="K19">
            <v>145</v>
          </cell>
          <cell r="L19">
            <v>255.5</v>
          </cell>
          <cell r="R19">
            <v>98.7</v>
          </cell>
          <cell r="S19">
            <v>509.51</v>
          </cell>
        </row>
        <row r="20">
          <cell r="B20">
            <v>902.8</v>
          </cell>
          <cell r="D20">
            <v>1</v>
          </cell>
          <cell r="J20">
            <v>0</v>
          </cell>
          <cell r="K20">
            <v>0</v>
          </cell>
          <cell r="L20">
            <v>0</v>
          </cell>
          <cell r="R20">
            <v>0</v>
          </cell>
          <cell r="S20">
            <v>47.540000000000006</v>
          </cell>
        </row>
        <row r="21">
          <cell r="B21">
            <v>953.3</v>
          </cell>
          <cell r="D21">
            <v>1</v>
          </cell>
          <cell r="K21">
            <v>531.5</v>
          </cell>
          <cell r="L21">
            <v>433.5</v>
          </cell>
          <cell r="R21">
            <v>112.3</v>
          </cell>
          <cell r="S21">
            <v>218.2</v>
          </cell>
        </row>
        <row r="22">
          <cell r="B22">
            <v>966.8</v>
          </cell>
          <cell r="D22">
            <v>1</v>
          </cell>
          <cell r="J22">
            <v>970.4</v>
          </cell>
          <cell r="K22">
            <v>674.3</v>
          </cell>
          <cell r="L22">
            <v>381</v>
          </cell>
          <cell r="R22">
            <v>362.7</v>
          </cell>
          <cell r="S22">
            <v>3101.58</v>
          </cell>
        </row>
        <row r="23">
          <cell r="B23">
            <v>976.8</v>
          </cell>
          <cell r="D23">
            <v>1</v>
          </cell>
          <cell r="K23">
            <v>466.6</v>
          </cell>
          <cell r="L23">
            <v>146.30000000000001</v>
          </cell>
          <cell r="R23">
            <v>0</v>
          </cell>
          <cell r="S23">
            <v>508.32000000000005</v>
          </cell>
        </row>
        <row r="24">
          <cell r="B24">
            <v>993.1</v>
          </cell>
          <cell r="D24">
            <v>1</v>
          </cell>
          <cell r="J24">
            <v>689</v>
          </cell>
          <cell r="K24">
            <v>579.4</v>
          </cell>
          <cell r="L24">
            <v>175</v>
          </cell>
          <cell r="R24">
            <v>323.3</v>
          </cell>
          <cell r="S24">
            <v>1160.98</v>
          </cell>
        </row>
        <row r="25">
          <cell r="B25">
            <v>1003.8</v>
          </cell>
          <cell r="D25">
            <v>1</v>
          </cell>
          <cell r="J25">
            <v>250.9</v>
          </cell>
          <cell r="K25">
            <v>190.8</v>
          </cell>
          <cell r="L25">
            <v>296.60000000000002</v>
          </cell>
          <cell r="R25">
            <v>57.6</v>
          </cell>
          <cell r="S25">
            <v>287.32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5818-949A-45F7-B951-5068006C8F60}">
  <dimension ref="A1:X24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1" max="1" width="17.33203125" bestFit="1" customWidth="1"/>
    <col min="2" max="2" width="14" bestFit="1" customWidth="1"/>
    <col min="3" max="3" width="17.5" customWidth="1"/>
    <col min="4" max="4" width="14.33203125" bestFit="1" customWidth="1"/>
    <col min="5" max="5" width="14" bestFit="1" customWidth="1"/>
    <col min="6" max="6" width="19.1640625" bestFit="1" customWidth="1"/>
    <col min="7" max="7" width="23.6640625" bestFit="1" customWidth="1"/>
    <col min="8" max="8" width="9.6640625" bestFit="1" customWidth="1"/>
    <col min="9" max="9" width="13" customWidth="1"/>
    <col min="10" max="10" width="10.83203125" customWidth="1"/>
    <col min="11" max="11" width="9.33203125" customWidth="1"/>
    <col min="13" max="14" width="13" customWidth="1"/>
    <col min="15" max="15" width="13.33203125" customWidth="1"/>
    <col min="16" max="16" width="10" customWidth="1"/>
    <col min="17" max="17" width="12.33203125" customWidth="1"/>
    <col min="18" max="18" width="12.1640625" customWidth="1"/>
    <col min="19" max="19" width="24.5" customWidth="1"/>
    <col min="20" max="20" width="34.5" bestFit="1" customWidth="1"/>
    <col min="22" max="22" width="16.33203125" bestFit="1" customWidth="1"/>
    <col min="23" max="23" width="34.33203125" bestFit="1" customWidth="1"/>
    <col min="24" max="24" width="37.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59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</row>
    <row r="2" spans="1:24" x14ac:dyDescent="0.2">
      <c r="A2" t="s">
        <v>25</v>
      </c>
      <c r="B2">
        <v>149.80000000000001</v>
      </c>
      <c r="C2" t="s">
        <v>23</v>
      </c>
      <c r="D2">
        <v>1</v>
      </c>
      <c r="E2" t="s">
        <v>24</v>
      </c>
      <c r="F2">
        <v>1</v>
      </c>
      <c r="H2">
        <v>478.2</v>
      </c>
      <c r="J2">
        <v>533.29999999999995</v>
      </c>
      <c r="K2">
        <v>611.4</v>
      </c>
      <c r="L2">
        <v>602.29999999999995</v>
      </c>
      <c r="P2">
        <v>0</v>
      </c>
      <c r="Q2">
        <v>78.8</v>
      </c>
      <c r="R2">
        <v>136.69999999999999</v>
      </c>
      <c r="S2">
        <f>42.6+198.4+176.9+223.1+229.3+36.78</f>
        <v>907.07999999999993</v>
      </c>
      <c r="U2">
        <f>(K2-[1]Zeaxanthin!G$2)/([1]Zeaxanthin!F$2*D2)</f>
        <v>2.2925900710008196</v>
      </c>
      <c r="V2">
        <f>(L2-[1]Lutein!G$2)/([1]Lutein!F$2*D2)</f>
        <v>24.965647846384215</v>
      </c>
      <c r="X2">
        <f>(S2-'[1]Chlorophyll-a'!G$2)/('[1]Chlorophyll-a'!F$2*'[1]Rotsee-samples'!D3)</f>
        <v>42.747357242844046</v>
      </c>
    </row>
    <row r="3" spans="1:24" x14ac:dyDescent="0.2">
      <c r="A3" t="s">
        <v>26</v>
      </c>
      <c r="B3">
        <v>159.80000000000001</v>
      </c>
      <c r="C3" t="s">
        <v>27</v>
      </c>
      <c r="D3">
        <v>1</v>
      </c>
      <c r="E3" t="s">
        <v>28</v>
      </c>
      <c r="F3">
        <v>1</v>
      </c>
      <c r="H3">
        <v>200.41</v>
      </c>
      <c r="J3">
        <v>212.6</v>
      </c>
      <c r="K3">
        <v>1343.4</v>
      </c>
      <c r="L3">
        <v>1011.32</v>
      </c>
      <c r="P3">
        <v>0</v>
      </c>
      <c r="R3">
        <v>210.56</v>
      </c>
      <c r="S3">
        <f>78.42+489.2+317.61+113.45+78.9</f>
        <v>1077.5800000000002</v>
      </c>
      <c r="U3">
        <f>(K3-[1]Zeaxanthin!G$2)/([1]Zeaxanthin!F$2*D3)</f>
        <v>12.463353295077185</v>
      </c>
      <c r="V3">
        <f>(L3-[1]Lutein!G$2)/([1]Lutein!F$2*D3)</f>
        <v>42.979388707830537</v>
      </c>
      <c r="X3">
        <f>(S3-'[1]Chlorophyll-a'!G$2)/('[1]Chlorophyll-a'!F$2*'[1]Rotsee-samples'!D4)</f>
        <v>50.977313317565297</v>
      </c>
    </row>
    <row r="4" spans="1:24" x14ac:dyDescent="0.2">
      <c r="A4" t="s">
        <v>29</v>
      </c>
      <c r="B4">
        <v>189.8</v>
      </c>
      <c r="C4" t="s">
        <v>23</v>
      </c>
      <c r="D4">
        <v>1</v>
      </c>
      <c r="E4" t="s">
        <v>24</v>
      </c>
      <c r="F4">
        <v>1</v>
      </c>
      <c r="H4">
        <v>327.10000000000002</v>
      </c>
      <c r="J4">
        <v>352.7</v>
      </c>
      <c r="K4">
        <v>987.3</v>
      </c>
      <c r="L4">
        <v>776.5</v>
      </c>
      <c r="P4">
        <v>0</v>
      </c>
      <c r="R4">
        <v>150.6</v>
      </c>
      <c r="S4">
        <f>13.65+55.57+230.98+341.77+220.92+50.5</f>
        <v>913.39</v>
      </c>
      <c r="U4">
        <f>(K4-[1]Zeaxanthin!G$2)/([1]Zeaxanthin!F$2*D4)</f>
        <v>7.5155270872990503</v>
      </c>
      <c r="V4">
        <f>(L4-[1]Lutein!G$2)/([1]Lutein!F$2*D4)</f>
        <v>32.637628820576062</v>
      </c>
      <c r="X4">
        <f>(S4-'[1]Chlorophyll-a'!G$2)/('[1]Chlorophyll-a'!F$2*'[1]Rotsee-samples'!D5)</f>
        <v>43.051938021914374</v>
      </c>
    </row>
    <row r="5" spans="1:24" x14ac:dyDescent="0.2">
      <c r="A5" t="s">
        <v>30</v>
      </c>
      <c r="B5">
        <v>264.2</v>
      </c>
      <c r="C5" t="s">
        <v>23</v>
      </c>
      <c r="D5">
        <v>0.39</v>
      </c>
      <c r="E5" t="s">
        <v>24</v>
      </c>
      <c r="F5">
        <v>1</v>
      </c>
      <c r="H5">
        <v>342.6</v>
      </c>
      <c r="J5">
        <v>368.4</v>
      </c>
      <c r="K5">
        <v>1001.8</v>
      </c>
      <c r="L5">
        <v>791.1</v>
      </c>
      <c r="P5">
        <v>228.7</v>
      </c>
      <c r="R5">
        <v>90.2</v>
      </c>
      <c r="S5">
        <f>173.12+330.06+131.63+74.5+41.72</f>
        <v>751.03</v>
      </c>
      <c r="U5">
        <f>(K5-[1]Zeaxanthin!G$2)/([1]Zeaxanthin!F$2*D5)</f>
        <v>19.787172112414222</v>
      </c>
      <c r="V5">
        <f>(L5-[1]Lutein!G$2)/([1]Lutein!F$2*D5)</f>
        <v>85.334950436685673</v>
      </c>
      <c r="X5">
        <f>(S5-'[1]Chlorophyll-a'!G$2)/('[1]Chlorophyll-a'!F$2*'[1]Rotsee-samples'!D6)</f>
        <v>90.294605074737333</v>
      </c>
    </row>
    <row r="6" spans="1:24" x14ac:dyDescent="0.2">
      <c r="A6" t="s">
        <v>31</v>
      </c>
      <c r="B6">
        <v>276.89999999999998</v>
      </c>
      <c r="C6" t="s">
        <v>23</v>
      </c>
      <c r="D6">
        <v>1</v>
      </c>
      <c r="E6" t="s">
        <v>24</v>
      </c>
      <c r="F6">
        <v>1</v>
      </c>
      <c r="H6">
        <v>354.4</v>
      </c>
      <c r="J6">
        <v>454.6</v>
      </c>
      <c r="K6">
        <v>1177.9000000000001</v>
      </c>
      <c r="L6">
        <v>917</v>
      </c>
      <c r="P6">
        <v>1057</v>
      </c>
      <c r="R6">
        <v>102.4</v>
      </c>
      <c r="S6">
        <f>80.45+470.49+445.53+235.98+108.63</f>
        <v>1341.08</v>
      </c>
      <c r="U6">
        <f>(K6-[1]Zeaxanthin!G$2)/([1]Zeaxanthin!F$2*D6)</f>
        <v>10.163815981436969</v>
      </c>
      <c r="V6">
        <f>(L6-[1]Lutein!G$2)/([1]Lutein!F$2*D6)</f>
        <v>38.82542059367568</v>
      </c>
      <c r="W6">
        <f>(P6-[1]Echinenone!G$2)/([1]Echinenone!F$2*F6)</f>
        <v>3.8629493684551441</v>
      </c>
      <c r="X6">
        <f>(S6-'[1]Chlorophyll-a'!G$2)/('[1]Chlorophyll-a'!F$2*'[1]Rotsee-samples'!D7)</f>
        <v>63.696336342134479</v>
      </c>
    </row>
    <row r="7" spans="1:24" x14ac:dyDescent="0.2">
      <c r="A7" t="s">
        <v>32</v>
      </c>
      <c r="B7">
        <v>289.7</v>
      </c>
      <c r="C7" t="s">
        <v>23</v>
      </c>
      <c r="D7">
        <v>1</v>
      </c>
      <c r="E7" t="s">
        <v>24</v>
      </c>
      <c r="F7">
        <v>1</v>
      </c>
      <c r="H7">
        <v>529.29999999999995</v>
      </c>
      <c r="J7">
        <v>582</v>
      </c>
      <c r="K7">
        <v>1882.7</v>
      </c>
      <c r="L7">
        <v>1426.8</v>
      </c>
      <c r="P7">
        <v>1699</v>
      </c>
      <c r="R7">
        <v>217.1</v>
      </c>
      <c r="S7">
        <f>78.07+118.8+591.71+664.91+318.4+161.21</f>
        <v>1933.1</v>
      </c>
      <c r="U7">
        <f>(K7-[1]Zeaxanthin!G$2)/([1]Zeaxanthin!F$2*D7)</f>
        <v>19.956649205930169</v>
      </c>
      <c r="V7">
        <f>(L7-[1]Lutein!G$2)/([1]Lutein!F$2*D7)</f>
        <v>61.277635867171668</v>
      </c>
      <c r="W7">
        <f>(P7-[1]Echinenone!G$2)/([1]Echinenone!F$2*F7)</f>
        <v>7.3283493468638676</v>
      </c>
      <c r="X7">
        <f>(S7-'[1]Chlorophyll-a'!G$2)/('[1]Chlorophyll-a'!F$2*'[1]Rotsee-samples'!D8)</f>
        <v>92.272867693198819</v>
      </c>
    </row>
    <row r="8" spans="1:24" x14ac:dyDescent="0.2">
      <c r="A8" t="s">
        <v>33</v>
      </c>
      <c r="B8">
        <v>306.2</v>
      </c>
      <c r="C8" t="s">
        <v>27</v>
      </c>
      <c r="D8">
        <v>1</v>
      </c>
      <c r="E8" t="s">
        <v>28</v>
      </c>
      <c r="F8">
        <v>1</v>
      </c>
      <c r="H8">
        <v>689.7</v>
      </c>
      <c r="J8">
        <v>766.5</v>
      </c>
      <c r="K8">
        <v>2170.6</v>
      </c>
      <c r="L8">
        <v>1452.4</v>
      </c>
      <c r="P8">
        <v>689.5</v>
      </c>
      <c r="R8">
        <v>257.3</v>
      </c>
      <c r="S8">
        <f>73.6+134.61+469.35+496.55+313.87+154.94</f>
        <v>1642.92</v>
      </c>
      <c r="U8">
        <f>(K8-[1]Zeaxanthin!G$2)/([1]Zeaxanthin!F$2*D8)</f>
        <v>23.956871517694623</v>
      </c>
      <c r="V8">
        <f>(L8-[1]Lutein!G$2)/([1]Lutein!F$2*D8)</f>
        <v>62.405091165330752</v>
      </c>
      <c r="W8">
        <f>(P8-[1]Echinenone!G$2)/([1]Echinenone!F$2*F8)</f>
        <v>1.8792507826837956</v>
      </c>
      <c r="X8">
        <f>(S8-'[1]Chlorophyll-a'!G$2)/('[1]Chlorophyll-a'!F$2*'[1]Rotsee-samples'!D9)</f>
        <v>78.266013418931323</v>
      </c>
    </row>
    <row r="9" spans="1:24" x14ac:dyDescent="0.2">
      <c r="A9" t="s">
        <v>34</v>
      </c>
      <c r="B9">
        <v>343.8</v>
      </c>
      <c r="C9" t="s">
        <v>27</v>
      </c>
      <c r="D9">
        <v>1</v>
      </c>
      <c r="E9" t="s">
        <v>28</v>
      </c>
      <c r="F9">
        <v>1</v>
      </c>
      <c r="H9">
        <v>980.23</v>
      </c>
      <c r="J9">
        <v>1156.5</v>
      </c>
      <c r="K9">
        <v>2662.6</v>
      </c>
      <c r="L9">
        <v>1788.4</v>
      </c>
      <c r="P9">
        <v>766.2</v>
      </c>
      <c r="R9">
        <v>212.6</v>
      </c>
      <c r="S9">
        <f>112.42+182.77+273.08+921.36+383.41+224.04</f>
        <v>2097.0800000000004</v>
      </c>
      <c r="U9">
        <f>(K9-[1]Zeaxanthin!G$2)/([1]Zeaxanthin!F$2*D9)</f>
        <v>30.792958274860705</v>
      </c>
      <c r="V9">
        <f>(L9-[1]Lutein!G$2)/([1]Lutein!F$2*D9)</f>
        <v>77.202941953668642</v>
      </c>
      <c r="W9">
        <f>(P9-[1]Echinenone!G$2)/([1]Echinenone!F$2*F9)</f>
        <v>2.2932635215372992</v>
      </c>
      <c r="X9">
        <f>(S9-'[1]Chlorophyll-a'!G$2)/('[1]Chlorophyll-a'!F$2*'[1]Rotsee-samples'!D10)</f>
        <v>100.18810638605977</v>
      </c>
    </row>
    <row r="10" spans="1:24" x14ac:dyDescent="0.2">
      <c r="A10" t="s">
        <v>35</v>
      </c>
      <c r="B10">
        <v>363.8</v>
      </c>
      <c r="C10" t="s">
        <v>23</v>
      </c>
      <c r="D10">
        <v>0.79</v>
      </c>
      <c r="E10" t="s">
        <v>24</v>
      </c>
      <c r="F10">
        <v>1</v>
      </c>
      <c r="H10">
        <v>452.9</v>
      </c>
      <c r="J10">
        <v>495.5</v>
      </c>
      <c r="K10">
        <v>1052.5999999999999</v>
      </c>
      <c r="L10">
        <v>817.3</v>
      </c>
      <c r="P10">
        <v>778.6</v>
      </c>
      <c r="R10">
        <v>80.599999999999994</v>
      </c>
      <c r="S10">
        <f>49.18+74.23+163.37+328.69+159.83+113.56</f>
        <v>888.86000000000013</v>
      </c>
      <c r="U10">
        <f>(K10-[1]Zeaxanthin!G$2)/([1]Zeaxanthin!F$2*D10)</f>
        <v>10.66181895696737</v>
      </c>
      <c r="V10">
        <f>(L10-[1]Lutein!G$2)/([1]Lutein!F$2*D10)</f>
        <v>43.587988230401372</v>
      </c>
      <c r="W10">
        <f>(P10-[1]Echinenone!G$2)/([1]Echinenone!F$2*F10)</f>
        <v>2.3601964806218287</v>
      </c>
      <c r="X10">
        <f>(S10-'[1]Chlorophyll-a'!G$2)/('[1]Chlorophyll-a'!F$2*'[1]Rotsee-samples'!D11)</f>
        <v>52.997324401228617</v>
      </c>
    </row>
    <row r="11" spans="1:24" x14ac:dyDescent="0.2">
      <c r="A11" t="s">
        <v>36</v>
      </c>
      <c r="B11">
        <v>721.4</v>
      </c>
      <c r="C11" t="s">
        <v>37</v>
      </c>
      <c r="D11">
        <v>1</v>
      </c>
      <c r="E11" t="s">
        <v>38</v>
      </c>
      <c r="F11">
        <v>1</v>
      </c>
      <c r="I11">
        <v>350.1</v>
      </c>
      <c r="K11">
        <v>98.5</v>
      </c>
      <c r="L11">
        <v>101.2</v>
      </c>
      <c r="M11">
        <v>631.70000000000005</v>
      </c>
      <c r="P11">
        <v>0</v>
      </c>
      <c r="Q11">
        <v>228.9</v>
      </c>
      <c r="R11">
        <v>0</v>
      </c>
      <c r="S11">
        <f>37.39+282.83+46.1+48.35+183.95</f>
        <v>598.62</v>
      </c>
      <c r="V11">
        <f>(L11-[1]Lutein!G$2)/([1]Lutein!F$2*D11)</f>
        <v>2.8965912093719726</v>
      </c>
      <c r="X11">
        <f>(S11-'[1]Chlorophyll-a'!G$2)/('[1]Chlorophyll-a'!F$2*'[1]Rotsee-samples'!D12)</f>
        <v>27.858135830477391</v>
      </c>
    </row>
    <row r="12" spans="1:24" x14ac:dyDescent="0.2">
      <c r="A12" t="s">
        <v>39</v>
      </c>
      <c r="B12">
        <v>736.3</v>
      </c>
      <c r="C12" t="s">
        <v>37</v>
      </c>
      <c r="D12">
        <v>1</v>
      </c>
      <c r="E12" t="s">
        <v>38</v>
      </c>
      <c r="F12">
        <v>1</v>
      </c>
      <c r="G12">
        <v>194.7</v>
      </c>
      <c r="I12">
        <v>317.3</v>
      </c>
      <c r="K12">
        <v>65.5</v>
      </c>
      <c r="L12">
        <v>98.4</v>
      </c>
      <c r="M12">
        <v>485.7</v>
      </c>
      <c r="P12">
        <v>0</v>
      </c>
      <c r="Q12">
        <v>268</v>
      </c>
      <c r="R12">
        <v>95.5</v>
      </c>
      <c r="S12">
        <f>24.49+296.07+39.21+34.94</f>
        <v>394.71</v>
      </c>
      <c r="T12">
        <v>0.03</v>
      </c>
      <c r="V12">
        <f>(L12-[1]Lutein!G$2)/([1]Lutein!F$2*D12)</f>
        <v>2.7732757861358235</v>
      </c>
      <c r="X12">
        <f>(S12-'[1]Chlorophyll-a'!G$2)/('[1]Chlorophyll-a'!F$2*'[1]Rotsee-samples'!D13)</f>
        <v>18.01549452140754</v>
      </c>
    </row>
    <row r="13" spans="1:24" x14ac:dyDescent="0.2">
      <c r="A13" t="s">
        <v>40</v>
      </c>
      <c r="B13">
        <v>745.7</v>
      </c>
      <c r="C13" t="s">
        <v>37</v>
      </c>
      <c r="D13">
        <v>1</v>
      </c>
      <c r="E13" t="s">
        <v>38</v>
      </c>
      <c r="F13">
        <v>1</v>
      </c>
      <c r="H13">
        <v>210.5</v>
      </c>
      <c r="J13">
        <v>191</v>
      </c>
      <c r="K13">
        <v>828.7</v>
      </c>
      <c r="L13">
        <v>502.9</v>
      </c>
      <c r="M13">
        <v>165.6</v>
      </c>
      <c r="P13">
        <v>0</v>
      </c>
      <c r="R13">
        <v>282.8</v>
      </c>
      <c r="S13">
        <f>479.96+40.87+173.25+328.12+156.95</f>
        <v>1179.1499999999999</v>
      </c>
      <c r="U13">
        <f>(K13-[1]Zeaxanthin!G$2)/([1]Zeaxanthin!F$2*D13)</f>
        <v>5.3118617220825062</v>
      </c>
      <c r="V13">
        <f>(L13-[1]Lutein!G$2)/([1]Lutein!F$2*D13)</f>
        <v>20.587950321500923</v>
      </c>
      <c r="X13">
        <f>(S13-'[1]Chlorophyll-a'!G$2)/('[1]Chlorophyll-a'!F$2*'[1]Rotsee-samples'!D14)</f>
        <v>55.880050200318578</v>
      </c>
    </row>
    <row r="14" spans="1:24" x14ac:dyDescent="0.2">
      <c r="A14" t="s">
        <v>41</v>
      </c>
      <c r="B14">
        <v>755.7</v>
      </c>
      <c r="C14" t="s">
        <v>42</v>
      </c>
      <c r="D14">
        <v>1</v>
      </c>
      <c r="E14" t="s">
        <v>43</v>
      </c>
      <c r="F14">
        <v>1</v>
      </c>
      <c r="M14">
        <v>201.1</v>
      </c>
      <c r="P14">
        <v>0</v>
      </c>
      <c r="R14">
        <v>0</v>
      </c>
    </row>
    <row r="15" spans="1:24" x14ac:dyDescent="0.2">
      <c r="A15" t="s">
        <v>44</v>
      </c>
      <c r="B15">
        <v>861.8</v>
      </c>
      <c r="C15" t="s">
        <v>45</v>
      </c>
      <c r="D15">
        <v>1</v>
      </c>
      <c r="E15" t="s">
        <v>46</v>
      </c>
      <c r="F15">
        <v>1</v>
      </c>
      <c r="H15">
        <v>98.4</v>
      </c>
      <c r="J15">
        <v>111.3</v>
      </c>
      <c r="K15">
        <v>346.1</v>
      </c>
      <c r="L15">
        <v>224.1</v>
      </c>
      <c r="N15">
        <v>251.3</v>
      </c>
      <c r="P15">
        <v>179.5</v>
      </c>
      <c r="R15">
        <v>73.400000000000006</v>
      </c>
      <c r="S15">
        <f>285.18+150.12+71.28</f>
        <v>506.58000000000004</v>
      </c>
      <c r="V15">
        <f>(L15-[1]Lutein!G$2)/[1]Lutein!F$2</f>
        <v>8.3092574649872279</v>
      </c>
      <c r="X15">
        <f>(S15-'[1]Chlorophyll-a'!G$2)/('[1]Chlorophyll-a'!F$2*'[1]Rotsee-samples'!D16)</f>
        <v>23.415407636240772</v>
      </c>
    </row>
    <row r="16" spans="1:24" x14ac:dyDescent="0.2">
      <c r="A16" t="s">
        <v>47</v>
      </c>
      <c r="B16">
        <v>871.8</v>
      </c>
      <c r="C16" t="s">
        <v>23</v>
      </c>
      <c r="D16">
        <v>1</v>
      </c>
      <c r="E16" t="s">
        <v>24</v>
      </c>
      <c r="F16">
        <v>1</v>
      </c>
      <c r="H16">
        <v>140.22999999999999</v>
      </c>
      <c r="J16">
        <v>219.4</v>
      </c>
      <c r="K16">
        <v>778.5</v>
      </c>
      <c r="L16">
        <v>519.6</v>
      </c>
      <c r="N16">
        <v>518.20000000000005</v>
      </c>
      <c r="P16">
        <v>222.4</v>
      </c>
      <c r="R16">
        <v>0</v>
      </c>
      <c r="S16">
        <f>328.91+239.99+59.2+132.41+377.85+177.01</f>
        <v>1315.3700000000001</v>
      </c>
      <c r="U16">
        <f>(K16-[1]Zeaxanthin!G$2)/([1]Zeaxanthin!F$2*D16)</f>
        <v>4.614358561087105</v>
      </c>
      <c r="V16">
        <f>(L16-[1]Lutein!G$2)/[1]Lutein!F$2</f>
        <v>21.323438738659387</v>
      </c>
      <c r="X16">
        <f>(S16-'[1]Chlorophyll-a'!G$2)/('[1]Chlorophyll-a'!F$2*'[1]Rotsee-samples'!D17)</f>
        <v>62.455326543418458</v>
      </c>
    </row>
    <row r="17" spans="1:24" x14ac:dyDescent="0.2">
      <c r="A17" t="s">
        <v>48</v>
      </c>
      <c r="B17">
        <v>882.8</v>
      </c>
      <c r="C17" t="s">
        <v>45</v>
      </c>
      <c r="D17">
        <v>1</v>
      </c>
      <c r="E17" t="s">
        <v>46</v>
      </c>
      <c r="F17">
        <v>1</v>
      </c>
      <c r="H17">
        <v>390.4</v>
      </c>
      <c r="J17">
        <v>150.19999999999999</v>
      </c>
      <c r="K17">
        <v>319.3</v>
      </c>
      <c r="L17">
        <v>176.2</v>
      </c>
      <c r="N17">
        <v>206.6</v>
      </c>
      <c r="P17">
        <v>143.19999999999999</v>
      </c>
      <c r="R17">
        <v>132.80000000000001</v>
      </c>
      <c r="S17">
        <f>149.61+37.92+161.76+88.78</f>
        <v>438.07000000000005</v>
      </c>
      <c r="V17">
        <f>(L17-[1]Lutein!G$2)/[1]Lutein!F$2</f>
        <v>6.1996829031973917</v>
      </c>
      <c r="X17">
        <f>(S17-'[1]Chlorophyll-a'!G$2)/('[1]Chlorophyll-a'!F$2*'[1]Rotsee-samples'!D18)</f>
        <v>20.108461649852782</v>
      </c>
    </row>
    <row r="18" spans="1:24" x14ac:dyDescent="0.2">
      <c r="A18" t="s">
        <v>49</v>
      </c>
      <c r="B18">
        <v>892.8</v>
      </c>
      <c r="C18" t="s">
        <v>23</v>
      </c>
      <c r="D18">
        <v>1</v>
      </c>
      <c r="E18" t="s">
        <v>24</v>
      </c>
      <c r="F18">
        <v>1</v>
      </c>
      <c r="H18">
        <v>115.3</v>
      </c>
      <c r="J18">
        <v>106.9</v>
      </c>
      <c r="K18">
        <v>145</v>
      </c>
      <c r="L18">
        <v>255.5</v>
      </c>
      <c r="M18">
        <v>349.5</v>
      </c>
      <c r="P18">
        <v>0</v>
      </c>
      <c r="Q18">
        <v>178.3</v>
      </c>
      <c r="R18">
        <v>98.7</v>
      </c>
      <c r="S18">
        <f>57.56+39+250.28+31.9+28.54+16.21+86.02</f>
        <v>509.51</v>
      </c>
      <c r="V18">
        <f>(L18-[1]Lutein!G$2)/[1]Lutein!F$2</f>
        <v>9.6921518541354708</v>
      </c>
      <c r="X18">
        <f>(S18-'[1]Chlorophyll-a'!G$2)/('[1]Chlorophyll-a'!F$2*'[1]Rotsee-samples'!D19)</f>
        <v>23.556837379929526</v>
      </c>
    </row>
    <row r="19" spans="1:24" x14ac:dyDescent="0.2">
      <c r="A19" t="s">
        <v>50</v>
      </c>
      <c r="B19">
        <v>902.8</v>
      </c>
      <c r="C19" t="s">
        <v>23</v>
      </c>
      <c r="D19">
        <v>1</v>
      </c>
      <c r="E19" t="s">
        <v>24</v>
      </c>
      <c r="F19">
        <v>1</v>
      </c>
      <c r="J19">
        <v>0</v>
      </c>
      <c r="K19">
        <v>0</v>
      </c>
      <c r="L19">
        <v>0</v>
      </c>
      <c r="P19">
        <v>0</v>
      </c>
      <c r="R19">
        <v>0</v>
      </c>
      <c r="S19">
        <f>35.49+12.05</f>
        <v>47.540000000000006</v>
      </c>
      <c r="X19">
        <f>(S19-'[1]Chlorophyll-a'!G$2)/('[1]Chlorophyll-a'!F$2*'[1]Rotsee-samples'!D20)</f>
        <v>1.2577593280880439</v>
      </c>
    </row>
    <row r="20" spans="1:24" x14ac:dyDescent="0.2">
      <c r="A20" t="s">
        <v>51</v>
      </c>
      <c r="B20">
        <v>953.3</v>
      </c>
      <c r="C20" t="s">
        <v>23</v>
      </c>
      <c r="D20">
        <v>1</v>
      </c>
      <c r="E20" t="s">
        <v>24</v>
      </c>
      <c r="F20">
        <v>1</v>
      </c>
      <c r="K20">
        <v>531.5</v>
      </c>
      <c r="L20">
        <v>433.5</v>
      </c>
      <c r="P20">
        <v>0</v>
      </c>
      <c r="R20">
        <v>112.3</v>
      </c>
      <c r="S20">
        <f>130.54+87.66</f>
        <v>218.2</v>
      </c>
      <c r="U20">
        <f>(K20-[1]Zeaxanthin!G$2)/([1]Zeaxanthin!F$2*D20)</f>
        <v>1.1824206972252715</v>
      </c>
      <c r="V20">
        <f>(L20-[1]Lutein!G$2)/[1]Lutein!F$2</f>
        <v>17.531489474147801</v>
      </c>
      <c r="X20">
        <f>(S20-'[1]Chlorophyll-a'!G$2)/('[1]Chlorophyll-a'!F$2*'[1]Rotsee-samples'!D21)</f>
        <v>9.4954385287445096</v>
      </c>
    </row>
    <row r="21" spans="1:24" x14ac:dyDescent="0.2">
      <c r="A21" t="s">
        <v>52</v>
      </c>
      <c r="B21">
        <v>966.8</v>
      </c>
      <c r="C21" t="s">
        <v>53</v>
      </c>
      <c r="D21">
        <v>1</v>
      </c>
      <c r="E21" t="s">
        <v>38</v>
      </c>
      <c r="F21">
        <v>1</v>
      </c>
      <c r="H21">
        <v>456.3</v>
      </c>
      <c r="J21">
        <v>970.4</v>
      </c>
      <c r="K21">
        <v>674.3</v>
      </c>
      <c r="L21">
        <v>381</v>
      </c>
      <c r="O21">
        <v>1058.5999999999999</v>
      </c>
      <c r="P21">
        <v>0</v>
      </c>
      <c r="R21">
        <v>362.7</v>
      </c>
      <c r="S21">
        <f>210.48+335.1+354.08+66.08+115.1+146.15+117.11+162.75+175.5+663.98+89.46+62.4+94.75+420.76+87.88</f>
        <v>3101.58</v>
      </c>
      <c r="U21">
        <f>(K21-[1]Zeaxanthin!G$2)/([1]Zeaxanthin!F$2*D21)</f>
        <v>3.1665531950368893</v>
      </c>
      <c r="V21">
        <f>(L21-[1]Lutein!G$2)/[1]Lutein!F$2</f>
        <v>15.219325288470008</v>
      </c>
      <c r="X21">
        <f>(S21-'[1]Chlorophyll-a'!G$2)/('[1]Chlorophyll-a'!F$2*'[1]Rotsee-samples'!D22)</f>
        <v>148.67485639812713</v>
      </c>
    </row>
    <row r="22" spans="1:24" x14ac:dyDescent="0.2">
      <c r="A22" t="s">
        <v>54</v>
      </c>
      <c r="B22">
        <v>976.8</v>
      </c>
      <c r="C22" t="s">
        <v>23</v>
      </c>
      <c r="D22">
        <v>1</v>
      </c>
      <c r="E22" t="s">
        <v>24</v>
      </c>
      <c r="F22">
        <v>1</v>
      </c>
      <c r="K22">
        <v>466.6</v>
      </c>
      <c r="L22">
        <v>146.30000000000001</v>
      </c>
      <c r="P22">
        <v>0</v>
      </c>
      <c r="Q22">
        <v>474</v>
      </c>
      <c r="R22">
        <v>0</v>
      </c>
      <c r="S22">
        <f>85.14+168.25+32.13+93.17+12.47+39.69+77.47</f>
        <v>508.32000000000005</v>
      </c>
      <c r="U22">
        <f>(K22-[1]Zeaxanthin!G$2)/([1]Zeaxanthin!F$2*D22)</f>
        <v>0.28066860263161614</v>
      </c>
      <c r="V22">
        <f>(L22-[1]Lutein!G$2)/[1]Lutein!F$2</f>
        <v>4.8828503479256584</v>
      </c>
      <c r="X22">
        <f>(S22-'[1]Chlorophyll-a'!G$2)/('[1]Chlorophyll-a'!F$2*'[1]Rotsee-samples'!D23)</f>
        <v>23.499396630786315</v>
      </c>
    </row>
    <row r="23" spans="1:24" x14ac:dyDescent="0.2">
      <c r="A23" t="s">
        <v>55</v>
      </c>
      <c r="B23">
        <v>993.1</v>
      </c>
      <c r="C23" t="s">
        <v>27</v>
      </c>
      <c r="D23">
        <v>1</v>
      </c>
      <c r="E23" t="s">
        <v>28</v>
      </c>
      <c r="F23">
        <v>1</v>
      </c>
      <c r="H23">
        <v>170.7</v>
      </c>
      <c r="J23">
        <v>689</v>
      </c>
      <c r="K23">
        <v>579.4</v>
      </c>
      <c r="L23">
        <v>175</v>
      </c>
      <c r="O23">
        <v>810.2</v>
      </c>
      <c r="P23">
        <v>0</v>
      </c>
      <c r="R23">
        <v>323.3</v>
      </c>
      <c r="S23">
        <f>317.7+112.61+211.33+283.36+235.98</f>
        <v>1160.98</v>
      </c>
      <c r="U23">
        <f>(K23-[1]Zeaxanthin!G$2)/([1]Zeaxanthin!F$2*D23)</f>
        <v>1.8479665420794487</v>
      </c>
      <c r="V23">
        <f>(L23-[1]Lutein!G$2)/[1]Lutein!F$2</f>
        <v>6.1468334360961858</v>
      </c>
      <c r="X23">
        <f>(S23-'[1]Chlorophyll-a'!G$2)/('[1]Chlorophyll-a'!F$2*'[1]Rotsee-samples'!D24)</f>
        <v>55.002992711299903</v>
      </c>
    </row>
    <row r="24" spans="1:24" x14ac:dyDescent="0.2">
      <c r="A24" t="s">
        <v>56</v>
      </c>
      <c r="B24">
        <v>1003.8</v>
      </c>
      <c r="C24" t="s">
        <v>57</v>
      </c>
      <c r="D24">
        <v>1</v>
      </c>
      <c r="E24" t="s">
        <v>58</v>
      </c>
      <c r="F24">
        <v>1</v>
      </c>
      <c r="J24">
        <v>250.9</v>
      </c>
      <c r="K24">
        <v>190.8</v>
      </c>
      <c r="L24">
        <v>296.60000000000002</v>
      </c>
      <c r="P24">
        <v>0</v>
      </c>
      <c r="Q24">
        <v>105.2</v>
      </c>
      <c r="R24">
        <v>57.6</v>
      </c>
      <c r="S24">
        <f>58+61.89+24.25+66.49+76.69</f>
        <v>287.32</v>
      </c>
      <c r="V24">
        <f>(L24-[1]Lutein!G$2)/[1]Lutein!F$2</f>
        <v>11.502246102351803</v>
      </c>
      <c r="X24">
        <f>(S24-'[1]Chlorophyll-a'!G$2)/('[1]Chlorophyll-a'!F$2*'[1]Rotsee-samples'!D25)</f>
        <v>12.831828932760535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Ajallooeian  Fatemeh</dc:creator>
  <cp:lastModifiedBy>Zahajská, Petra (GIUB)</cp:lastModifiedBy>
  <dcterms:created xsi:type="dcterms:W3CDTF">2025-06-30T21:55:02Z</dcterms:created>
  <dcterms:modified xsi:type="dcterms:W3CDTF">2025-08-12T08:15:32Z</dcterms:modified>
</cp:coreProperties>
</file>