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8_{04AF4AA4-CD05-4545-A7AC-F382EB187C33}" xr6:coauthVersionLast="47" xr6:coauthVersionMax="47" xr10:uidLastSave="{00000000-0000-0000-0000-000000000000}"/>
  <bookViews>
    <workbookView xWindow="-120" yWindow="-120" windowWidth="29040" windowHeight="15720" xr2:uid="{6D905B35-45B3-4831-AB13-BBDA40E00EFC}"/>
  </bookViews>
  <sheets>
    <sheet name="ADMA Biolog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2" i="1" l="1"/>
  <c r="U132" i="1" s="1"/>
  <c r="R132" i="1"/>
  <c r="P132" i="1"/>
  <c r="O132" i="1"/>
  <c r="N132" i="1"/>
  <c r="M132" i="1"/>
  <c r="L132" i="1"/>
  <c r="K132" i="1"/>
  <c r="J132" i="1"/>
  <c r="I132" i="1"/>
  <c r="H132" i="1"/>
  <c r="G132" i="1"/>
  <c r="C132" i="1"/>
  <c r="E128" i="1"/>
  <c r="E129" i="1" s="1"/>
  <c r="D128" i="1"/>
  <c r="D129" i="1" s="1"/>
  <c r="C128" i="1"/>
  <c r="C129" i="1" s="1"/>
  <c r="E117" i="1"/>
  <c r="D117" i="1"/>
  <c r="C117" i="1"/>
  <c r="E113" i="1"/>
  <c r="E132" i="1" s="1"/>
  <c r="D113" i="1"/>
  <c r="D132" i="1" s="1"/>
  <c r="C113" i="1"/>
  <c r="E89" i="1"/>
  <c r="D89" i="1"/>
  <c r="C89" i="1"/>
  <c r="D83" i="1"/>
  <c r="D90" i="1" s="1"/>
  <c r="E77" i="1"/>
  <c r="E83" i="1" s="1"/>
  <c r="E90" i="1" s="1"/>
  <c r="D77" i="1"/>
  <c r="C77" i="1"/>
  <c r="C83" i="1" s="1"/>
  <c r="C90" i="1" s="1"/>
  <c r="E64" i="1"/>
  <c r="E70" i="1" s="1"/>
  <c r="D64" i="1"/>
  <c r="D70" i="1" s="1"/>
  <c r="C64" i="1"/>
  <c r="C70" i="1" s="1"/>
  <c r="P53" i="1"/>
  <c r="O53" i="1"/>
  <c r="M53" i="1"/>
  <c r="L53" i="1"/>
  <c r="K53" i="1"/>
  <c r="I53" i="1"/>
  <c r="H53" i="1"/>
  <c r="G53" i="1"/>
  <c r="E53" i="1"/>
  <c r="D53" i="1"/>
  <c r="C53" i="1"/>
  <c r="S52" i="1"/>
  <c r="U52" i="1" s="1"/>
  <c r="R52" i="1"/>
  <c r="N52" i="1"/>
  <c r="J52" i="1"/>
  <c r="S51" i="1"/>
  <c r="U51" i="1" s="1"/>
  <c r="N51" i="1"/>
  <c r="N53" i="1" s="1"/>
  <c r="S53" i="1" s="1"/>
  <c r="J51" i="1"/>
  <c r="R51" i="1" s="1"/>
  <c r="S48" i="1"/>
  <c r="R48" i="1"/>
  <c r="P48" i="1"/>
  <c r="O48" i="1"/>
  <c r="N48" i="1"/>
  <c r="M48" i="1"/>
  <c r="L48" i="1"/>
  <c r="K48" i="1"/>
  <c r="J48" i="1"/>
  <c r="I48" i="1"/>
  <c r="H48" i="1"/>
  <c r="G48" i="1"/>
  <c r="E48" i="1"/>
  <c r="D48" i="1"/>
  <c r="C48" i="1"/>
  <c r="E42" i="1"/>
  <c r="D42" i="1"/>
  <c r="E38" i="1"/>
  <c r="D38" i="1"/>
  <c r="C38" i="1"/>
  <c r="C42" i="1" s="1"/>
  <c r="S26" i="1"/>
  <c r="S28" i="1" s="1"/>
  <c r="S25" i="1"/>
  <c r="R25" i="1"/>
  <c r="S24" i="1"/>
  <c r="R24" i="1"/>
  <c r="R26" i="1" s="1"/>
  <c r="R28" i="1" s="1"/>
  <c r="S23" i="1"/>
  <c r="R23" i="1"/>
  <c r="S22" i="1"/>
  <c r="R22" i="1"/>
  <c r="S21" i="1"/>
  <c r="R21" i="1"/>
  <c r="J19" i="1"/>
  <c r="E19" i="1"/>
  <c r="R18" i="1"/>
  <c r="E18" i="1"/>
  <c r="N18" i="1" s="1"/>
  <c r="S18" i="1" s="1"/>
  <c r="D18" i="1"/>
  <c r="C18" i="1"/>
  <c r="R17" i="1"/>
  <c r="N17" i="1"/>
  <c r="S17" i="1" s="1"/>
  <c r="S16" i="1"/>
  <c r="R16" i="1"/>
  <c r="N16" i="1"/>
  <c r="R15" i="1"/>
  <c r="N15" i="1"/>
  <c r="S15" i="1" s="1"/>
  <c r="R14" i="1"/>
  <c r="N14" i="1"/>
  <c r="S14" i="1" s="1"/>
  <c r="P12" i="1"/>
  <c r="P19" i="1" s="1"/>
  <c r="O12" i="1"/>
  <c r="O19" i="1" s="1"/>
  <c r="M12" i="1"/>
  <c r="M19" i="1" s="1"/>
  <c r="L12" i="1"/>
  <c r="L19" i="1" s="1"/>
  <c r="K12" i="1"/>
  <c r="K19" i="1" s="1"/>
  <c r="E12" i="1"/>
  <c r="D12" i="1"/>
  <c r="D19" i="1" s="1"/>
  <c r="C12" i="1"/>
  <c r="C19" i="1" s="1"/>
  <c r="S11" i="1"/>
  <c r="R11" i="1"/>
  <c r="N11" i="1"/>
  <c r="S10" i="1"/>
  <c r="S12" i="1" s="1"/>
  <c r="R10" i="1"/>
  <c r="R12" i="1" s="1"/>
  <c r="R19" i="1" s="1"/>
  <c r="N10" i="1"/>
  <c r="N12" i="1" s="1"/>
  <c r="N19" i="1" l="1"/>
  <c r="S19" i="1"/>
  <c r="J53" i="1"/>
  <c r="R53" i="1" s="1"/>
  <c r="U53" i="1" s="1"/>
</calcChain>
</file>

<file path=xl/sharedStrings.xml><?xml version="1.0" encoding="utf-8"?>
<sst xmlns="http://schemas.openxmlformats.org/spreadsheetml/2006/main" count="193" uniqueCount="135">
  <si>
    <t xml:space="preserve">
ADMA Biologics Inc (NASDAQ: ADMA)</t>
  </si>
  <si>
    <t>(In Thousands)</t>
  </si>
  <si>
    <t>FYE</t>
  </si>
  <si>
    <t>Quarterly</t>
  </si>
  <si>
    <t>LTM</t>
  </si>
  <si>
    <t>LTM VAR</t>
  </si>
  <si>
    <t>Forecast</t>
  </si>
  <si>
    <t>X</t>
  </si>
  <si>
    <t xml:space="preserve">Income Statement </t>
  </si>
  <si>
    <t>FY2021</t>
  </si>
  <si>
    <t>FY2022</t>
  </si>
  <si>
    <t>FY2023</t>
  </si>
  <si>
    <t>1Q22</t>
  </si>
  <si>
    <t>2Q22</t>
  </si>
  <si>
    <t>3Q22</t>
  </si>
  <si>
    <t>4Q22</t>
  </si>
  <si>
    <t>1Q23</t>
  </si>
  <si>
    <t>2Q23</t>
  </si>
  <si>
    <t>3Q23</t>
  </si>
  <si>
    <t>4Q23</t>
  </si>
  <si>
    <t>1Q24</t>
  </si>
  <si>
    <t>2Q24</t>
  </si>
  <si>
    <t>VAR</t>
  </si>
  <si>
    <t>3Q24F</t>
  </si>
  <si>
    <t>4Q24F</t>
  </si>
  <si>
    <t>1Q25</t>
  </si>
  <si>
    <t>Consolidated Statements of Income - USD ($) shares in Millions, $ in Thousands</t>
  </si>
  <si>
    <t>3-Months Ended</t>
  </si>
  <si>
    <t>12-Months Ended</t>
  </si>
  <si>
    <t>REVENUES</t>
  </si>
  <si>
    <t>Cost of product revenue</t>
  </si>
  <si>
    <t>Gross profit</t>
  </si>
  <si>
    <t>OPERATING EXPENSES:</t>
  </si>
  <si>
    <t>Research and development</t>
  </si>
  <si>
    <t>Plasma center operating expenses</t>
  </si>
  <si>
    <t>Amortization of intangible assets</t>
  </si>
  <si>
    <t>Selling, general and administrative</t>
  </si>
  <si>
    <t>Total operating expenses</t>
  </si>
  <si>
    <t>INCOME (LOSS) FROM OPERATIONS</t>
  </si>
  <si>
    <t>OTHER INCOME (EXPENSE):</t>
  </si>
  <si>
    <t>Interest income</t>
  </si>
  <si>
    <t>Interest expense</t>
  </si>
  <si>
    <t>Loss on extinguishment of debt</t>
  </si>
  <si>
    <t>-</t>
  </si>
  <si>
    <t>Other expense</t>
  </si>
  <si>
    <t>Other expense, net</t>
  </si>
  <si>
    <t>INCOME (LOSS) BEFORE INCOME TAXES</t>
  </si>
  <si>
    <t>Provision for income taxes</t>
  </si>
  <si>
    <t>NET LOSS</t>
  </si>
  <si>
    <t>BASIC AND DILUTED LOSS PER COMMON SHARE</t>
  </si>
  <si>
    <t>WEIGHTED AVERAGE COMMON SHARES OUTSTANDING:</t>
  </si>
  <si>
    <t>Basic and Diluted</t>
  </si>
  <si>
    <t xml:space="preserve">Double Check </t>
  </si>
  <si>
    <t>Adjusted EBITDA Construction:</t>
  </si>
  <si>
    <t>Net loss</t>
  </si>
  <si>
    <t>Depreciation</t>
  </si>
  <si>
    <t>Amortization</t>
  </si>
  <si>
    <t>EBITDA</t>
  </si>
  <si>
    <t>Stock-based compensation</t>
  </si>
  <si>
    <t>IT systems disruption</t>
  </si>
  <si>
    <t>Adjusted EBITDA</t>
  </si>
  <si>
    <t>Adjusted Net Income Construction:</t>
  </si>
  <si>
    <t>Adjusted net income (loss)</t>
  </si>
  <si>
    <t xml:space="preserve">Segmentation Analysis </t>
  </si>
  <si>
    <t>United States</t>
  </si>
  <si>
    <t>International</t>
  </si>
  <si>
    <t>Total revenues</t>
  </si>
  <si>
    <t xml:space="preserve">Balance Sheet Statement </t>
  </si>
  <si>
    <t>Consolidated Balance Sheets - USD ($) $ in Thousands</t>
  </si>
  <si>
    <t>ASSETS</t>
  </si>
  <si>
    <t>Current assets:</t>
  </si>
  <si>
    <t>Cash and cash equivalents</t>
  </si>
  <si>
    <t>Accounts receivable, net</t>
  </si>
  <si>
    <t>Inventories</t>
  </si>
  <si>
    <t>Prepaid expenses and other current assets</t>
  </si>
  <si>
    <t>Total current assets</t>
  </si>
  <si>
    <t>Property and equipment, net</t>
  </si>
  <si>
    <t>Intangible assets, net</t>
  </si>
  <si>
    <t>Goodwill</t>
  </si>
  <si>
    <t>Right-to-use assets</t>
  </si>
  <si>
    <t>Deposits and other assets</t>
  </si>
  <si>
    <t>TOTAL ASSETS</t>
  </si>
  <si>
    <t>LIABILITIES AND  STOCKHOLDERS’  EQUITY</t>
  </si>
  <si>
    <t>Current liabilities:</t>
  </si>
  <si>
    <t>Accounts payable</t>
  </si>
  <si>
    <t>Accrued expenses and other current liabilities</t>
  </si>
  <si>
    <t>Current portion of deferred revenue</t>
  </si>
  <si>
    <t>Current portion of lease obligations</t>
  </si>
  <si>
    <t>Total current liabilities</t>
  </si>
  <si>
    <t>Senior notes payable, net of discount</t>
  </si>
  <si>
    <t>Deferred revenue, net of current portion</t>
  </si>
  <si>
    <t>End of term fee</t>
  </si>
  <si>
    <t>Lease obligations, net of current portion</t>
  </si>
  <si>
    <t>Other non-current liabilities</t>
  </si>
  <si>
    <t>TOTAL LIABILITIES</t>
  </si>
  <si>
    <t>STOCKHOLDERS’  EQUITY</t>
  </si>
  <si>
    <t>Preferred Stock, $ 0.0001  par value,  10,000,000  shares authorized,  no shares issued and outstanding</t>
  </si>
  <si>
    <t>Common Stock - voting, $ 0.0001  par value,  300,000,000  shares authorized,  226,063,032 and  221,816,930  shares issued and outstanding</t>
  </si>
  <si>
    <t>Additional paid-in capital</t>
  </si>
  <si>
    <t>Accumulated deficit</t>
  </si>
  <si>
    <t>TOTAL STOCKHOLDERS’ EQUITY</t>
  </si>
  <si>
    <t>TOTAL LIABILITIES AND STOCKHOLDERS’ EQUITY</t>
  </si>
  <si>
    <t>Cash-Flows Statement</t>
  </si>
  <si>
    <t>Consolidated Statements of Cash Flows - USD ($) $ in Millions</t>
  </si>
  <si>
    <t>CASH FLOWS FROM OPERATING ACTIVITIES:</t>
  </si>
  <si>
    <t>Adjustments to reconcile net loss to net cash provided by (used in) operating activities:</t>
  </si>
  <si>
    <t>Depreciation and amortization</t>
  </si>
  <si>
    <t>Loss on disposal of fixed assets</t>
  </si>
  <si>
    <t>Interest paid in kind</t>
  </si>
  <si>
    <t>Amortization of debt discount</t>
  </si>
  <si>
    <t>Amortization of license revenue</t>
  </si>
  <si>
    <t>Changes in operating assets and liabilities:</t>
  </si>
  <si>
    <t>Accounts receivable</t>
  </si>
  <si>
    <t>Accrued expenses</t>
  </si>
  <si>
    <t>Other current and non-current liabilities</t>
  </si>
  <si>
    <t>Net cash provided by (used in) operating activities</t>
  </si>
  <si>
    <t>CASH FLOWS FROM INVESTING ACTIVITIES:</t>
  </si>
  <si>
    <t>Purchase of property and equipment</t>
  </si>
  <si>
    <t>Acquisition of intangible assets</t>
  </si>
  <si>
    <t>Net cash used in investing activities</t>
  </si>
  <si>
    <t>CASH FLOWS FROM FINANCING ACTIVITIES:</t>
  </si>
  <si>
    <t>Principal payments on notes payable</t>
  </si>
  <si>
    <t>Proceeds from issuance of common stock, net of offering expenses</t>
  </si>
  <si>
    <t>Payment of debt refinancing fees</t>
  </si>
  <si>
    <t>Proceeds from issuance of note payable</t>
  </si>
  <si>
    <t>Taxes paid on vested Restricted Stock Units</t>
  </si>
  <si>
    <t>Payments on finance lease obligations</t>
  </si>
  <si>
    <t>Net proceeds from the exercise of stock options</t>
  </si>
  <si>
    <t>Payment of end of term fee</t>
  </si>
  <si>
    <t>Payment of deferred financing fees</t>
  </si>
  <si>
    <t>Net cash (used in) provided by financing activities</t>
  </si>
  <si>
    <t>Net (decrease) increase in cash and cash equivalents</t>
  </si>
  <si>
    <t>Cash and cash equivalents - beginning of year</t>
  </si>
  <si>
    <t>Cash and cash equivalents - end of year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</si>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</sst>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\(0.00\)"/>
    <numFmt numFmtId="165" formatCode="_(&quot;$&quot;* #,##0.000_);_(&quot;$&quot;* \(#,##0.000\);_(&quot;$&quot;* &quot;-&quot;??_);_(@_)"/>
    <numFmt numFmtId="166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i/>
      <sz val="12"/>
      <color theme="0"/>
      <name val="Calibri"/>
      <family val="2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0"/>
      <name val="Calibri"/>
      <family val="2"/>
    </font>
    <font>
      <b/>
      <sz val="12"/>
      <name val="Calibri"/>
      <family val="2"/>
    </font>
    <font>
      <sz val="12"/>
      <color rgb="FF0000E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rgb="FF0000E1"/>
      <name val="Calibri"/>
      <family val="2"/>
    </font>
    <font>
      <b/>
      <sz val="12"/>
      <color theme="1"/>
      <name val="Calibri"/>
      <family val="2"/>
    </font>
    <font>
      <sz val="11"/>
      <color indexed="8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i/>
      <sz val="12"/>
      <color theme="0"/>
      <name val="Calibri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81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5" fillId="0" borderId="0" xfId="0" applyFont="1" applyAlignment="1">
      <alignment horizontal="center"/>
    </xf>
    <xf numFmtId="0" fontId="6" fillId="2" borderId="0" xfId="0" applyFont="1" applyFill="1"/>
    <xf numFmtId="0" fontId="0" fillId="2" borderId="0" xfId="0" applyFill="1"/>
    <xf numFmtId="0" fontId="7" fillId="2" borderId="0" xfId="0" applyFont="1" applyFill="1"/>
    <xf numFmtId="0" fontId="8" fillId="0" borderId="0" xfId="0" applyFont="1"/>
    <xf numFmtId="0" fontId="3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10" fillId="0" borderId="0" xfId="0" applyFont="1" applyAlignment="1">
      <alignment vertical="center"/>
    </xf>
    <xf numFmtId="14" fontId="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vertical="center"/>
    </xf>
    <xf numFmtId="37" fontId="12" fillId="0" borderId="0" xfId="2" applyNumberFormat="1" applyFont="1" applyFill="1" applyBorder="1" applyAlignment="1">
      <alignment horizontal="right" vertical="center"/>
    </xf>
    <xf numFmtId="0" fontId="13" fillId="0" borderId="0" xfId="0" applyFont="1"/>
    <xf numFmtId="9" fontId="0" fillId="0" borderId="0" xfId="3" applyFont="1"/>
    <xf numFmtId="164" fontId="14" fillId="0" borderId="0" xfId="0" applyNumberFormat="1" applyFont="1" applyAlignment="1">
      <alignment vertical="center"/>
    </xf>
    <xf numFmtId="37" fontId="12" fillId="0" borderId="0" xfId="0" applyNumberFormat="1" applyFont="1" applyAlignment="1">
      <alignment horizontal="right" vertical="center"/>
    </xf>
    <xf numFmtId="164" fontId="11" fillId="0" borderId="2" xfId="0" applyNumberFormat="1" applyFont="1" applyBorder="1" applyAlignment="1">
      <alignment vertical="center"/>
    </xf>
    <xf numFmtId="37" fontId="11" fillId="0" borderId="2" xfId="0" applyNumberFormat="1" applyFont="1" applyBorder="1" applyAlignment="1">
      <alignment horizontal="right" vertical="center"/>
    </xf>
    <xf numFmtId="164" fontId="11" fillId="0" borderId="3" xfId="0" applyNumberFormat="1" applyFont="1" applyBorder="1" applyAlignment="1">
      <alignment vertical="center"/>
    </xf>
    <xf numFmtId="37" fontId="11" fillId="0" borderId="3" xfId="0" applyNumberFormat="1" applyFont="1" applyBorder="1" applyAlignment="1">
      <alignment horizontal="right" vertical="center"/>
    </xf>
    <xf numFmtId="37" fontId="12" fillId="0" borderId="0" xfId="0" applyNumberFormat="1" applyFont="1" applyAlignment="1">
      <alignment horizontal="right"/>
    </xf>
    <xf numFmtId="0" fontId="5" fillId="0" borderId="2" xfId="0" applyFont="1" applyBorder="1"/>
    <xf numFmtId="37" fontId="15" fillId="0" borderId="2" xfId="0" applyNumberFormat="1" applyFont="1" applyBorder="1" applyAlignment="1">
      <alignment horizontal="right"/>
    </xf>
    <xf numFmtId="0" fontId="16" fillId="0" borderId="0" xfId="0" applyFont="1"/>
    <xf numFmtId="0" fontId="17" fillId="0" borderId="0" xfId="0" applyFont="1"/>
    <xf numFmtId="39" fontId="12" fillId="0" borderId="0" xfId="0" applyNumberFormat="1" applyFont="1" applyAlignment="1">
      <alignment horizontal="right"/>
    </xf>
    <xf numFmtId="165" fontId="12" fillId="0" borderId="0" xfId="2" applyNumberFormat="1" applyFont="1" applyAlignment="1">
      <alignment horizontal="right"/>
    </xf>
    <xf numFmtId="164" fontId="14" fillId="3" borderId="0" xfId="0" applyNumberFormat="1" applyFont="1" applyFill="1" applyAlignment="1">
      <alignment vertical="center"/>
    </xf>
    <xf numFmtId="37" fontId="12" fillId="3" borderId="0" xfId="1" applyNumberFormat="1" applyFont="1" applyFill="1" applyBorder="1" applyAlignment="1">
      <alignment horizontal="right"/>
    </xf>
    <xf numFmtId="0" fontId="13" fillId="3" borderId="0" xfId="0" applyFont="1" applyFill="1"/>
    <xf numFmtId="37" fontId="18" fillId="3" borderId="0" xfId="1" applyNumberFormat="1" applyFont="1" applyFill="1" applyBorder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19" fillId="0" borderId="0" xfId="0" applyFont="1" applyAlignment="1">
      <alignment vertical="center"/>
    </xf>
    <xf numFmtId="14" fontId="7" fillId="0" borderId="0" xfId="0" applyNumberFormat="1" applyFont="1" applyAlignment="1">
      <alignment horizontal="center"/>
    </xf>
    <xf numFmtId="14" fontId="20" fillId="0" borderId="0" xfId="0" applyNumberFormat="1" applyFont="1" applyAlignment="1">
      <alignment horizontal="center"/>
    </xf>
    <xf numFmtId="10" fontId="21" fillId="0" borderId="0" xfId="0" applyNumberFormat="1" applyFont="1" applyAlignment="1">
      <alignment horizontal="center"/>
    </xf>
    <xf numFmtId="9" fontId="22" fillId="0" borderId="0" xfId="3" applyFont="1" applyFill="1" applyBorder="1" applyAlignment="1">
      <alignment horizontal="right" vertical="center"/>
    </xf>
    <xf numFmtId="0" fontId="20" fillId="4" borderId="0" xfId="0" applyFont="1" applyFill="1" applyAlignment="1">
      <alignment vertical="center"/>
    </xf>
    <xf numFmtId="14" fontId="23" fillId="4" borderId="0" xfId="0" applyNumberFormat="1" applyFont="1" applyFill="1" applyAlignment="1">
      <alignment horizontal="center"/>
    </xf>
    <xf numFmtId="0" fontId="14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37" fontId="11" fillId="0" borderId="2" xfId="0" applyNumberFormat="1" applyFont="1" applyBorder="1" applyAlignment="1">
      <alignment horizontal="right"/>
    </xf>
    <xf numFmtId="14" fontId="10" fillId="0" borderId="0" xfId="0" applyNumberFormat="1" applyFont="1" applyAlignment="1">
      <alignment horizontal="center"/>
    </xf>
    <xf numFmtId="37" fontId="12" fillId="0" borderId="0" xfId="0" applyNumberFormat="1" applyFont="1"/>
    <xf numFmtId="10" fontId="24" fillId="5" borderId="0" xfId="3" applyNumberFormat="1" applyFont="1" applyFill="1" applyAlignment="1">
      <alignment horizontal="center"/>
    </xf>
    <xf numFmtId="0" fontId="21" fillId="0" borderId="2" xfId="0" applyFont="1" applyBorder="1" applyAlignment="1">
      <alignment vertical="center"/>
    </xf>
    <xf numFmtId="37" fontId="11" fillId="0" borderId="2" xfId="0" applyNumberFormat="1" applyFont="1" applyBorder="1"/>
    <xf numFmtId="0" fontId="11" fillId="0" borderId="0" xfId="0" applyFont="1"/>
    <xf numFmtId="10" fontId="25" fillId="0" borderId="0" xfId="0" applyNumberFormat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37" fontId="14" fillId="0" borderId="0" xfId="0" applyNumberFormat="1" applyFont="1" applyAlignment="1">
      <alignment horizontal="right" vertical="center"/>
    </xf>
    <xf numFmtId="0" fontId="8" fillId="2" borderId="0" xfId="0" applyFont="1" applyFill="1"/>
    <xf numFmtId="0" fontId="14" fillId="0" borderId="0" xfId="0" applyFont="1"/>
    <xf numFmtId="0" fontId="11" fillId="0" borderId="2" xfId="0" applyFont="1" applyBorder="1"/>
    <xf numFmtId="0" fontId="16" fillId="6" borderId="4" xfId="0" applyFont="1" applyFill="1" applyBorder="1"/>
    <xf numFmtId="37" fontId="11" fillId="6" borderId="5" xfId="1" applyNumberFormat="1" applyFont="1" applyFill="1" applyBorder="1"/>
    <xf numFmtId="37" fontId="11" fillId="6" borderId="6" xfId="1" applyNumberFormat="1" applyFont="1" applyFill="1" applyBorder="1"/>
    <xf numFmtId="37" fontId="11" fillId="6" borderId="4" xfId="1" applyNumberFormat="1" applyFont="1" applyFill="1" applyBorder="1"/>
    <xf numFmtId="37" fontId="26" fillId="0" borderId="0" xfId="1" applyNumberFormat="1" applyFont="1" applyFill="1" applyBorder="1"/>
    <xf numFmtId="10" fontId="27" fillId="5" borderId="0" xfId="3" applyNumberFormat="1" applyFont="1" applyFill="1" applyAlignment="1">
      <alignment horizontal="center"/>
    </xf>
    <xf numFmtId="0" fontId="3" fillId="0" borderId="0" xfId="0" applyFont="1"/>
    <xf numFmtId="166" fontId="3" fillId="0" borderId="0" xfId="1" applyNumberFormat="1" applyFont="1" applyBorder="1"/>
    <xf numFmtId="10" fontId="27" fillId="0" borderId="0" xfId="3" applyNumberFormat="1" applyFont="1" applyFill="1" applyAlignment="1">
      <alignment horizontal="center"/>
    </xf>
    <xf numFmtId="166" fontId="0" fillId="0" borderId="0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AEFB-1860-4F25-808A-8B2496797D15}">
  <dimension ref="A2:Y154"/>
  <sheetViews>
    <sheetView showGridLines="0" tabSelected="1" topLeftCell="D1" zoomScaleNormal="100" workbookViewId="0">
      <selection activeCell="J24" sqref="J24"/>
    </sheetView>
  </sheetViews>
  <sheetFormatPr defaultRowHeight="15.75" x14ac:dyDescent="0.25"/>
  <cols>
    <col min="1" max="1" width="3.7109375" style="1" customWidth="1"/>
    <col min="2" max="2" width="52.42578125" customWidth="1"/>
    <col min="3" max="5" width="16.5703125" bestFit="1" customWidth="1"/>
    <col min="6" max="6" width="2.42578125" customWidth="1"/>
    <col min="7" max="9" width="14.28515625" bestFit="1" customWidth="1"/>
    <col min="10" max="10" width="11.28515625" bestFit="1" customWidth="1"/>
    <col min="11" max="11" width="14.42578125" bestFit="1" customWidth="1"/>
    <col min="12" max="12" width="24.42578125" customWidth="1"/>
    <col min="13" max="13" width="14.42578125" bestFit="1" customWidth="1"/>
    <col min="14" max="15" width="13.7109375" bestFit="1" customWidth="1"/>
    <col min="16" max="16" width="13.140625" bestFit="1" customWidth="1"/>
    <col min="17" max="17" width="0.7109375" customWidth="1"/>
    <col min="18" max="18" width="15.42578125" bestFit="1" customWidth="1"/>
    <col min="19" max="19" width="12.140625" bestFit="1" customWidth="1"/>
    <col min="20" max="20" width="1.42578125" customWidth="1"/>
    <col min="21" max="21" width="12.42578125" bestFit="1" customWidth="1"/>
    <col min="22" max="22" width="1.5703125" customWidth="1"/>
    <col min="23" max="23" width="16.28515625" bestFit="1" customWidth="1"/>
    <col min="24" max="24" width="17.28515625" bestFit="1" customWidth="1"/>
    <col min="25" max="25" width="16.28515625" bestFit="1" customWidth="1"/>
  </cols>
  <sheetData>
    <row r="2" spans="1:25" x14ac:dyDescent="0.25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B3" s="4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B4" s="5"/>
    </row>
    <row r="5" spans="1:25" ht="16.5" thickBot="1" x14ac:dyDescent="0.3">
      <c r="B5" s="6"/>
      <c r="C5" s="6" t="s">
        <v>2</v>
      </c>
      <c r="D5" s="6"/>
      <c r="E5" s="6"/>
      <c r="G5" s="6" t="s">
        <v>3</v>
      </c>
      <c r="H5" s="6"/>
      <c r="I5" s="6"/>
      <c r="J5" s="6"/>
      <c r="K5" s="6"/>
      <c r="L5" s="6"/>
      <c r="M5" s="6"/>
      <c r="N5" s="6"/>
      <c r="O5" s="6"/>
      <c r="P5" s="6"/>
      <c r="R5" s="6" t="s">
        <v>4</v>
      </c>
      <c r="S5" s="6"/>
      <c r="T5" s="7"/>
      <c r="U5" s="6" t="s">
        <v>5</v>
      </c>
      <c r="W5" s="6" t="s">
        <v>6</v>
      </c>
      <c r="X5" s="6"/>
      <c r="Y5" s="6"/>
    </row>
    <row r="7" spans="1:25" x14ac:dyDescent="0.25">
      <c r="A7" s="1" t="s">
        <v>7</v>
      </c>
      <c r="B7" s="8" t="s">
        <v>8</v>
      </c>
      <c r="C7" s="9" t="s">
        <v>9</v>
      </c>
      <c r="D7" s="9" t="s">
        <v>10</v>
      </c>
      <c r="E7" s="9" t="s">
        <v>11</v>
      </c>
      <c r="G7" s="9" t="s">
        <v>12</v>
      </c>
      <c r="H7" s="9" t="s">
        <v>13</v>
      </c>
      <c r="I7" s="9" t="s">
        <v>14</v>
      </c>
      <c r="J7" s="9" t="s">
        <v>15</v>
      </c>
      <c r="K7" s="9" t="s">
        <v>16</v>
      </c>
      <c r="L7" s="9" t="s">
        <v>17</v>
      </c>
      <c r="M7" s="9" t="s">
        <v>18</v>
      </c>
      <c r="N7" s="9" t="s">
        <v>19</v>
      </c>
      <c r="O7" s="9" t="s">
        <v>20</v>
      </c>
      <c r="P7" s="9" t="s">
        <v>21</v>
      </c>
      <c r="R7" s="9" t="s">
        <v>17</v>
      </c>
      <c r="S7" s="9" t="s">
        <v>21</v>
      </c>
      <c r="T7" s="10"/>
      <c r="U7" s="11" t="s">
        <v>22</v>
      </c>
      <c r="W7" s="9" t="s">
        <v>23</v>
      </c>
      <c r="X7" s="9" t="s">
        <v>24</v>
      </c>
      <c r="Y7" s="9" t="s">
        <v>25</v>
      </c>
    </row>
    <row r="8" spans="1:25" x14ac:dyDescent="0.25">
      <c r="B8" s="12" t="s">
        <v>26</v>
      </c>
      <c r="C8" s="13"/>
      <c r="D8" s="13"/>
      <c r="E8" s="13"/>
      <c r="G8" s="14"/>
      <c r="H8" s="14"/>
      <c r="I8" s="14"/>
      <c r="J8" s="14"/>
      <c r="K8" s="14"/>
      <c r="L8" s="14"/>
      <c r="M8" s="14"/>
      <c r="N8" s="14"/>
      <c r="O8" s="14"/>
      <c r="P8" s="14"/>
      <c r="R8" s="13"/>
      <c r="S8" s="13"/>
      <c r="T8" s="15"/>
      <c r="U8" s="11"/>
      <c r="W8" s="13" t="s">
        <v>27</v>
      </c>
      <c r="X8" s="13" t="s">
        <v>28</v>
      </c>
      <c r="Y8" s="13" t="s">
        <v>27</v>
      </c>
    </row>
    <row r="9" spans="1:25" x14ac:dyDescent="0.25">
      <c r="B9" s="16"/>
      <c r="C9" s="15"/>
      <c r="D9" s="15"/>
      <c r="E9" s="15"/>
      <c r="G9" s="17"/>
      <c r="H9" s="17"/>
      <c r="I9" s="17"/>
      <c r="J9" s="17"/>
      <c r="K9" s="17"/>
      <c r="L9" s="17"/>
      <c r="M9" s="17"/>
      <c r="N9" s="17"/>
      <c r="O9" s="17"/>
      <c r="P9" s="17"/>
      <c r="R9" s="17"/>
      <c r="S9" s="17"/>
      <c r="T9" s="17"/>
    </row>
    <row r="10" spans="1:25" x14ac:dyDescent="0.25">
      <c r="B10" s="18" t="s">
        <v>29</v>
      </c>
      <c r="C10" s="19">
        <v>80943</v>
      </c>
      <c r="D10" s="19">
        <v>154080</v>
      </c>
      <c r="E10" s="19">
        <v>258215</v>
      </c>
      <c r="F10" s="20"/>
      <c r="G10" s="19">
        <v>29103.093000000001</v>
      </c>
      <c r="H10" s="19">
        <v>33905.006999999998</v>
      </c>
      <c r="I10" s="19">
        <v>41090.137000000002</v>
      </c>
      <c r="J10" s="19"/>
      <c r="K10" s="19">
        <v>56913.534</v>
      </c>
      <c r="L10" s="19">
        <v>60123.190999999999</v>
      </c>
      <c r="M10" s="19">
        <v>67274.597999999998</v>
      </c>
      <c r="N10" s="19">
        <f>SUM(E10-SUM(K10:M10))</f>
        <v>73903.676999999996</v>
      </c>
      <c r="O10" s="19">
        <v>81875</v>
      </c>
      <c r="P10" s="19">
        <v>107191</v>
      </c>
      <c r="Q10" s="20"/>
      <c r="R10" s="19">
        <f>SUM(I10:L10)</f>
        <v>158126.86199999999</v>
      </c>
      <c r="S10" s="19">
        <f>SUM(M10:P10)</f>
        <v>330244.27500000002</v>
      </c>
      <c r="T10" s="17"/>
      <c r="U10" s="21"/>
    </row>
    <row r="11" spans="1:25" x14ac:dyDescent="0.25">
      <c r="B11" s="22" t="s">
        <v>30</v>
      </c>
      <c r="C11" s="23">
        <v>79770</v>
      </c>
      <c r="D11" s="23">
        <v>118815</v>
      </c>
      <c r="E11" s="23">
        <v>169273</v>
      </c>
      <c r="F11" s="20"/>
      <c r="G11" s="23">
        <v>25441.045999999998</v>
      </c>
      <c r="H11" s="23">
        <v>26135.614000000001</v>
      </c>
      <c r="I11" s="23">
        <v>31433.495999999999</v>
      </c>
      <c r="J11" s="23"/>
      <c r="K11" s="23">
        <v>40400.544000000002</v>
      </c>
      <c r="L11" s="23">
        <v>43433.188000000002</v>
      </c>
      <c r="M11" s="23">
        <v>42622.012999999999</v>
      </c>
      <c r="N11" s="19">
        <f>SUM(E11-SUM(K11:M11))</f>
        <v>42817.255000000005</v>
      </c>
      <c r="O11" s="23">
        <v>42767</v>
      </c>
      <c r="P11" s="23">
        <v>49738</v>
      </c>
      <c r="Q11" s="20"/>
      <c r="R11" s="19">
        <f>SUM(I11:L11)</f>
        <v>115267.228</v>
      </c>
      <c r="S11" s="19">
        <f>SUM(M11:P11)</f>
        <v>177944.26800000001</v>
      </c>
      <c r="T11" s="17"/>
    </row>
    <row r="12" spans="1:25" x14ac:dyDescent="0.25">
      <c r="B12" s="24" t="s">
        <v>31</v>
      </c>
      <c r="C12" s="25">
        <f>C10-C11</f>
        <v>1173</v>
      </c>
      <c r="D12" s="25">
        <f>D10-D11</f>
        <v>35265</v>
      </c>
      <c r="E12" s="25">
        <f>E10-E11</f>
        <v>88942</v>
      </c>
      <c r="F12" s="20"/>
      <c r="G12" s="25">
        <v>3662047</v>
      </c>
      <c r="H12" s="25">
        <v>7769393</v>
      </c>
      <c r="I12" s="25">
        <v>9656641</v>
      </c>
      <c r="J12" s="25"/>
      <c r="K12" s="25">
        <f t="shared" ref="K12:S12" si="0">K10-K11</f>
        <v>16512.989999999998</v>
      </c>
      <c r="L12" s="25">
        <f t="shared" si="0"/>
        <v>16690.002999999997</v>
      </c>
      <c r="M12" s="25">
        <f t="shared" si="0"/>
        <v>24652.584999999999</v>
      </c>
      <c r="N12" s="25">
        <f t="shared" si="0"/>
        <v>31086.421999999991</v>
      </c>
      <c r="O12" s="25">
        <f t="shared" si="0"/>
        <v>39108</v>
      </c>
      <c r="P12" s="25">
        <f t="shared" si="0"/>
        <v>57453</v>
      </c>
      <c r="Q12" s="20"/>
      <c r="R12" s="25">
        <f t="shared" si="0"/>
        <v>42859.633999999991</v>
      </c>
      <c r="S12" s="25">
        <f t="shared" si="0"/>
        <v>152300.00700000001</v>
      </c>
      <c r="T12" s="17"/>
    </row>
    <row r="13" spans="1:25" x14ac:dyDescent="0.25">
      <c r="B13" s="18" t="s">
        <v>32</v>
      </c>
      <c r="C13" s="23"/>
      <c r="D13" s="23"/>
      <c r="E13" s="23"/>
      <c r="F13" s="20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0"/>
      <c r="R13" s="23"/>
      <c r="S13" s="23"/>
      <c r="T13" s="17"/>
    </row>
    <row r="14" spans="1:25" x14ac:dyDescent="0.25">
      <c r="B14" s="22" t="s">
        <v>33</v>
      </c>
      <c r="C14" s="23">
        <v>3646</v>
      </c>
      <c r="D14" s="23">
        <v>3614</v>
      </c>
      <c r="E14" s="23">
        <v>3300</v>
      </c>
      <c r="F14" s="20"/>
      <c r="G14" s="23">
        <v>624.11099999999999</v>
      </c>
      <c r="H14" s="23">
        <v>873.38599999999997</v>
      </c>
      <c r="I14" s="23">
        <v>1041.9469999999999</v>
      </c>
      <c r="J14" s="23"/>
      <c r="K14" s="23">
        <v>855.351</v>
      </c>
      <c r="L14" s="23">
        <v>1403.26</v>
      </c>
      <c r="M14" s="23">
        <v>595.90300000000002</v>
      </c>
      <c r="N14" s="19">
        <f>SUM(E14-SUM(K14:M14))</f>
        <v>445.48599999999988</v>
      </c>
      <c r="O14" s="23">
        <v>450</v>
      </c>
      <c r="P14" s="23">
        <v>560</v>
      </c>
      <c r="Q14" s="20"/>
      <c r="R14" s="19">
        <f>SUM(I14:L14)</f>
        <v>3300.558</v>
      </c>
      <c r="S14" s="19">
        <f>SUM(M14:P14)</f>
        <v>2051.3890000000001</v>
      </c>
      <c r="T14" s="17"/>
    </row>
    <row r="15" spans="1:25" x14ac:dyDescent="0.25">
      <c r="B15" s="22" t="s">
        <v>34</v>
      </c>
      <c r="C15" s="23">
        <v>12289</v>
      </c>
      <c r="D15" s="23">
        <v>17843</v>
      </c>
      <c r="E15" s="23">
        <v>4266</v>
      </c>
      <c r="F15" s="20"/>
      <c r="G15" s="23">
        <v>3974.5889999999999</v>
      </c>
      <c r="H15" s="23">
        <v>3921.4859999999999</v>
      </c>
      <c r="I15" s="23">
        <v>4859.45</v>
      </c>
      <c r="J15" s="23"/>
      <c r="K15" s="23">
        <v>1780.463</v>
      </c>
      <c r="L15" s="23">
        <v>1333.424</v>
      </c>
      <c r="M15" s="23">
        <v>466.89800000000002</v>
      </c>
      <c r="N15" s="19">
        <f>SUM(E15-SUM(K15:M15))</f>
        <v>685.21500000000015</v>
      </c>
      <c r="O15" s="23">
        <v>1005</v>
      </c>
      <c r="P15" s="23">
        <v>942</v>
      </c>
      <c r="Q15" s="20"/>
      <c r="R15" s="19">
        <f>SUM(I15:L15)</f>
        <v>7973.3369999999995</v>
      </c>
      <c r="S15" s="19">
        <f>SUM(M15:P15)</f>
        <v>3099.1130000000003</v>
      </c>
      <c r="T15" s="17"/>
    </row>
    <row r="16" spans="1:25" x14ac:dyDescent="0.25">
      <c r="B16" s="22" t="s">
        <v>35</v>
      </c>
      <c r="C16" s="23">
        <v>715</v>
      </c>
      <c r="D16" s="23">
        <v>715</v>
      </c>
      <c r="E16" s="23">
        <v>724</v>
      </c>
      <c r="F16" s="20"/>
      <c r="G16" s="23">
        <v>178.83799999999999</v>
      </c>
      <c r="H16" s="23">
        <v>178.83799999999999</v>
      </c>
      <c r="I16" s="23">
        <v>178.83799999999999</v>
      </c>
      <c r="J16" s="23"/>
      <c r="K16" s="23">
        <v>178.83799999999999</v>
      </c>
      <c r="L16" s="23">
        <v>178.83799999999999</v>
      </c>
      <c r="M16" s="23">
        <v>178.83799999999999</v>
      </c>
      <c r="N16" s="19">
        <f>SUM(E16-SUM(K16:M16))</f>
        <v>187.48599999999999</v>
      </c>
      <c r="O16" s="23">
        <v>193</v>
      </c>
      <c r="P16" s="23">
        <v>142</v>
      </c>
      <c r="Q16" s="20"/>
      <c r="R16" s="19">
        <f>SUM(I16:L16)</f>
        <v>536.51400000000001</v>
      </c>
      <c r="S16" s="19">
        <f>SUM(M16:P16)</f>
        <v>701.32399999999996</v>
      </c>
      <c r="T16" s="17"/>
    </row>
    <row r="17" spans="2:20" x14ac:dyDescent="0.25">
      <c r="B17" s="22" t="s">
        <v>36</v>
      </c>
      <c r="C17" s="23">
        <v>42897</v>
      </c>
      <c r="D17" s="23">
        <v>52458</v>
      </c>
      <c r="E17" s="23">
        <v>59020</v>
      </c>
      <c r="F17" s="20"/>
      <c r="G17" s="23">
        <v>13699.575000000001</v>
      </c>
      <c r="H17" s="23">
        <v>11970.422</v>
      </c>
      <c r="I17" s="23">
        <v>12893.138999999999</v>
      </c>
      <c r="J17" s="23"/>
      <c r="K17" s="23">
        <v>14511.656000000001</v>
      </c>
      <c r="L17" s="23">
        <v>14247.558000000001</v>
      </c>
      <c r="M17" s="23">
        <v>14725.787</v>
      </c>
      <c r="N17" s="19">
        <f>SUM(E17-SUM(K17:M17))</f>
        <v>15534.998999999996</v>
      </c>
      <c r="O17" s="23">
        <v>15639</v>
      </c>
      <c r="P17" s="23">
        <v>16608</v>
      </c>
      <c r="Q17" s="20"/>
      <c r="R17" s="19">
        <f>SUM(I17:L17)</f>
        <v>41652.353000000003</v>
      </c>
      <c r="S17" s="19">
        <f>SUM(M17:P17)</f>
        <v>62507.785999999993</v>
      </c>
      <c r="T17" s="17"/>
    </row>
    <row r="18" spans="2:20" x14ac:dyDescent="0.25">
      <c r="B18" s="26" t="s">
        <v>37</v>
      </c>
      <c r="C18" s="27">
        <f>SUM(C14:C17)</f>
        <v>59547</v>
      </c>
      <c r="D18" s="27">
        <f>SUM(D14:D17)</f>
        <v>74630</v>
      </c>
      <c r="E18" s="27">
        <f>SUM(E14:E17)</f>
        <v>67310</v>
      </c>
      <c r="F18" s="20"/>
      <c r="G18" s="23">
        <v>18477.113000000001</v>
      </c>
      <c r="H18" s="23">
        <v>16944.132000000001</v>
      </c>
      <c r="I18" s="23">
        <v>18973.374</v>
      </c>
      <c r="J18" s="23"/>
      <c r="K18" s="23">
        <v>17326.308000000001</v>
      </c>
      <c r="L18" s="23">
        <v>17163.080000000002</v>
      </c>
      <c r="M18" s="23">
        <v>15967.425999999999</v>
      </c>
      <c r="N18" s="19">
        <f>SUM(E18-SUM(K18:M18))</f>
        <v>16853.185999999994</v>
      </c>
      <c r="O18" s="23">
        <v>17287</v>
      </c>
      <c r="P18" s="23">
        <v>18252</v>
      </c>
      <c r="Q18" s="20"/>
      <c r="R18" s="19">
        <f>SUM(I18:L18)</f>
        <v>53462.762000000002</v>
      </c>
      <c r="S18" s="19">
        <f>SUM(M18:P18)</f>
        <v>68359.611999999994</v>
      </c>
      <c r="T18" s="17"/>
    </row>
    <row r="19" spans="2:20" x14ac:dyDescent="0.25">
      <c r="B19" s="24" t="s">
        <v>38</v>
      </c>
      <c r="C19" s="25">
        <f>C12-C18</f>
        <v>-58374</v>
      </c>
      <c r="D19" s="25">
        <f>D12-D18</f>
        <v>-39365</v>
      </c>
      <c r="E19" s="25">
        <f>E12-E18</f>
        <v>21632</v>
      </c>
      <c r="F19" s="20"/>
      <c r="G19" s="25">
        <v>-14815066</v>
      </c>
      <c r="H19" s="25">
        <v>-9174739</v>
      </c>
      <c r="I19" s="25">
        <v>-9316733</v>
      </c>
      <c r="J19" s="25">
        <f t="shared" ref="J19:P19" si="1">J12-J18</f>
        <v>0</v>
      </c>
      <c r="K19" s="25">
        <f t="shared" si="1"/>
        <v>-813.31800000000294</v>
      </c>
      <c r="L19" s="25">
        <f t="shared" si="1"/>
        <v>-473.07700000000477</v>
      </c>
      <c r="M19" s="25">
        <f t="shared" si="1"/>
        <v>8685.1589999999997</v>
      </c>
      <c r="N19" s="25">
        <f t="shared" si="1"/>
        <v>14233.235999999997</v>
      </c>
      <c r="O19" s="25">
        <f t="shared" si="1"/>
        <v>21821</v>
      </c>
      <c r="P19" s="25">
        <f t="shared" si="1"/>
        <v>39201</v>
      </c>
      <c r="Q19" s="20"/>
      <c r="R19" s="25">
        <f>R12-R18</f>
        <v>-10603.128000000012</v>
      </c>
      <c r="S19" s="25">
        <f>S12-S18</f>
        <v>83940.395000000019</v>
      </c>
      <c r="T19" s="17"/>
    </row>
    <row r="20" spans="2:20" x14ac:dyDescent="0.25">
      <c r="B20" s="22" t="s">
        <v>39</v>
      </c>
      <c r="C20" s="23"/>
      <c r="D20" s="23"/>
      <c r="E20" s="23"/>
      <c r="F20" s="20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0"/>
      <c r="R20" s="23"/>
      <c r="S20" s="23"/>
      <c r="T20" s="17"/>
    </row>
    <row r="21" spans="2:20" x14ac:dyDescent="0.25">
      <c r="B21" s="22" t="s">
        <v>40</v>
      </c>
      <c r="C21" s="23">
        <v>35</v>
      </c>
      <c r="D21" s="23">
        <v>45</v>
      </c>
      <c r="E21" s="23">
        <v>1617</v>
      </c>
      <c r="F21" s="20"/>
      <c r="G21" s="23">
        <v>33.067999999999998</v>
      </c>
      <c r="H21" s="23">
        <v>2.2690000000000001</v>
      </c>
      <c r="I21" s="23">
        <v>7.2359999999999998</v>
      </c>
      <c r="J21" s="23"/>
      <c r="K21" s="23">
        <v>166.971</v>
      </c>
      <c r="L21" s="23">
        <v>414.30399999999997</v>
      </c>
      <c r="M21" s="23">
        <v>423.27600000000001</v>
      </c>
      <c r="N21" s="23"/>
      <c r="O21" s="23">
        <v>384</v>
      </c>
      <c r="P21" s="23">
        <v>449</v>
      </c>
      <c r="Q21" s="20"/>
      <c r="R21" s="19">
        <f>SUM(I21:L21)</f>
        <v>588.51099999999997</v>
      </c>
      <c r="S21" s="19">
        <f>SUM(M21:P21)</f>
        <v>1256.2760000000001</v>
      </c>
      <c r="T21" s="17"/>
    </row>
    <row r="22" spans="2:20" x14ac:dyDescent="0.25">
      <c r="B22" s="22" t="s">
        <v>41</v>
      </c>
      <c r="C22" s="23">
        <v>-13057</v>
      </c>
      <c r="D22" s="23">
        <v>-19279</v>
      </c>
      <c r="E22" s="23">
        <v>-25027</v>
      </c>
      <c r="F22" s="20"/>
      <c r="G22" s="23">
        <v>-3389.038</v>
      </c>
      <c r="H22" s="23">
        <v>-4573.0150000000003</v>
      </c>
      <c r="I22" s="23">
        <v>-5580.366</v>
      </c>
      <c r="J22" s="23"/>
      <c r="K22" s="23">
        <v>-6115.4840000000004</v>
      </c>
      <c r="L22" s="23">
        <v>-6299.107</v>
      </c>
      <c r="M22" s="23">
        <v>-6397.5529999999999</v>
      </c>
      <c r="N22" s="23"/>
      <c r="O22" s="23">
        <v>-3769</v>
      </c>
      <c r="P22" s="23">
        <v>-3783</v>
      </c>
      <c r="Q22" s="20"/>
      <c r="R22" s="19">
        <f>SUM(I22:L22)</f>
        <v>-17994.957000000002</v>
      </c>
      <c r="S22" s="19">
        <f>SUM(M22:P22)</f>
        <v>-13949.553</v>
      </c>
      <c r="T22" s="17"/>
    </row>
    <row r="23" spans="2:20" x14ac:dyDescent="0.25">
      <c r="B23" s="22" t="s">
        <v>42</v>
      </c>
      <c r="C23" s="23">
        <v>0</v>
      </c>
      <c r="D23" s="23">
        <v>-6670</v>
      </c>
      <c r="E23" s="23">
        <v>-26174</v>
      </c>
      <c r="F23" s="20"/>
      <c r="G23" s="23">
        <v>-6669.9409999999998</v>
      </c>
      <c r="H23" s="23" t="s">
        <v>43</v>
      </c>
      <c r="I23" s="23" t="s">
        <v>43</v>
      </c>
      <c r="J23" s="23"/>
      <c r="K23" s="23" t="s">
        <v>43</v>
      </c>
      <c r="L23" s="23" t="s">
        <v>43</v>
      </c>
      <c r="M23" s="23"/>
      <c r="N23" s="23"/>
      <c r="O23" s="23"/>
      <c r="P23" s="23"/>
      <c r="Q23" s="20"/>
      <c r="R23" s="19">
        <f>SUM(I23:L23)</f>
        <v>0</v>
      </c>
      <c r="S23" s="19">
        <f>SUM(M23:P23)</f>
        <v>0</v>
      </c>
      <c r="T23" s="17"/>
    </row>
    <row r="24" spans="2:20" x14ac:dyDescent="0.25">
      <c r="B24" s="22" t="s">
        <v>44</v>
      </c>
      <c r="C24" s="28">
        <v>-252</v>
      </c>
      <c r="D24" s="28">
        <v>-635</v>
      </c>
      <c r="E24" s="28">
        <v>-287</v>
      </c>
      <c r="F24" s="20"/>
      <c r="G24" s="28">
        <v>-166.88</v>
      </c>
      <c r="H24" s="28">
        <v>-19.420999999999999</v>
      </c>
      <c r="I24" s="28">
        <v>-9.641</v>
      </c>
      <c r="J24" s="28"/>
      <c r="K24" s="28">
        <v>-26.984000000000002</v>
      </c>
      <c r="L24" s="28">
        <v>-12.827</v>
      </c>
      <c r="M24" s="28">
        <v>-145.827</v>
      </c>
      <c r="N24" s="28"/>
      <c r="O24" s="28">
        <v>-35</v>
      </c>
      <c r="P24" s="28">
        <v>-16</v>
      </c>
      <c r="Q24" s="20"/>
      <c r="R24" s="19">
        <f>SUM(I24:L24)</f>
        <v>-49.451999999999998</v>
      </c>
      <c r="S24" s="19">
        <f>SUM(M24:P24)</f>
        <v>-196.827</v>
      </c>
      <c r="T24" s="17"/>
    </row>
    <row r="25" spans="2:20" x14ac:dyDescent="0.25">
      <c r="B25" s="22" t="s">
        <v>45</v>
      </c>
      <c r="C25" s="28">
        <v>-13274</v>
      </c>
      <c r="D25" s="28">
        <v>-26539</v>
      </c>
      <c r="E25" s="28">
        <v>-49871</v>
      </c>
      <c r="F25" s="20"/>
      <c r="G25" s="28">
        <v>-10192.790999999999</v>
      </c>
      <c r="H25" s="28">
        <v>-4590.1670000000004</v>
      </c>
      <c r="I25" s="28">
        <v>-5582.7709999999997</v>
      </c>
      <c r="J25" s="28"/>
      <c r="K25" s="28">
        <v>-5975.4970000000003</v>
      </c>
      <c r="L25" s="28">
        <v>-5897.63</v>
      </c>
      <c r="M25" s="28">
        <v>-6120.1040000000003</v>
      </c>
      <c r="N25" s="28"/>
      <c r="O25" s="28">
        <v>-3420</v>
      </c>
      <c r="P25" s="28">
        <v>-3350</v>
      </c>
      <c r="Q25" s="20"/>
      <c r="R25" s="19">
        <f>SUM(I25:L25)</f>
        <v>-17455.898000000001</v>
      </c>
      <c r="S25" s="19">
        <f>SUM(M25:P25)</f>
        <v>-12890.103999999999</v>
      </c>
      <c r="T25" s="17"/>
    </row>
    <row r="26" spans="2:20" x14ac:dyDescent="0.25">
      <c r="B26" s="29" t="s">
        <v>46</v>
      </c>
      <c r="C26" s="30"/>
      <c r="D26" s="30"/>
      <c r="E26" s="30"/>
      <c r="F26" s="31"/>
      <c r="G26" s="30"/>
      <c r="H26" s="30"/>
      <c r="I26" s="30"/>
      <c r="J26" s="30"/>
      <c r="K26" s="30"/>
      <c r="L26" s="30"/>
      <c r="M26" s="30"/>
      <c r="N26" s="30"/>
      <c r="O26" s="30">
        <v>18401</v>
      </c>
      <c r="P26" s="30">
        <v>35851</v>
      </c>
      <c r="Q26" s="20"/>
      <c r="R26" s="25">
        <f>R24-R25</f>
        <v>17406.446</v>
      </c>
      <c r="S26" s="25">
        <f>S24-S25</f>
        <v>12693.277</v>
      </c>
      <c r="T26" s="17"/>
    </row>
    <row r="27" spans="2:20" x14ac:dyDescent="0.25">
      <c r="B27" s="32" t="s">
        <v>47</v>
      </c>
      <c r="C27" s="28"/>
      <c r="D27" s="28"/>
      <c r="E27" s="28"/>
      <c r="F27" s="20"/>
      <c r="G27" s="28"/>
      <c r="H27" s="28"/>
      <c r="I27" s="28"/>
      <c r="J27" s="28"/>
      <c r="K27" s="28"/>
      <c r="L27" s="28"/>
      <c r="M27" s="28"/>
      <c r="N27" s="28"/>
      <c r="O27" s="28">
        <v>595</v>
      </c>
      <c r="P27" s="28">
        <v>3789</v>
      </c>
      <c r="Q27" s="20"/>
      <c r="R27" s="28"/>
      <c r="S27" s="28"/>
      <c r="T27" s="17"/>
    </row>
    <row r="28" spans="2:20" x14ac:dyDescent="0.25">
      <c r="B28" s="24" t="s">
        <v>48</v>
      </c>
      <c r="C28" s="30">
        <v>-71648</v>
      </c>
      <c r="D28" s="30">
        <v>-65904</v>
      </c>
      <c r="E28" s="30">
        <v>-28239</v>
      </c>
      <c r="F28" s="20"/>
      <c r="G28" s="30">
        <v>-25007.857</v>
      </c>
      <c r="H28" s="30">
        <v>-13764.906000000001</v>
      </c>
      <c r="I28" s="30">
        <v>-148990.50399999999</v>
      </c>
      <c r="J28" s="30"/>
      <c r="K28" s="30">
        <v>-6788.8149999999996</v>
      </c>
      <c r="L28" s="30">
        <v>-6370.7070000000003</v>
      </c>
      <c r="M28" s="30">
        <v>2565.0549999999998</v>
      </c>
      <c r="N28" s="30"/>
      <c r="O28" s="30">
        <v>17806</v>
      </c>
      <c r="P28" s="30">
        <v>32062</v>
      </c>
      <c r="Q28" s="20"/>
      <c r="R28" s="25">
        <f>R26-R27</f>
        <v>17406.446</v>
      </c>
      <c r="S28" s="25">
        <f>S26-S27</f>
        <v>12693.277</v>
      </c>
      <c r="T28" s="17"/>
    </row>
    <row r="29" spans="2:20" x14ac:dyDescent="0.25">
      <c r="B29" s="22" t="s">
        <v>49</v>
      </c>
      <c r="C29" s="33">
        <v>-0.51</v>
      </c>
      <c r="D29" s="33">
        <v>-0.33</v>
      </c>
      <c r="E29" s="33">
        <v>-0.13</v>
      </c>
      <c r="F29" s="20"/>
      <c r="G29" s="33">
        <v>-0.13</v>
      </c>
      <c r="H29" s="33">
        <v>-7.0000000000000021E-2</v>
      </c>
      <c r="I29" s="33">
        <v>-0.08</v>
      </c>
      <c r="J29" s="33"/>
      <c r="K29" s="34">
        <v>-0.03</v>
      </c>
      <c r="L29" s="34"/>
      <c r="M29" s="34">
        <v>0.01</v>
      </c>
      <c r="N29" s="34"/>
      <c r="O29" s="34">
        <v>0.08</v>
      </c>
      <c r="P29" s="34">
        <v>0.14000000000000001</v>
      </c>
      <c r="Q29" s="20"/>
      <c r="R29" s="33"/>
      <c r="S29" s="33"/>
      <c r="T29" s="17"/>
    </row>
    <row r="30" spans="2:20" x14ac:dyDescent="0.25">
      <c r="B30" s="22" t="s">
        <v>50</v>
      </c>
      <c r="C30" s="28"/>
      <c r="D30" s="28"/>
      <c r="E30" s="28"/>
      <c r="F30" s="20"/>
      <c r="G30" s="28"/>
      <c r="H30" s="28"/>
      <c r="I30" s="28"/>
      <c r="J30" s="28"/>
      <c r="K30" s="34"/>
      <c r="L30" s="34">
        <v>-0.03</v>
      </c>
      <c r="M30" s="34">
        <v>0.01</v>
      </c>
      <c r="N30" s="34"/>
      <c r="O30" s="34">
        <v>0.08</v>
      </c>
      <c r="P30" s="34">
        <v>0.13</v>
      </c>
      <c r="Q30" s="20"/>
      <c r="R30" s="28"/>
      <c r="S30" s="28"/>
      <c r="T30" s="17"/>
    </row>
    <row r="31" spans="2:20" x14ac:dyDescent="0.25">
      <c r="B31" s="35" t="s">
        <v>51</v>
      </c>
      <c r="C31" s="36">
        <v>139578538</v>
      </c>
      <c r="D31" s="36">
        <v>197874895</v>
      </c>
      <c r="E31" s="36">
        <v>223977315</v>
      </c>
      <c r="F31" s="37"/>
      <c r="G31" s="36">
        <v>195871932</v>
      </c>
      <c r="H31" s="36">
        <v>196353185</v>
      </c>
      <c r="I31" s="36">
        <v>196383935</v>
      </c>
      <c r="J31" s="36"/>
      <c r="K31" s="36">
        <v>221921750</v>
      </c>
      <c r="L31" s="36">
        <v>222683393</v>
      </c>
      <c r="M31" s="36">
        <v>233761262</v>
      </c>
      <c r="N31" s="36"/>
      <c r="O31" s="36">
        <v>236414374</v>
      </c>
      <c r="P31" s="36">
        <v>242167072</v>
      </c>
      <c r="Q31" s="37"/>
      <c r="R31" s="38" t="s">
        <v>52</v>
      </c>
      <c r="S31" s="36"/>
      <c r="T31" s="39"/>
    </row>
    <row r="32" spans="2:20" x14ac:dyDescent="0.25">
      <c r="B32" s="40"/>
      <c r="C32" s="41"/>
      <c r="D32" s="41"/>
      <c r="E32" s="41"/>
      <c r="F32" s="20"/>
      <c r="G32" s="42"/>
      <c r="H32" s="42"/>
      <c r="I32" s="43"/>
      <c r="J32" s="43"/>
      <c r="K32" s="44"/>
      <c r="L32" s="44"/>
      <c r="M32" s="44"/>
      <c r="N32" s="44"/>
      <c r="O32" s="44"/>
      <c r="P32" s="44"/>
      <c r="Q32" s="20"/>
      <c r="R32" s="42"/>
      <c r="S32" s="42"/>
      <c r="T32" s="17"/>
    </row>
    <row r="33" spans="1:20" x14ac:dyDescent="0.25">
      <c r="B33" s="45" t="s">
        <v>53</v>
      </c>
      <c r="C33" s="46"/>
      <c r="D33" s="46"/>
      <c r="E33" s="46"/>
      <c r="F33" s="20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20"/>
      <c r="R33" s="46"/>
      <c r="S33" s="46"/>
      <c r="T33" s="17"/>
    </row>
    <row r="34" spans="1:20" x14ac:dyDescent="0.25">
      <c r="B34" s="47" t="s">
        <v>54</v>
      </c>
      <c r="C34" s="28">
        <v>-71648</v>
      </c>
      <c r="D34" s="28">
        <v>-65904</v>
      </c>
      <c r="E34" s="28">
        <v>-28239</v>
      </c>
      <c r="F34" s="20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0"/>
      <c r="R34" s="28"/>
      <c r="S34" s="28"/>
      <c r="T34" s="17"/>
    </row>
    <row r="35" spans="1:20" x14ac:dyDescent="0.25">
      <c r="B35" s="47" t="s">
        <v>55</v>
      </c>
      <c r="C35" s="28">
        <v>4780</v>
      </c>
      <c r="D35" s="28">
        <v>6398</v>
      </c>
      <c r="E35" s="28">
        <v>7608</v>
      </c>
      <c r="F35" s="20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0"/>
      <c r="R35" s="28"/>
      <c r="S35" s="28"/>
      <c r="T35" s="17"/>
    </row>
    <row r="36" spans="1:20" x14ac:dyDescent="0.25">
      <c r="B36" s="47" t="s">
        <v>56</v>
      </c>
      <c r="C36" s="28">
        <v>715</v>
      </c>
      <c r="D36" s="28">
        <v>715</v>
      </c>
      <c r="E36" s="28">
        <v>724</v>
      </c>
      <c r="F36" s="20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0"/>
      <c r="R36" s="28"/>
      <c r="S36" s="28"/>
      <c r="T36" s="17"/>
    </row>
    <row r="37" spans="1:20" x14ac:dyDescent="0.25">
      <c r="B37" s="47" t="s">
        <v>41</v>
      </c>
      <c r="C37" s="28">
        <v>13057</v>
      </c>
      <c r="D37" s="28">
        <v>19279</v>
      </c>
      <c r="E37" s="28">
        <v>25027</v>
      </c>
      <c r="F37" s="20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0"/>
      <c r="R37" s="28"/>
      <c r="S37" s="28"/>
      <c r="T37" s="17"/>
    </row>
    <row r="38" spans="1:20" x14ac:dyDescent="0.25">
      <c r="B38" s="48" t="s">
        <v>57</v>
      </c>
      <c r="C38" s="49">
        <f>SUM(C34:C37)</f>
        <v>-53096</v>
      </c>
      <c r="D38" s="49">
        <f>SUM(D34:D37)</f>
        <v>-39512</v>
      </c>
      <c r="E38" s="49">
        <f>SUM(E34:E37)</f>
        <v>5120</v>
      </c>
      <c r="F38" s="20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20"/>
      <c r="R38" s="49"/>
      <c r="S38" s="49"/>
      <c r="T38" s="17"/>
    </row>
    <row r="39" spans="1:20" x14ac:dyDescent="0.25">
      <c r="B39" s="47" t="s">
        <v>58</v>
      </c>
      <c r="C39" s="28">
        <v>3488</v>
      </c>
      <c r="D39" s="28">
        <v>5215</v>
      </c>
      <c r="E39" s="28">
        <v>6187</v>
      </c>
      <c r="F39" s="20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0"/>
      <c r="R39" s="28"/>
      <c r="S39" s="28"/>
      <c r="T39" s="17"/>
    </row>
    <row r="40" spans="1:20" x14ac:dyDescent="0.25">
      <c r="B40" s="47" t="s">
        <v>59</v>
      </c>
      <c r="C40" s="28" t="s">
        <v>43</v>
      </c>
      <c r="D40" s="28" t="s">
        <v>43</v>
      </c>
      <c r="E40" s="28">
        <v>2770</v>
      </c>
      <c r="F40" s="20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0"/>
      <c r="R40" s="28"/>
      <c r="S40" s="28"/>
      <c r="T40" s="17"/>
    </row>
    <row r="41" spans="1:20" x14ac:dyDescent="0.25">
      <c r="B41" s="47" t="s">
        <v>42</v>
      </c>
      <c r="C41" s="28" t="s">
        <v>43</v>
      </c>
      <c r="D41" s="28">
        <v>6670</v>
      </c>
      <c r="E41" s="28">
        <v>26174</v>
      </c>
      <c r="F41" s="20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0"/>
      <c r="R41" s="28"/>
      <c r="S41" s="28"/>
      <c r="T41" s="17"/>
    </row>
    <row r="42" spans="1:20" x14ac:dyDescent="0.25">
      <c r="B42" s="48" t="s">
        <v>60</v>
      </c>
      <c r="C42" s="49">
        <f>SUM(C38+SUM(C39:C41))</f>
        <v>-49608</v>
      </c>
      <c r="D42" s="49">
        <f>SUM(D38+SUM(D39:D41))</f>
        <v>-27627</v>
      </c>
      <c r="E42" s="49">
        <f>SUM(E38+SUM(E39:E41))</f>
        <v>40251</v>
      </c>
      <c r="F42" s="2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20"/>
      <c r="R42" s="49"/>
      <c r="S42" s="49"/>
      <c r="T42" s="17"/>
    </row>
    <row r="43" spans="1:20" x14ac:dyDescent="0.25">
      <c r="B43" s="40"/>
      <c r="C43" s="50"/>
      <c r="D43" s="50"/>
      <c r="E43" s="50"/>
      <c r="F43" s="20"/>
      <c r="G43" s="42"/>
      <c r="H43" s="42"/>
      <c r="I43" s="43"/>
      <c r="J43" s="43"/>
      <c r="K43" s="44"/>
      <c r="L43" s="44"/>
      <c r="M43" s="44"/>
      <c r="N43" s="44"/>
      <c r="O43" s="44"/>
      <c r="P43" s="44"/>
      <c r="Q43" s="20"/>
      <c r="R43" s="42"/>
      <c r="S43" s="42"/>
      <c r="T43" s="17"/>
    </row>
    <row r="44" spans="1:20" x14ac:dyDescent="0.25">
      <c r="A44" s="1" t="s">
        <v>7</v>
      </c>
      <c r="B44" s="45" t="s">
        <v>61</v>
      </c>
      <c r="C44" s="46"/>
      <c r="D44" s="46"/>
      <c r="E44" s="46"/>
      <c r="F44" s="20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20"/>
      <c r="R44" s="46"/>
      <c r="S44" s="46"/>
      <c r="T44" s="17"/>
    </row>
    <row r="45" spans="1:20" x14ac:dyDescent="0.25">
      <c r="B45" s="47" t="s">
        <v>54</v>
      </c>
      <c r="C45" s="28">
        <v>-71648</v>
      </c>
      <c r="D45" s="28">
        <v>-65904</v>
      </c>
      <c r="E45" s="28">
        <v>-28239</v>
      </c>
      <c r="F45" s="20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0"/>
      <c r="R45" s="28"/>
      <c r="S45" s="28"/>
      <c r="T45" s="17"/>
    </row>
    <row r="46" spans="1:20" x14ac:dyDescent="0.25">
      <c r="B46" s="47" t="s">
        <v>42</v>
      </c>
      <c r="C46" s="28" t="s">
        <v>43</v>
      </c>
      <c r="D46" s="28">
        <v>6670</v>
      </c>
      <c r="E46" s="28">
        <v>26174</v>
      </c>
      <c r="F46" s="20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0"/>
      <c r="R46" s="28"/>
      <c r="S46" s="28"/>
      <c r="T46" s="17"/>
    </row>
    <row r="47" spans="1:20" x14ac:dyDescent="0.25">
      <c r="B47" s="47" t="s">
        <v>59</v>
      </c>
      <c r="C47" s="28" t="s">
        <v>43</v>
      </c>
      <c r="D47" s="28" t="s">
        <v>43</v>
      </c>
      <c r="E47" s="28">
        <v>2770</v>
      </c>
      <c r="F47" s="20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0"/>
      <c r="R47" s="28"/>
      <c r="S47" s="28"/>
      <c r="T47" s="17"/>
    </row>
    <row r="48" spans="1:20" x14ac:dyDescent="0.25">
      <c r="B48" s="48" t="s">
        <v>62</v>
      </c>
      <c r="C48" s="49">
        <f>SUM(C45:C47)</f>
        <v>-71648</v>
      </c>
      <c r="D48" s="49">
        <f>SUM(D45:D47)</f>
        <v>-59234</v>
      </c>
      <c r="E48" s="49">
        <f>SUM(E45:E47)</f>
        <v>705</v>
      </c>
      <c r="F48" s="20"/>
      <c r="G48" s="49">
        <f t="shared" ref="G48:P48" si="2">SUM(G45:G47)</f>
        <v>0</v>
      </c>
      <c r="H48" s="49">
        <f t="shared" si="2"/>
        <v>0</v>
      </c>
      <c r="I48" s="49">
        <f t="shared" si="2"/>
        <v>0</v>
      </c>
      <c r="J48" s="49">
        <f t="shared" si="2"/>
        <v>0</v>
      </c>
      <c r="K48" s="49">
        <f t="shared" si="2"/>
        <v>0</v>
      </c>
      <c r="L48" s="49">
        <f t="shared" si="2"/>
        <v>0</v>
      </c>
      <c r="M48" s="49">
        <f t="shared" si="2"/>
        <v>0</v>
      </c>
      <c r="N48" s="49">
        <f t="shared" si="2"/>
        <v>0</v>
      </c>
      <c r="O48" s="49">
        <f t="shared" si="2"/>
        <v>0</v>
      </c>
      <c r="P48" s="49">
        <f t="shared" si="2"/>
        <v>0</v>
      </c>
      <c r="Q48" s="20"/>
      <c r="R48" s="49">
        <f>SUM(R45:R47)</f>
        <v>0</v>
      </c>
      <c r="S48" s="49">
        <f>SUM(S45:S47)</f>
        <v>0</v>
      </c>
      <c r="T48" s="17"/>
    </row>
    <row r="49" spans="1:21" x14ac:dyDescent="0.25">
      <c r="B49" s="40"/>
      <c r="C49" s="50"/>
      <c r="D49" s="50"/>
      <c r="E49" s="50"/>
      <c r="F49" s="20"/>
      <c r="G49" s="42"/>
      <c r="H49" s="42"/>
      <c r="I49" s="43"/>
      <c r="J49" s="43"/>
      <c r="K49" s="44"/>
      <c r="L49" s="44"/>
      <c r="M49" s="44"/>
      <c r="N49" s="44"/>
      <c r="O49" s="44"/>
      <c r="P49" s="44"/>
      <c r="Q49" s="20"/>
      <c r="R49" s="42"/>
      <c r="S49" s="42"/>
      <c r="T49" s="17"/>
    </row>
    <row r="50" spans="1:21" x14ac:dyDescent="0.25">
      <c r="A50" s="1" t="s">
        <v>7</v>
      </c>
      <c r="B50" s="45" t="s">
        <v>63</v>
      </c>
      <c r="C50" s="46"/>
      <c r="D50" s="46"/>
      <c r="E50" s="46"/>
      <c r="F50" s="20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20"/>
      <c r="R50" s="46"/>
      <c r="S50" s="46"/>
      <c r="T50" s="17"/>
    </row>
    <row r="51" spans="1:21" x14ac:dyDescent="0.25">
      <c r="B51" s="40" t="s">
        <v>64</v>
      </c>
      <c r="C51" s="51">
        <v>70626</v>
      </c>
      <c r="D51" s="51">
        <v>146427</v>
      </c>
      <c r="E51" s="51">
        <v>244881</v>
      </c>
      <c r="F51" s="20"/>
      <c r="G51" s="51">
        <v>27316.151000000002</v>
      </c>
      <c r="H51" s="51">
        <v>31274.844000000001</v>
      </c>
      <c r="I51" s="51">
        <v>37854.167000000001</v>
      </c>
      <c r="J51" s="28">
        <f>SUM(D51-(SUM(G51:I51)))</f>
        <v>49981.837999999989</v>
      </c>
      <c r="K51" s="51">
        <v>52694.722999999998</v>
      </c>
      <c r="L51" s="51">
        <v>56607.815000000002</v>
      </c>
      <c r="M51" s="51">
        <v>64617.747000000003</v>
      </c>
      <c r="N51" s="28">
        <f>SUM(E51-(SUM(K51:M51)))</f>
        <v>70960.714999999997</v>
      </c>
      <c r="O51" s="51">
        <v>77991</v>
      </c>
      <c r="P51" s="51">
        <v>102726</v>
      </c>
      <c r="Q51" s="20"/>
      <c r="R51" s="51">
        <f>SUM(I51:L51)</f>
        <v>197138.54300000001</v>
      </c>
      <c r="S51" s="51">
        <f>SUM(M51:P51)</f>
        <v>316295.462</v>
      </c>
      <c r="T51" s="17"/>
      <c r="U51" s="52">
        <f>SUM(S51/R51)-1</f>
        <v>0.60443238134310451</v>
      </c>
    </row>
    <row r="52" spans="1:21" x14ac:dyDescent="0.25">
      <c r="B52" s="40" t="s">
        <v>65</v>
      </c>
      <c r="C52" s="51">
        <v>10317</v>
      </c>
      <c r="D52" s="51">
        <v>7653</v>
      </c>
      <c r="E52" s="51">
        <v>13334</v>
      </c>
      <c r="F52" s="20"/>
      <c r="G52" s="51">
        <v>1786.942</v>
      </c>
      <c r="H52" s="51">
        <v>2630.163</v>
      </c>
      <c r="I52" s="51">
        <v>3235.97</v>
      </c>
      <c r="J52" s="28">
        <f>SUM(D52-(SUM(G52:I52)))</f>
        <v>-7.4999999998908606E-2</v>
      </c>
      <c r="K52" s="51">
        <v>4218.8109999999997</v>
      </c>
      <c r="L52" s="51">
        <v>3515.3760000000002</v>
      </c>
      <c r="M52" s="51">
        <v>2656.8510000000001</v>
      </c>
      <c r="N52" s="28">
        <f>SUM(E52-(SUM(K52:M52)))</f>
        <v>2942.9619999999995</v>
      </c>
      <c r="O52" s="51">
        <v>3884</v>
      </c>
      <c r="P52" s="51">
        <v>4465</v>
      </c>
      <c r="Q52" s="20"/>
      <c r="R52" s="51">
        <f>SUM(I52:L52)</f>
        <v>10970.082</v>
      </c>
      <c r="S52" s="51">
        <f>SUM(M52:P52)</f>
        <v>13948.813</v>
      </c>
      <c r="T52" s="17"/>
      <c r="U52" s="52">
        <f>SUM(S52/R52)-1</f>
        <v>0.27153224561129075</v>
      </c>
    </row>
    <row r="53" spans="1:21" x14ac:dyDescent="0.25">
      <c r="B53" s="53" t="s">
        <v>66</v>
      </c>
      <c r="C53" s="54">
        <f>SUM(C51:C52)</f>
        <v>80943</v>
      </c>
      <c r="D53" s="54">
        <f>SUM(D51:D52)</f>
        <v>154080</v>
      </c>
      <c r="E53" s="54">
        <f>SUM(E51:E52)</f>
        <v>258215</v>
      </c>
      <c r="F53" s="55"/>
      <c r="G53" s="54">
        <f>SUM(G51:G52)</f>
        <v>29103.093000000001</v>
      </c>
      <c r="H53" s="54">
        <f t="shared" ref="H53:P53" si="3">SUM(H51:H52)</f>
        <v>33905.006999999998</v>
      </c>
      <c r="I53" s="54">
        <f t="shared" si="3"/>
        <v>41090.137000000002</v>
      </c>
      <c r="J53" s="54">
        <f t="shared" si="3"/>
        <v>49981.762999999992</v>
      </c>
      <c r="K53" s="54">
        <f t="shared" si="3"/>
        <v>56913.534</v>
      </c>
      <c r="L53" s="54">
        <f t="shared" si="3"/>
        <v>60123.191000000006</v>
      </c>
      <c r="M53" s="54">
        <f t="shared" si="3"/>
        <v>67274.597999999998</v>
      </c>
      <c r="N53" s="54">
        <f t="shared" si="3"/>
        <v>73903.676999999996</v>
      </c>
      <c r="O53" s="54">
        <f t="shared" si="3"/>
        <v>81875</v>
      </c>
      <c r="P53" s="54">
        <f t="shared" si="3"/>
        <v>107191</v>
      </c>
      <c r="Q53" s="55"/>
      <c r="R53" s="54">
        <f>SUM(I53:L53)</f>
        <v>208108.625</v>
      </c>
      <c r="S53" s="54">
        <f>SUM(M53:P53)</f>
        <v>330244.27500000002</v>
      </c>
      <c r="T53" s="17"/>
      <c r="U53" s="52">
        <f>SUM(S53/R53)-1</f>
        <v>0.58688413322609767</v>
      </c>
    </row>
    <row r="54" spans="1:21" x14ac:dyDescent="0.25">
      <c r="B54" s="40"/>
      <c r="C54" s="15"/>
      <c r="D54" s="15"/>
      <c r="E54" s="15"/>
      <c r="G54" s="17"/>
      <c r="H54" s="17"/>
      <c r="I54" s="56"/>
      <c r="J54" s="56"/>
      <c r="K54" s="44"/>
      <c r="L54" s="44"/>
      <c r="M54" s="44"/>
      <c r="N54" s="44"/>
      <c r="O54" s="44"/>
      <c r="P54" s="44"/>
      <c r="R54" s="17"/>
      <c r="S54" s="17"/>
      <c r="T54" s="17"/>
    </row>
    <row r="55" spans="1:21" x14ac:dyDescent="0.25">
      <c r="A55" s="1" t="s">
        <v>7</v>
      </c>
      <c r="B55" s="8" t="s">
        <v>67</v>
      </c>
      <c r="C55" s="57"/>
      <c r="D55" s="57"/>
      <c r="E55" s="5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21" x14ac:dyDescent="0.25">
      <c r="B56" s="58" t="s">
        <v>68</v>
      </c>
      <c r="C56" s="59"/>
      <c r="D56" s="59"/>
      <c r="E56" s="5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21" x14ac:dyDescent="0.25">
      <c r="B57" s="60"/>
      <c r="C57" s="61"/>
      <c r="D57" s="61"/>
      <c r="E57" s="61"/>
    </row>
    <row r="58" spans="1:21" x14ac:dyDescent="0.25">
      <c r="B58" s="62" t="s">
        <v>69</v>
      </c>
      <c r="C58" s="63"/>
      <c r="D58" s="63"/>
      <c r="E58" s="63"/>
    </row>
    <row r="59" spans="1:21" x14ac:dyDescent="0.25">
      <c r="B59" s="64" t="s">
        <v>70</v>
      </c>
      <c r="C59" s="63"/>
      <c r="D59" s="63"/>
      <c r="E59" s="63"/>
    </row>
    <row r="60" spans="1:21" x14ac:dyDescent="0.25">
      <c r="B60" s="64" t="s">
        <v>71</v>
      </c>
      <c r="C60" s="23"/>
      <c r="D60" s="23">
        <v>86522</v>
      </c>
      <c r="E60" s="23">
        <v>51352</v>
      </c>
      <c r="G60" s="23">
        <v>69504.945999999996</v>
      </c>
      <c r="H60" s="23">
        <v>52415.053</v>
      </c>
      <c r="I60" s="23">
        <v>34906.019999999997</v>
      </c>
      <c r="J60" s="23"/>
      <c r="K60" s="23">
        <v>69204.163</v>
      </c>
      <c r="L60" s="23">
        <v>62512.889000000003</v>
      </c>
      <c r="M60" s="23">
        <v>74156.764999999999</v>
      </c>
      <c r="N60" s="23"/>
      <c r="O60" s="23">
        <v>45325</v>
      </c>
      <c r="P60" s="23">
        <v>88244</v>
      </c>
      <c r="R60" s="23"/>
      <c r="S60" s="23"/>
    </row>
    <row r="61" spans="1:21" x14ac:dyDescent="0.25">
      <c r="B61" s="64" t="s">
        <v>72</v>
      </c>
      <c r="C61" s="23"/>
      <c r="D61" s="23">
        <v>15505</v>
      </c>
      <c r="E61" s="23">
        <v>27421</v>
      </c>
      <c r="G61" s="23">
        <v>25629.625</v>
      </c>
      <c r="H61" s="23">
        <v>18883.847000000002</v>
      </c>
      <c r="I61" s="23">
        <v>20902.384999999998</v>
      </c>
      <c r="J61" s="23"/>
      <c r="K61" s="23">
        <v>26518.494999999999</v>
      </c>
      <c r="L61" s="23">
        <v>36731.612000000001</v>
      </c>
      <c r="M61" s="23">
        <v>31318.68</v>
      </c>
      <c r="N61" s="23"/>
      <c r="O61" s="23">
        <v>49621</v>
      </c>
      <c r="P61" s="23">
        <v>30113</v>
      </c>
      <c r="R61" s="23"/>
      <c r="S61" s="23"/>
    </row>
    <row r="62" spans="1:21" x14ac:dyDescent="0.25">
      <c r="B62" s="64" t="s">
        <v>73</v>
      </c>
      <c r="C62" s="23"/>
      <c r="D62" s="23">
        <v>163280</v>
      </c>
      <c r="E62" s="23">
        <v>172906</v>
      </c>
      <c r="G62" s="23">
        <v>139146.31099999999</v>
      </c>
      <c r="H62" s="23">
        <v>146075.459</v>
      </c>
      <c r="I62" s="23">
        <v>162913.633</v>
      </c>
      <c r="J62" s="23"/>
      <c r="K62" s="23">
        <v>163984.87299999999</v>
      </c>
      <c r="L62" s="23">
        <v>161780.06299999999</v>
      </c>
      <c r="M62" s="23">
        <v>163116.10500000001</v>
      </c>
      <c r="N62" s="23"/>
      <c r="O62" s="23">
        <v>177732</v>
      </c>
      <c r="P62" s="23">
        <v>179810</v>
      </c>
      <c r="R62" s="23"/>
      <c r="S62" s="23"/>
    </row>
    <row r="63" spans="1:21" x14ac:dyDescent="0.25">
      <c r="B63" s="64" t="s">
        <v>74</v>
      </c>
      <c r="C63" s="23"/>
      <c r="D63" s="23">
        <v>5095</v>
      </c>
      <c r="E63" s="23">
        <v>5334</v>
      </c>
      <c r="G63" s="23">
        <v>5519.3010000000004</v>
      </c>
      <c r="H63" s="23">
        <v>5399.9279999999999</v>
      </c>
      <c r="I63" s="23">
        <v>5372.4840000000004</v>
      </c>
      <c r="J63" s="23"/>
      <c r="K63" s="23">
        <v>4378.6809999999996</v>
      </c>
      <c r="L63" s="23">
        <v>5218.7349999999997</v>
      </c>
      <c r="M63" s="23">
        <v>5107.4549999999999</v>
      </c>
      <c r="N63" s="23"/>
      <c r="O63" s="23">
        <v>3741</v>
      </c>
      <c r="P63" s="23">
        <v>5524</v>
      </c>
      <c r="R63" s="23"/>
      <c r="S63" s="23"/>
    </row>
    <row r="64" spans="1:21" x14ac:dyDescent="0.25">
      <c r="B64" s="65" t="s">
        <v>75</v>
      </c>
      <c r="C64" s="25">
        <f>SUM(C60:C63)</f>
        <v>0</v>
      </c>
      <c r="D64" s="25">
        <f>SUM(D60:D63)</f>
        <v>270402</v>
      </c>
      <c r="E64" s="25">
        <f>SUM(E60:E63)</f>
        <v>257013</v>
      </c>
      <c r="G64" s="25">
        <v>239800183</v>
      </c>
      <c r="H64" s="25">
        <v>222774287</v>
      </c>
      <c r="I64" s="25">
        <v>224094522</v>
      </c>
      <c r="J64" s="25"/>
      <c r="K64" s="25">
        <v>264086212</v>
      </c>
      <c r="L64" s="25">
        <v>266243299</v>
      </c>
      <c r="M64" s="25">
        <v>273699005</v>
      </c>
      <c r="N64" s="25"/>
      <c r="O64" s="25">
        <v>276419</v>
      </c>
      <c r="P64" s="25">
        <v>303691</v>
      </c>
      <c r="R64" s="25"/>
      <c r="S64" s="25"/>
    </row>
    <row r="65" spans="2:19" x14ac:dyDescent="0.25">
      <c r="B65" s="64" t="s">
        <v>76</v>
      </c>
      <c r="C65" s="23"/>
      <c r="D65" s="23">
        <v>58261</v>
      </c>
      <c r="E65" s="23">
        <v>53835</v>
      </c>
      <c r="G65" s="23">
        <v>53220.048000000003</v>
      </c>
      <c r="H65" s="23">
        <v>54951.267</v>
      </c>
      <c r="I65" s="23">
        <v>56946.008999999998</v>
      </c>
      <c r="J65" s="23"/>
      <c r="K65" s="23">
        <v>57370.783000000003</v>
      </c>
      <c r="L65" s="23">
        <v>56305.62</v>
      </c>
      <c r="M65" s="23">
        <v>54814.607000000004</v>
      </c>
      <c r="N65" s="23"/>
      <c r="O65" s="23">
        <v>55317</v>
      </c>
      <c r="P65" s="23">
        <v>54326</v>
      </c>
      <c r="R65" s="23"/>
      <c r="S65" s="23"/>
    </row>
    <row r="66" spans="2:19" x14ac:dyDescent="0.25">
      <c r="B66" s="64" t="s">
        <v>77</v>
      </c>
      <c r="C66" s="23"/>
      <c r="D66" s="23">
        <v>1013</v>
      </c>
      <c r="E66" s="23">
        <v>499</v>
      </c>
      <c r="G66" s="23">
        <v>154.99299999999999</v>
      </c>
      <c r="H66" s="23">
        <v>1371.0920000000001</v>
      </c>
      <c r="I66" s="23">
        <v>1192.2539999999999</v>
      </c>
      <c r="J66" s="23"/>
      <c r="K66" s="23">
        <v>834.577</v>
      </c>
      <c r="L66" s="23">
        <v>655.74</v>
      </c>
      <c r="M66" s="23">
        <v>476.90199999999999</v>
      </c>
      <c r="N66" s="23"/>
      <c r="O66" s="23">
        <v>321</v>
      </c>
      <c r="P66" s="23">
        <v>479</v>
      </c>
      <c r="R66" s="23"/>
      <c r="S66" s="23"/>
    </row>
    <row r="67" spans="2:19" x14ac:dyDescent="0.25">
      <c r="B67" s="64" t="s">
        <v>78</v>
      </c>
      <c r="C67" s="23"/>
      <c r="D67" s="23">
        <v>3530</v>
      </c>
      <c r="E67" s="23">
        <v>3530</v>
      </c>
      <c r="G67" s="23">
        <v>3529.509</v>
      </c>
      <c r="H67" s="23">
        <v>3529.509</v>
      </c>
      <c r="I67" s="23">
        <v>3529.509</v>
      </c>
      <c r="J67" s="23"/>
      <c r="K67" s="23">
        <v>3529.509</v>
      </c>
      <c r="L67" s="23">
        <v>3529.509</v>
      </c>
      <c r="M67" s="23">
        <v>3529.509</v>
      </c>
      <c r="N67" s="23"/>
      <c r="O67" s="23">
        <v>3530</v>
      </c>
      <c r="P67" s="23">
        <v>3530</v>
      </c>
      <c r="R67" s="23"/>
      <c r="S67" s="23"/>
    </row>
    <row r="68" spans="2:19" x14ac:dyDescent="0.25">
      <c r="B68" s="64" t="s">
        <v>79</v>
      </c>
      <c r="C68" s="23"/>
      <c r="D68" s="23">
        <v>10485</v>
      </c>
      <c r="E68" s="23">
        <v>9635</v>
      </c>
      <c r="G68" s="23">
        <v>7106.6419999999998</v>
      </c>
      <c r="H68" s="23">
        <v>10550.236000000001</v>
      </c>
      <c r="I68" s="23">
        <v>10335.873</v>
      </c>
      <c r="J68" s="23"/>
      <c r="K68" s="23">
        <v>102.477</v>
      </c>
      <c r="L68" s="23">
        <v>10003.825999999999</v>
      </c>
      <c r="M68" s="23">
        <v>9753.7250000000004</v>
      </c>
      <c r="N68" s="23"/>
      <c r="O68" s="23">
        <v>9397</v>
      </c>
      <c r="P68" s="23">
        <v>9152</v>
      </c>
      <c r="R68" s="23"/>
      <c r="S68" s="23"/>
    </row>
    <row r="69" spans="2:19" x14ac:dyDescent="0.25">
      <c r="B69" s="64" t="s">
        <v>80</v>
      </c>
      <c r="C69" s="23"/>
      <c r="D69" s="23">
        <v>4770</v>
      </c>
      <c r="E69" s="23">
        <v>4670</v>
      </c>
      <c r="G69" s="23">
        <v>28250.748</v>
      </c>
      <c r="H69" s="23">
        <v>3755.9380000000001</v>
      </c>
      <c r="I69" s="23">
        <v>4459.3220000000001</v>
      </c>
      <c r="J69" s="23"/>
      <c r="K69" s="23">
        <v>4718.7610000000004</v>
      </c>
      <c r="L69" s="23">
        <v>6289.0479999999998</v>
      </c>
      <c r="M69" s="23">
        <v>6722.817</v>
      </c>
      <c r="N69" s="23"/>
      <c r="O69" s="23">
        <v>5891</v>
      </c>
      <c r="P69" s="23">
        <v>5221</v>
      </c>
      <c r="R69" s="23"/>
      <c r="S69" s="23"/>
    </row>
    <row r="70" spans="2:19" x14ac:dyDescent="0.25">
      <c r="B70" s="65" t="s">
        <v>81</v>
      </c>
      <c r="C70" s="25">
        <f>SUM(C65:C69)+C64</f>
        <v>0</v>
      </c>
      <c r="D70" s="25">
        <f>SUM(D65:D69)+D64</f>
        <v>348461</v>
      </c>
      <c r="E70" s="25">
        <f>SUM(E65:E69)+E64</f>
        <v>329182</v>
      </c>
      <c r="G70" s="25">
        <v>308032492</v>
      </c>
      <c r="H70" s="25">
        <v>296932329</v>
      </c>
      <c r="I70" s="25">
        <v>300557570</v>
      </c>
      <c r="J70" s="25"/>
      <c r="K70" s="25">
        <v>340787542</v>
      </c>
      <c r="L70" s="25">
        <v>343027042</v>
      </c>
      <c r="M70" s="25">
        <v>348996565</v>
      </c>
      <c r="N70" s="25"/>
      <c r="O70" s="25">
        <v>350875</v>
      </c>
      <c r="P70" s="25">
        <v>376399</v>
      </c>
      <c r="R70" s="25"/>
      <c r="S70" s="25"/>
    </row>
    <row r="71" spans="2:19" x14ac:dyDescent="0.25">
      <c r="B71" s="62" t="s">
        <v>82</v>
      </c>
      <c r="C71" s="23"/>
      <c r="D71" s="23"/>
      <c r="E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R71" s="23"/>
      <c r="S71" s="23"/>
    </row>
    <row r="72" spans="2:19" x14ac:dyDescent="0.25">
      <c r="B72" s="64" t="s">
        <v>83</v>
      </c>
      <c r="C72" s="23"/>
      <c r="D72" s="23"/>
      <c r="E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R72" s="23"/>
      <c r="S72" s="23"/>
    </row>
    <row r="73" spans="2:19" x14ac:dyDescent="0.25">
      <c r="B73" s="64" t="s">
        <v>84</v>
      </c>
      <c r="C73" s="23"/>
      <c r="D73" s="23">
        <v>13229</v>
      </c>
      <c r="E73" s="23">
        <v>15660</v>
      </c>
      <c r="G73" s="23">
        <v>14115.135</v>
      </c>
      <c r="H73" s="23">
        <v>11388.048000000001</v>
      </c>
      <c r="I73" s="23">
        <v>25197.806</v>
      </c>
      <c r="J73" s="23"/>
      <c r="K73" s="23">
        <v>12956486</v>
      </c>
      <c r="L73" s="23">
        <v>12084529</v>
      </c>
      <c r="M73" s="23">
        <v>10851446</v>
      </c>
      <c r="N73" s="23"/>
      <c r="O73" s="23">
        <v>17186</v>
      </c>
      <c r="P73" s="23">
        <v>14179</v>
      </c>
      <c r="R73" s="23"/>
      <c r="S73" s="23"/>
    </row>
    <row r="74" spans="2:19" x14ac:dyDescent="0.25">
      <c r="B74" s="64" t="s">
        <v>85</v>
      </c>
      <c r="C74" s="23"/>
      <c r="D74" s="23">
        <v>24990</v>
      </c>
      <c r="E74" s="23">
        <v>32919</v>
      </c>
      <c r="G74" s="23">
        <v>16654.54</v>
      </c>
      <c r="H74" s="23">
        <v>15961.07</v>
      </c>
      <c r="I74" s="23">
        <v>18378.932000000001</v>
      </c>
      <c r="J74" s="23"/>
      <c r="K74" s="23">
        <v>22672464</v>
      </c>
      <c r="L74" s="23">
        <v>28745598</v>
      </c>
      <c r="M74" s="23">
        <v>29863726</v>
      </c>
      <c r="N74" s="23"/>
      <c r="O74" s="23">
        <v>33691</v>
      </c>
      <c r="P74" s="23">
        <v>27726</v>
      </c>
      <c r="R74" s="23"/>
      <c r="S74" s="23"/>
    </row>
    <row r="75" spans="2:19" x14ac:dyDescent="0.25">
      <c r="B75" s="64" t="s">
        <v>86</v>
      </c>
      <c r="C75" s="23"/>
      <c r="D75" s="23">
        <v>143</v>
      </c>
      <c r="E75" s="23">
        <v>182</v>
      </c>
      <c r="G75" s="23">
        <v>142.834</v>
      </c>
      <c r="H75" s="23">
        <v>142.834</v>
      </c>
      <c r="I75" s="23">
        <v>142.834</v>
      </c>
      <c r="J75" s="23"/>
      <c r="K75" s="23">
        <v>142834</v>
      </c>
      <c r="L75" s="23">
        <v>142834</v>
      </c>
      <c r="M75" s="23">
        <v>142834</v>
      </c>
      <c r="N75" s="23"/>
      <c r="O75" s="23">
        <v>1118</v>
      </c>
      <c r="P75" s="23">
        <v>1130</v>
      </c>
      <c r="R75" s="23"/>
      <c r="S75" s="23"/>
    </row>
    <row r="76" spans="2:19" x14ac:dyDescent="0.25">
      <c r="B76" s="64" t="s">
        <v>87</v>
      </c>
      <c r="C76" s="23"/>
      <c r="D76" s="23">
        <v>905</v>
      </c>
      <c r="E76" s="23">
        <v>1045</v>
      </c>
      <c r="G76" s="23">
        <v>654.00300000000004</v>
      </c>
      <c r="H76" s="23">
        <v>579.66099999999994</v>
      </c>
      <c r="I76" s="23">
        <v>720.755</v>
      </c>
      <c r="J76" s="23"/>
      <c r="K76" s="23">
        <v>956045</v>
      </c>
      <c r="L76" s="23">
        <v>979536</v>
      </c>
      <c r="M76" s="23">
        <v>982891</v>
      </c>
      <c r="N76" s="23"/>
      <c r="O76" s="23">
        <v>1093</v>
      </c>
      <c r="P76" s="23">
        <v>1142</v>
      </c>
      <c r="R76" s="23"/>
      <c r="S76" s="23"/>
    </row>
    <row r="77" spans="2:19" x14ac:dyDescent="0.25">
      <c r="B77" s="65" t="s">
        <v>88</v>
      </c>
      <c r="C77" s="25">
        <f>SUM(C73:C76)</f>
        <v>0</v>
      </c>
      <c r="D77" s="25">
        <f>SUM(D73:D76)</f>
        <v>39267</v>
      </c>
      <c r="E77" s="25">
        <f>SUM(E73:E76)</f>
        <v>49806</v>
      </c>
      <c r="G77" s="25">
        <v>31566512</v>
      </c>
      <c r="H77" s="25">
        <v>28071613</v>
      </c>
      <c r="I77" s="25">
        <v>44440327</v>
      </c>
      <c r="J77" s="25"/>
      <c r="K77" s="25">
        <v>36727829</v>
      </c>
      <c r="L77" s="25">
        <v>41952497</v>
      </c>
      <c r="M77" s="25">
        <v>41840897</v>
      </c>
      <c r="N77" s="25"/>
      <c r="O77" s="25">
        <v>53088</v>
      </c>
      <c r="P77" s="25">
        <v>44177</v>
      </c>
      <c r="R77" s="25"/>
      <c r="S77" s="25"/>
    </row>
    <row r="78" spans="2:19" x14ac:dyDescent="0.25">
      <c r="B78" s="64" t="s">
        <v>89</v>
      </c>
      <c r="C78" s="23"/>
      <c r="D78" s="23">
        <v>142833</v>
      </c>
      <c r="E78" s="23">
        <v>130594</v>
      </c>
      <c r="G78" s="23">
        <v>138423052</v>
      </c>
      <c r="H78" s="23">
        <v>139810931</v>
      </c>
      <c r="I78" s="23">
        <v>141365706</v>
      </c>
      <c r="J78" s="23"/>
      <c r="K78" s="23">
        <v>144300930</v>
      </c>
      <c r="L78" s="23">
        <v>140312070</v>
      </c>
      <c r="M78" s="23">
        <v>142025542</v>
      </c>
      <c r="N78" s="23"/>
      <c r="O78" s="23">
        <v>130847</v>
      </c>
      <c r="P78" s="23">
        <v>131074</v>
      </c>
      <c r="R78" s="23"/>
      <c r="S78" s="23"/>
    </row>
    <row r="79" spans="2:19" x14ac:dyDescent="0.25">
      <c r="B79" s="64" t="s">
        <v>90</v>
      </c>
      <c r="C79" s="23"/>
      <c r="D79" s="23">
        <v>1833</v>
      </c>
      <c r="E79" s="23">
        <v>1690</v>
      </c>
      <c r="G79" s="23">
        <v>1940156</v>
      </c>
      <c r="H79" s="23">
        <v>1904448</v>
      </c>
      <c r="I79" s="23">
        <v>1868739</v>
      </c>
      <c r="J79" s="23"/>
      <c r="K79" s="23">
        <v>1797323</v>
      </c>
      <c r="L79" s="23">
        <v>1761614</v>
      </c>
      <c r="M79" s="23">
        <v>1725906</v>
      </c>
      <c r="N79" s="23"/>
      <c r="O79" s="23">
        <v>1654</v>
      </c>
      <c r="P79" s="23">
        <v>1619</v>
      </c>
      <c r="R79" s="23"/>
      <c r="S79" s="23"/>
    </row>
    <row r="80" spans="2:19" x14ac:dyDescent="0.25">
      <c r="B80" s="64" t="s">
        <v>91</v>
      </c>
      <c r="C80" s="23"/>
      <c r="D80" s="23">
        <v>1500</v>
      </c>
      <c r="E80" s="23">
        <v>1688</v>
      </c>
      <c r="G80" s="23">
        <v>1500000</v>
      </c>
      <c r="H80" s="23">
        <v>1500000</v>
      </c>
      <c r="I80" s="23">
        <v>1500000</v>
      </c>
      <c r="J80" s="23"/>
      <c r="K80" s="23">
        <v>1500000</v>
      </c>
      <c r="L80" s="23">
        <v>1567139</v>
      </c>
      <c r="M80" s="23">
        <v>1567139</v>
      </c>
      <c r="N80" s="23"/>
      <c r="O80" s="23">
        <v>1688</v>
      </c>
      <c r="P80" s="23">
        <v>1688</v>
      </c>
      <c r="R80" s="23"/>
      <c r="S80" s="23"/>
    </row>
    <row r="81" spans="1:19" x14ac:dyDescent="0.25">
      <c r="B81" s="64" t="s">
        <v>92</v>
      </c>
      <c r="C81" s="23"/>
      <c r="D81" s="23">
        <v>10704</v>
      </c>
      <c r="E81" s="23">
        <v>9779</v>
      </c>
      <c r="G81" s="23">
        <v>7284079</v>
      </c>
      <c r="H81" s="23">
        <v>10870907</v>
      </c>
      <c r="I81" s="23">
        <v>10636083</v>
      </c>
      <c r="J81" s="23"/>
      <c r="K81" s="23">
        <v>10468109</v>
      </c>
      <c r="L81" s="23">
        <v>10221914</v>
      </c>
      <c r="M81" s="23">
        <v>9965088</v>
      </c>
      <c r="N81" s="23"/>
      <c r="O81" s="23">
        <v>9487</v>
      </c>
      <c r="P81" s="23">
        <v>9182</v>
      </c>
      <c r="R81" s="23"/>
      <c r="S81" s="23"/>
    </row>
    <row r="82" spans="1:19" x14ac:dyDescent="0.25">
      <c r="B82" s="64" t="s">
        <v>93</v>
      </c>
      <c r="C82" s="23"/>
      <c r="D82" s="23">
        <v>350</v>
      </c>
      <c r="E82" s="23">
        <v>419</v>
      </c>
      <c r="G82" s="23">
        <v>385628</v>
      </c>
      <c r="H82" s="23">
        <v>373903</v>
      </c>
      <c r="I82" s="23">
        <v>362179</v>
      </c>
      <c r="J82" s="23"/>
      <c r="K82" s="23">
        <v>338731</v>
      </c>
      <c r="L82" s="23">
        <v>449513</v>
      </c>
      <c r="M82" s="23">
        <v>434647</v>
      </c>
      <c r="N82" s="23"/>
      <c r="O82" s="23">
        <v>405</v>
      </c>
      <c r="P82" s="23">
        <v>390</v>
      </c>
      <c r="R82" s="23"/>
      <c r="S82" s="23"/>
    </row>
    <row r="83" spans="1:19" x14ac:dyDescent="0.25">
      <c r="B83" s="65" t="s">
        <v>94</v>
      </c>
      <c r="C83" s="25">
        <f>SUM(C78:C82)+C77</f>
        <v>0</v>
      </c>
      <c r="D83" s="25">
        <f>SUM(D78:D82)+D77</f>
        <v>196487</v>
      </c>
      <c r="E83" s="25">
        <f>SUM(E78:E82)+E77</f>
        <v>193976</v>
      </c>
      <c r="G83" s="25">
        <v>181099427</v>
      </c>
      <c r="H83" s="25">
        <v>182531802</v>
      </c>
      <c r="I83" s="25">
        <v>200173034</v>
      </c>
      <c r="J83" s="25"/>
      <c r="K83" s="25">
        <v>195132922</v>
      </c>
      <c r="L83" s="25">
        <v>196264747</v>
      </c>
      <c r="M83" s="25">
        <v>197559219</v>
      </c>
      <c r="N83" s="25"/>
      <c r="O83" s="25">
        <v>197169</v>
      </c>
      <c r="P83" s="25">
        <v>188130</v>
      </c>
      <c r="R83" s="25"/>
      <c r="S83" s="25"/>
    </row>
    <row r="84" spans="1:19" x14ac:dyDescent="0.25">
      <c r="B84" s="64" t="s">
        <v>95</v>
      </c>
      <c r="C84" s="23"/>
      <c r="D84" s="23"/>
      <c r="E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R84" s="23"/>
      <c r="S84" s="23"/>
    </row>
    <row r="85" spans="1:19" x14ac:dyDescent="0.25">
      <c r="B85" s="64" t="s">
        <v>96</v>
      </c>
      <c r="C85" s="23"/>
      <c r="D85" s="23" t="s">
        <v>43</v>
      </c>
      <c r="E85" s="23" t="s">
        <v>43</v>
      </c>
      <c r="G85" s="23" t="s">
        <v>43</v>
      </c>
      <c r="H85" s="23" t="s">
        <v>43</v>
      </c>
      <c r="I85" s="23" t="s">
        <v>43</v>
      </c>
      <c r="J85" s="23"/>
      <c r="K85" s="23" t="s">
        <v>43</v>
      </c>
      <c r="L85" s="23" t="s">
        <v>43</v>
      </c>
      <c r="M85" s="23"/>
      <c r="N85" s="23"/>
      <c r="O85" s="23" t="s">
        <v>43</v>
      </c>
      <c r="P85" s="23" t="s">
        <v>43</v>
      </c>
      <c r="R85" s="23"/>
      <c r="S85" s="23"/>
    </row>
    <row r="86" spans="1:19" x14ac:dyDescent="0.25">
      <c r="B86" s="64" t="s">
        <v>97</v>
      </c>
      <c r="C86" s="23"/>
      <c r="D86" s="23">
        <v>22</v>
      </c>
      <c r="E86" s="23">
        <v>23</v>
      </c>
      <c r="G86" s="23">
        <v>19635</v>
      </c>
      <c r="H86" s="23">
        <v>19636</v>
      </c>
      <c r="I86" s="23">
        <v>19678</v>
      </c>
      <c r="J86" s="23"/>
      <c r="K86" s="23">
        <v>22226</v>
      </c>
      <c r="L86" s="23">
        <v>22453</v>
      </c>
      <c r="M86" s="23">
        <v>22596</v>
      </c>
      <c r="N86" s="23"/>
      <c r="O86" s="23">
        <v>23</v>
      </c>
      <c r="P86" s="23">
        <v>23</v>
      </c>
      <c r="R86" s="23"/>
      <c r="S86" s="23"/>
    </row>
    <row r="87" spans="1:19" x14ac:dyDescent="0.25">
      <c r="B87" s="64" t="s">
        <v>98</v>
      </c>
      <c r="C87" s="23"/>
      <c r="D87" s="23">
        <v>629969</v>
      </c>
      <c r="E87" s="23">
        <v>641439</v>
      </c>
      <c r="G87" s="23">
        <v>564034008</v>
      </c>
      <c r="H87" s="23">
        <v>565266375</v>
      </c>
      <c r="I87" s="23">
        <v>566149846</v>
      </c>
      <c r="J87" s="23"/>
      <c r="K87" s="23">
        <v>630437880</v>
      </c>
      <c r="L87" s="23">
        <v>637916035</v>
      </c>
      <c r="M87" s="23">
        <v>640025888</v>
      </c>
      <c r="N87" s="23"/>
      <c r="O87" s="23">
        <v>642133</v>
      </c>
      <c r="P87" s="23">
        <v>644634</v>
      </c>
      <c r="R87" s="23"/>
      <c r="S87" s="23"/>
    </row>
    <row r="88" spans="1:19" x14ac:dyDescent="0.25">
      <c r="B88" s="64" t="s">
        <v>99</v>
      </c>
      <c r="C88" s="23"/>
      <c r="D88" s="23">
        <v>-478017</v>
      </c>
      <c r="E88" s="23">
        <v>-506256</v>
      </c>
      <c r="G88" s="23">
        <v>-437120578</v>
      </c>
      <c r="H88" s="23">
        <v>-450885484</v>
      </c>
      <c r="I88" s="23">
        <v>-465784988</v>
      </c>
      <c r="J88" s="23"/>
      <c r="K88" s="23">
        <v>-484805486</v>
      </c>
      <c r="L88" s="23">
        <v>-491176193</v>
      </c>
      <c r="M88" s="23">
        <v>-488611138</v>
      </c>
      <c r="N88" s="23"/>
      <c r="O88" s="23">
        <v>-488450</v>
      </c>
      <c r="P88" s="23">
        <v>-456388</v>
      </c>
      <c r="R88" s="23"/>
      <c r="S88" s="23"/>
    </row>
    <row r="89" spans="1:19" x14ac:dyDescent="0.25">
      <c r="B89" s="65" t="s">
        <v>100</v>
      </c>
      <c r="C89" s="25">
        <f>SUM(C85:C88)</f>
        <v>0</v>
      </c>
      <c r="D89" s="25">
        <f>SUM(D85:D88)</f>
        <v>151974</v>
      </c>
      <c r="E89" s="25">
        <f>SUM(E85:E88)</f>
        <v>135206</v>
      </c>
      <c r="G89" s="25">
        <v>126933065</v>
      </c>
      <c r="H89" s="25">
        <v>114400527</v>
      </c>
      <c r="I89" s="25">
        <v>100384536</v>
      </c>
      <c r="J89" s="25"/>
      <c r="K89" s="25">
        <v>145654620</v>
      </c>
      <c r="L89" s="25">
        <v>146762295</v>
      </c>
      <c r="M89" s="25">
        <v>151437346</v>
      </c>
      <c r="N89" s="25"/>
      <c r="O89" s="25">
        <v>153706</v>
      </c>
      <c r="P89" s="25">
        <v>188269</v>
      </c>
      <c r="R89" s="25"/>
      <c r="S89" s="25"/>
    </row>
    <row r="90" spans="1:19" x14ac:dyDescent="0.25">
      <c r="B90" s="64" t="s">
        <v>101</v>
      </c>
      <c r="C90" s="66">
        <f>C83+C89</f>
        <v>0</v>
      </c>
      <c r="D90" s="66">
        <f>D83+D89</f>
        <v>348461</v>
      </c>
      <c r="E90" s="66">
        <f>E83+E89</f>
        <v>329182</v>
      </c>
      <c r="G90" s="66">
        <v>308032492</v>
      </c>
      <c r="H90" s="66">
        <v>296932329</v>
      </c>
      <c r="I90" s="66">
        <v>300557570</v>
      </c>
      <c r="J90" s="66"/>
      <c r="K90" s="66">
        <v>340787542</v>
      </c>
      <c r="L90" s="66">
        <v>343027042</v>
      </c>
      <c r="M90" s="66">
        <v>348996565</v>
      </c>
      <c r="N90" s="66"/>
      <c r="O90" s="66">
        <v>350875</v>
      </c>
      <c r="P90" s="66">
        <v>376399</v>
      </c>
      <c r="R90" s="66"/>
      <c r="S90" s="66"/>
    </row>
    <row r="91" spans="1:19" x14ac:dyDescent="0.25">
      <c r="B91" s="60"/>
      <c r="C91" s="61"/>
      <c r="D91" s="61"/>
      <c r="E91" s="61"/>
    </row>
    <row r="92" spans="1:19" x14ac:dyDescent="0.25">
      <c r="A92" s="1" t="s">
        <v>7</v>
      </c>
      <c r="B92" s="8" t="s">
        <v>102</v>
      </c>
      <c r="C92" s="9"/>
      <c r="D92" s="9"/>
      <c r="E92" s="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B93" s="67" t="s">
        <v>103</v>
      </c>
      <c r="C93" s="59"/>
      <c r="D93" s="59"/>
      <c r="E93" s="5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B94" s="5"/>
      <c r="C94" s="61"/>
      <c r="D94" s="61"/>
      <c r="E94" s="61"/>
    </row>
    <row r="95" spans="1:19" x14ac:dyDescent="0.25">
      <c r="B95" s="55" t="s">
        <v>104</v>
      </c>
      <c r="C95" s="63"/>
      <c r="D95" s="63"/>
      <c r="E95" s="63"/>
    </row>
    <row r="96" spans="1:19" x14ac:dyDescent="0.25">
      <c r="B96" s="68" t="s">
        <v>54</v>
      </c>
      <c r="C96" s="23">
        <v>-71648</v>
      </c>
      <c r="D96" s="23">
        <v>-65904</v>
      </c>
      <c r="E96" s="23">
        <v>-28239</v>
      </c>
      <c r="G96" s="23">
        <v>-25007857</v>
      </c>
      <c r="H96" s="23">
        <v>-38772763</v>
      </c>
      <c r="I96" s="23">
        <v>-53672267</v>
      </c>
      <c r="J96" s="23"/>
      <c r="K96" s="23">
        <v>-6788815</v>
      </c>
      <c r="L96" s="23">
        <v>-13159522</v>
      </c>
      <c r="M96" s="23">
        <v>-10594467</v>
      </c>
      <c r="N96" s="23"/>
      <c r="O96" s="23">
        <v>17806</v>
      </c>
      <c r="P96" s="23">
        <v>49868</v>
      </c>
      <c r="R96" s="23"/>
      <c r="S96" s="23"/>
    </row>
    <row r="97" spans="2:19" x14ac:dyDescent="0.25">
      <c r="B97" s="55" t="s">
        <v>105</v>
      </c>
      <c r="C97" s="23"/>
      <c r="D97" s="23"/>
      <c r="E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R97" s="23"/>
      <c r="S97" s="23"/>
    </row>
    <row r="98" spans="2:19" x14ac:dyDescent="0.25">
      <c r="B98" s="68" t="s">
        <v>106</v>
      </c>
      <c r="C98" s="23">
        <v>5496</v>
      </c>
      <c r="D98" s="23">
        <v>7113</v>
      </c>
      <c r="E98" s="23">
        <v>8332</v>
      </c>
      <c r="G98" s="23">
        <v>1590217</v>
      </c>
      <c r="H98" s="23">
        <v>3314500</v>
      </c>
      <c r="I98" s="23">
        <v>5176492</v>
      </c>
      <c r="J98" s="23"/>
      <c r="K98" s="23">
        <v>2032965</v>
      </c>
      <c r="L98" s="23">
        <v>4130542</v>
      </c>
      <c r="M98" s="23">
        <v>6223050</v>
      </c>
      <c r="N98" s="23"/>
      <c r="O98" s="23">
        <v>2114</v>
      </c>
      <c r="P98" s="23">
        <v>4161</v>
      </c>
      <c r="R98" s="23"/>
      <c r="S98" s="23"/>
    </row>
    <row r="99" spans="2:19" x14ac:dyDescent="0.25">
      <c r="B99" s="68" t="s">
        <v>107</v>
      </c>
      <c r="C99" s="23">
        <v>221</v>
      </c>
      <c r="D99" s="23">
        <v>427</v>
      </c>
      <c r="E99" s="23">
        <v>182</v>
      </c>
      <c r="G99" s="23">
        <v>2000</v>
      </c>
      <c r="H99" s="23">
        <v>2638</v>
      </c>
      <c r="I99" s="23">
        <v>8408</v>
      </c>
      <c r="J99" s="23"/>
      <c r="K99" s="23">
        <v>18096</v>
      </c>
      <c r="L99" s="23">
        <v>18096</v>
      </c>
      <c r="M99" s="23">
        <v>110947</v>
      </c>
      <c r="N99" s="23"/>
      <c r="O99" s="23">
        <v>23</v>
      </c>
      <c r="P99" s="23">
        <v>24</v>
      </c>
      <c r="R99" s="23"/>
      <c r="S99" s="23"/>
    </row>
    <row r="100" spans="2:19" x14ac:dyDescent="0.25">
      <c r="B100" s="68" t="s">
        <v>108</v>
      </c>
      <c r="C100" s="23" t="s">
        <v>43</v>
      </c>
      <c r="D100" s="23">
        <v>2998</v>
      </c>
      <c r="E100" s="23">
        <v>3836</v>
      </c>
      <c r="G100" s="23"/>
      <c r="H100" s="23">
        <v>1045660</v>
      </c>
      <c r="I100" s="23">
        <v>2023932</v>
      </c>
      <c r="J100" s="23"/>
      <c r="K100" s="23">
        <v>979978</v>
      </c>
      <c r="L100" s="23">
        <v>1966160</v>
      </c>
      <c r="M100" s="23">
        <v>2958592</v>
      </c>
      <c r="N100" s="23"/>
      <c r="O100" s="23" t="s">
        <v>43</v>
      </c>
      <c r="P100" s="23" t="s">
        <v>43</v>
      </c>
      <c r="R100" s="23"/>
      <c r="S100" s="23"/>
    </row>
    <row r="101" spans="2:19" x14ac:dyDescent="0.25">
      <c r="B101" s="68" t="s">
        <v>58</v>
      </c>
      <c r="C101" s="23">
        <v>3488</v>
      </c>
      <c r="D101" s="23">
        <v>5215</v>
      </c>
      <c r="E101" s="23">
        <v>6187</v>
      </c>
      <c r="G101" s="23">
        <v>1641388</v>
      </c>
      <c r="H101" s="23">
        <v>2832435</v>
      </c>
      <c r="I101" s="23">
        <v>4145929</v>
      </c>
      <c r="J101" s="23"/>
      <c r="K101" s="23">
        <v>1110166</v>
      </c>
      <c r="L101" s="23">
        <v>2747204</v>
      </c>
      <c r="M101" s="23">
        <v>4441845</v>
      </c>
      <c r="N101" s="23"/>
      <c r="O101" s="23">
        <v>2141</v>
      </c>
      <c r="P101" s="23">
        <v>5004</v>
      </c>
      <c r="R101" s="23"/>
      <c r="S101" s="23"/>
    </row>
    <row r="102" spans="2:19" x14ac:dyDescent="0.25">
      <c r="B102" s="68" t="s">
        <v>109</v>
      </c>
      <c r="C102" s="23">
        <v>1897</v>
      </c>
      <c r="D102" s="23">
        <v>2402</v>
      </c>
      <c r="E102" s="23">
        <v>2594</v>
      </c>
      <c r="G102" s="23">
        <v>584842</v>
      </c>
      <c r="H102" s="23">
        <v>927061</v>
      </c>
      <c r="I102" s="23">
        <v>1908127</v>
      </c>
      <c r="J102" s="23"/>
      <c r="K102" s="23">
        <v>487889</v>
      </c>
      <c r="L102" s="23">
        <v>1174750</v>
      </c>
      <c r="M102" s="23">
        <v>1895790</v>
      </c>
      <c r="N102" s="23"/>
      <c r="O102" s="23">
        <v>253</v>
      </c>
      <c r="P102" s="23">
        <v>480</v>
      </c>
      <c r="R102" s="23"/>
      <c r="S102" s="23"/>
    </row>
    <row r="103" spans="2:19" x14ac:dyDescent="0.25">
      <c r="B103" s="68" t="s">
        <v>42</v>
      </c>
      <c r="C103" s="23" t="s">
        <v>43</v>
      </c>
      <c r="D103" s="23">
        <v>6670</v>
      </c>
      <c r="E103" s="23">
        <v>26174</v>
      </c>
      <c r="G103" s="23">
        <v>6669941</v>
      </c>
      <c r="H103" s="23">
        <v>6669941</v>
      </c>
      <c r="I103" s="23">
        <v>6669941</v>
      </c>
      <c r="J103" s="23"/>
      <c r="K103" s="23" t="s">
        <v>43</v>
      </c>
      <c r="L103" s="23" t="s">
        <v>43</v>
      </c>
      <c r="M103" s="23">
        <v>0</v>
      </c>
      <c r="N103" s="23"/>
      <c r="O103" s="23"/>
      <c r="P103" s="23"/>
      <c r="R103" s="23"/>
      <c r="S103" s="23"/>
    </row>
    <row r="104" spans="2:19" x14ac:dyDescent="0.25">
      <c r="B104" s="68" t="s">
        <v>110</v>
      </c>
      <c r="C104" s="23">
        <v>-143</v>
      </c>
      <c r="D104" s="23">
        <v>-143</v>
      </c>
      <c r="E104" s="23">
        <v>-143</v>
      </c>
      <c r="G104" s="23">
        <v>-35708</v>
      </c>
      <c r="H104" s="23">
        <v>-71417</v>
      </c>
      <c r="I104" s="23">
        <v>-107125</v>
      </c>
      <c r="J104" s="23"/>
      <c r="K104" s="23">
        <v>-35708</v>
      </c>
      <c r="L104" s="23">
        <v>-71417</v>
      </c>
      <c r="M104" s="23">
        <v>-107125</v>
      </c>
      <c r="N104" s="23"/>
      <c r="O104" s="23">
        <v>-36</v>
      </c>
      <c r="P104" s="23">
        <v>-71</v>
      </c>
      <c r="R104" s="23"/>
      <c r="S104" s="23"/>
    </row>
    <row r="105" spans="2:19" x14ac:dyDescent="0.25">
      <c r="B105" s="55" t="s">
        <v>111</v>
      </c>
      <c r="C105" s="23"/>
      <c r="D105" s="23"/>
      <c r="E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R105" s="23"/>
      <c r="S105" s="23"/>
    </row>
    <row r="106" spans="2:19" x14ac:dyDescent="0.25">
      <c r="B106" s="68" t="s">
        <v>112</v>
      </c>
      <c r="C106" s="23">
        <v>-15340</v>
      </c>
      <c r="D106" s="23">
        <v>13072</v>
      </c>
      <c r="E106" s="23">
        <v>-11916</v>
      </c>
      <c r="G106" s="23">
        <v>2947233</v>
      </c>
      <c r="H106" s="23">
        <v>9693011</v>
      </c>
      <c r="I106" s="23">
        <v>7674472</v>
      </c>
      <c r="J106" s="23"/>
      <c r="K106" s="23">
        <v>-11013446</v>
      </c>
      <c r="L106" s="23">
        <v>-21226562</v>
      </c>
      <c r="M106" s="23">
        <v>-15813632</v>
      </c>
      <c r="N106" s="23"/>
      <c r="O106" s="23">
        <v>-22200</v>
      </c>
      <c r="P106" s="23">
        <v>-2692</v>
      </c>
      <c r="R106" s="23"/>
      <c r="S106" s="23"/>
    </row>
    <row r="107" spans="2:19" x14ac:dyDescent="0.25">
      <c r="B107" s="68" t="s">
        <v>73</v>
      </c>
      <c r="C107" s="23">
        <v>-43188</v>
      </c>
      <c r="D107" s="23">
        <v>-38556</v>
      </c>
      <c r="E107" s="23">
        <v>-9626</v>
      </c>
      <c r="G107" s="23">
        <v>-14422219</v>
      </c>
      <c r="H107" s="23">
        <v>-21351368</v>
      </c>
      <c r="I107" s="23">
        <v>-38189543</v>
      </c>
      <c r="J107" s="23"/>
      <c r="K107" s="23">
        <v>-704826</v>
      </c>
      <c r="L107" s="23">
        <v>1499984</v>
      </c>
      <c r="M107" s="23">
        <v>163942</v>
      </c>
      <c r="N107" s="23"/>
      <c r="O107" s="23">
        <v>-4826</v>
      </c>
      <c r="P107" s="23">
        <v>-6904</v>
      </c>
      <c r="R107" s="23"/>
      <c r="S107" s="23"/>
    </row>
    <row r="108" spans="2:19" x14ac:dyDescent="0.25">
      <c r="B108" s="68" t="s">
        <v>74</v>
      </c>
      <c r="C108" s="23">
        <v>-1293</v>
      </c>
      <c r="D108" s="23">
        <v>-756</v>
      </c>
      <c r="E108" s="23">
        <v>-239</v>
      </c>
      <c r="G108" s="23">
        <v>-1180056</v>
      </c>
      <c r="H108" s="23">
        <v>-1060683</v>
      </c>
      <c r="I108" s="23">
        <v>-1033238</v>
      </c>
      <c r="J108" s="23"/>
      <c r="K108" s="23">
        <v>716465</v>
      </c>
      <c r="L108" s="23">
        <v>-123590</v>
      </c>
      <c r="M108" s="23">
        <v>-12309</v>
      </c>
      <c r="N108" s="23"/>
      <c r="O108" s="23">
        <v>1593</v>
      </c>
      <c r="P108" s="23">
        <v>-190</v>
      </c>
      <c r="R108" s="23"/>
      <c r="S108" s="23"/>
    </row>
    <row r="109" spans="2:19" x14ac:dyDescent="0.25">
      <c r="B109" s="68" t="s">
        <v>80</v>
      </c>
      <c r="C109" s="23">
        <v>-1775</v>
      </c>
      <c r="D109" s="23">
        <v>122</v>
      </c>
      <c r="E109" s="23">
        <v>1080</v>
      </c>
      <c r="G109" s="23">
        <v>1397672</v>
      </c>
      <c r="H109" s="23">
        <v>684777</v>
      </c>
      <c r="I109" s="23">
        <v>195756</v>
      </c>
      <c r="J109" s="23"/>
      <c r="K109" s="23">
        <v>289232</v>
      </c>
      <c r="L109" s="23">
        <v>-1037181</v>
      </c>
      <c r="M109" s="23">
        <v>-1220849</v>
      </c>
      <c r="N109" s="23"/>
      <c r="O109" s="23">
        <v>-982</v>
      </c>
      <c r="P109" s="23">
        <v>-68</v>
      </c>
      <c r="R109" s="23"/>
      <c r="S109" s="23"/>
    </row>
    <row r="110" spans="2:19" x14ac:dyDescent="0.25">
      <c r="B110" s="68" t="s">
        <v>84</v>
      </c>
      <c r="C110" s="23">
        <v>1356</v>
      </c>
      <c r="D110" s="23">
        <v>800</v>
      </c>
      <c r="E110" s="23">
        <v>3839</v>
      </c>
      <c r="G110" s="23">
        <v>1685724</v>
      </c>
      <c r="H110" s="23">
        <v>-1041361</v>
      </c>
      <c r="I110" s="23">
        <v>12768396</v>
      </c>
      <c r="J110" s="23"/>
      <c r="K110" s="23">
        <v>-272904</v>
      </c>
      <c r="L110" s="23">
        <v>-1144862</v>
      </c>
      <c r="M110" s="23">
        <v>-1154769</v>
      </c>
      <c r="N110" s="23"/>
      <c r="O110" s="23">
        <v>447</v>
      </c>
      <c r="P110" s="23">
        <v>-1410</v>
      </c>
      <c r="R110" s="23"/>
      <c r="S110" s="23"/>
    </row>
    <row r="111" spans="2:19" x14ac:dyDescent="0.25">
      <c r="B111" s="68" t="s">
        <v>113</v>
      </c>
      <c r="C111" s="23">
        <v>8341</v>
      </c>
      <c r="D111" s="23">
        <v>7534</v>
      </c>
      <c r="E111" s="23">
        <v>7530</v>
      </c>
      <c r="G111" s="23">
        <v>-1775526</v>
      </c>
      <c r="H111" s="23">
        <v>-1461621</v>
      </c>
      <c r="I111" s="23">
        <v>667193</v>
      </c>
      <c r="J111" s="23"/>
      <c r="K111" s="23">
        <v>-1353815</v>
      </c>
      <c r="L111" s="23">
        <v>4738377</v>
      </c>
      <c r="M111" s="23">
        <v>4874378</v>
      </c>
      <c r="N111" s="23"/>
      <c r="O111" s="23">
        <v>772</v>
      </c>
      <c r="P111" s="23">
        <v>-5193</v>
      </c>
      <c r="R111" s="23"/>
      <c r="S111" s="23"/>
    </row>
    <row r="112" spans="2:19" x14ac:dyDescent="0.25">
      <c r="B112" s="68" t="s">
        <v>114</v>
      </c>
      <c r="C112" s="23">
        <v>219</v>
      </c>
      <c r="D112" s="23">
        <v>-502</v>
      </c>
      <c r="E112" s="23">
        <v>-791</v>
      </c>
      <c r="G112" s="23">
        <v>-111064</v>
      </c>
      <c r="H112" s="23">
        <v>-254991</v>
      </c>
      <c r="I112" s="23">
        <v>-365415</v>
      </c>
      <c r="J112" s="23"/>
      <c r="K112" s="23">
        <v>-187551</v>
      </c>
      <c r="L112" s="23">
        <v>-293009</v>
      </c>
      <c r="M112" s="23">
        <v>-561345</v>
      </c>
      <c r="N112" s="23"/>
      <c r="O112" s="23">
        <v>677</v>
      </c>
      <c r="P112" s="23">
        <v>419</v>
      </c>
      <c r="R112" s="23"/>
      <c r="S112" s="23"/>
    </row>
    <row r="113" spans="2:19" x14ac:dyDescent="0.25">
      <c r="B113" s="69" t="s">
        <v>115</v>
      </c>
      <c r="C113" s="25">
        <f>SUM(C96:C112)</f>
        <v>-112369</v>
      </c>
      <c r="D113" s="25">
        <f>SUM(D96:D112)</f>
        <v>-59508</v>
      </c>
      <c r="E113" s="25">
        <f>SUM(E96:E112)</f>
        <v>8800</v>
      </c>
      <c r="G113" s="25">
        <v>-26013413</v>
      </c>
      <c r="H113" s="25">
        <v>-38844181</v>
      </c>
      <c r="I113" s="25">
        <v>-52128942</v>
      </c>
      <c r="J113" s="25"/>
      <c r="K113" s="25">
        <v>-14722274</v>
      </c>
      <c r="L113" s="25">
        <v>-20781030</v>
      </c>
      <c r="M113" s="25">
        <v>-8795.9519999999993</v>
      </c>
      <c r="N113" s="25"/>
      <c r="O113" s="25">
        <v>-2218</v>
      </c>
      <c r="P113" s="25">
        <v>43428</v>
      </c>
      <c r="R113" s="25"/>
      <c r="S113" s="25"/>
    </row>
    <row r="114" spans="2:19" x14ac:dyDescent="0.25">
      <c r="B114" s="55" t="s">
        <v>116</v>
      </c>
      <c r="C114" s="23"/>
      <c r="D114" s="23"/>
      <c r="E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R114" s="23"/>
      <c r="S114" s="23"/>
    </row>
    <row r="115" spans="2:19" x14ac:dyDescent="0.25">
      <c r="B115" s="68" t="s">
        <v>117</v>
      </c>
      <c r="C115" s="23">
        <v>-13511</v>
      </c>
      <c r="D115" s="23">
        <v>-13911</v>
      </c>
      <c r="E115" s="23">
        <v>-4771</v>
      </c>
      <c r="G115" s="23">
        <v>-2842085</v>
      </c>
      <c r="H115" s="23">
        <v>-6782169</v>
      </c>
      <c r="I115" s="23">
        <v>-10162650</v>
      </c>
      <c r="J115" s="23"/>
      <c r="K115" s="23">
        <v>-1944596</v>
      </c>
      <c r="L115" s="23">
        <v>-2817229</v>
      </c>
      <c r="M115" s="23">
        <v>-3573786</v>
      </c>
      <c r="N115" s="23"/>
      <c r="O115" s="23">
        <v>-2347</v>
      </c>
      <c r="P115" s="23">
        <v>-4413</v>
      </c>
      <c r="R115" s="23"/>
      <c r="S115" s="23"/>
    </row>
    <row r="116" spans="2:19" x14ac:dyDescent="0.25">
      <c r="B116" s="68" t="s">
        <v>118</v>
      </c>
      <c r="C116" s="23" t="s">
        <v>43</v>
      </c>
      <c r="D116" s="23" t="s">
        <v>43</v>
      </c>
      <c r="E116" s="23">
        <v>-210</v>
      </c>
      <c r="G116" s="23"/>
      <c r="H116" s="23"/>
      <c r="I116" s="23"/>
      <c r="J116" s="23"/>
      <c r="K116" s="23"/>
      <c r="L116" s="23"/>
      <c r="M116" s="23"/>
      <c r="N116" s="23"/>
      <c r="O116" s="23">
        <v>-15</v>
      </c>
      <c r="P116" s="23">
        <v>-314</v>
      </c>
      <c r="R116" s="23"/>
      <c r="S116" s="23"/>
    </row>
    <row r="117" spans="2:19" x14ac:dyDescent="0.25">
      <c r="B117" s="69" t="s">
        <v>119</v>
      </c>
      <c r="C117" s="25">
        <f>SUM(C115:C116)</f>
        <v>-13511</v>
      </c>
      <c r="D117" s="25">
        <f>SUM(D115:D116)</f>
        <v>-13911</v>
      </c>
      <c r="E117" s="25">
        <f>SUM(E115:E116)</f>
        <v>-4981</v>
      </c>
      <c r="G117" s="25">
        <v>-2842085</v>
      </c>
      <c r="H117" s="25">
        <v>-6782169</v>
      </c>
      <c r="I117" s="25">
        <v>-10162650</v>
      </c>
      <c r="J117" s="25"/>
      <c r="K117" s="25">
        <v>-1944596</v>
      </c>
      <c r="L117" s="25">
        <v>-2817229</v>
      </c>
      <c r="M117" s="25">
        <v>-3573786</v>
      </c>
      <c r="N117" s="25"/>
      <c r="O117" s="25">
        <v>-2362</v>
      </c>
      <c r="P117" s="25">
        <v>-4727</v>
      </c>
      <c r="R117" s="25"/>
      <c r="S117" s="25"/>
    </row>
    <row r="118" spans="2:19" x14ac:dyDescent="0.25">
      <c r="B118" s="55" t="s">
        <v>120</v>
      </c>
      <c r="C118" s="23"/>
      <c r="D118" s="23"/>
      <c r="E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R118" s="23"/>
      <c r="S118" s="23"/>
    </row>
    <row r="119" spans="2:19" x14ac:dyDescent="0.25">
      <c r="B119" s="68" t="s">
        <v>121</v>
      </c>
      <c r="C119" s="23" t="s">
        <v>43</v>
      </c>
      <c r="D119" s="23">
        <v>-100000</v>
      </c>
      <c r="E119" s="23">
        <v>-158584</v>
      </c>
      <c r="G119" s="23">
        <v>-100000000</v>
      </c>
      <c r="H119" s="23">
        <v>-100000000</v>
      </c>
      <c r="I119" s="23">
        <v>-100000000</v>
      </c>
      <c r="J119" s="23"/>
      <c r="K119" s="23"/>
      <c r="L119" s="23" t="s">
        <v>43</v>
      </c>
      <c r="M119" s="23"/>
      <c r="N119" s="23"/>
      <c r="O119" s="23"/>
      <c r="P119" s="23"/>
      <c r="R119" s="23"/>
      <c r="S119" s="23"/>
    </row>
    <row r="120" spans="2:19" x14ac:dyDescent="0.25">
      <c r="B120" s="68" t="s">
        <v>122</v>
      </c>
      <c r="C120" s="23">
        <v>121144</v>
      </c>
      <c r="D120" s="23">
        <v>64645</v>
      </c>
      <c r="E120" s="23" t="s">
        <v>43</v>
      </c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R120" s="23"/>
      <c r="S120" s="23"/>
    </row>
    <row r="121" spans="2:19" x14ac:dyDescent="0.25">
      <c r="B121" s="68" t="s">
        <v>123</v>
      </c>
      <c r="C121" s="23" t="s">
        <v>43</v>
      </c>
      <c r="D121" s="23">
        <v>-2000</v>
      </c>
      <c r="E121" s="23">
        <v>-11140</v>
      </c>
      <c r="G121" s="23">
        <v>-2000000</v>
      </c>
      <c r="H121" s="23">
        <v>-2000000</v>
      </c>
      <c r="I121" s="23">
        <v>-2000000</v>
      </c>
      <c r="J121" s="23"/>
      <c r="K121" s="23"/>
      <c r="L121" s="23" t="s">
        <v>43</v>
      </c>
      <c r="M121" s="23"/>
      <c r="N121" s="23"/>
      <c r="O121" s="23"/>
      <c r="P121" s="23"/>
      <c r="R121" s="23"/>
      <c r="S121" s="23"/>
    </row>
    <row r="122" spans="2:19" x14ac:dyDescent="0.25">
      <c r="B122" s="68" t="s">
        <v>124</v>
      </c>
      <c r="C122" s="23" t="s">
        <v>43</v>
      </c>
      <c r="D122" s="23">
        <v>151750</v>
      </c>
      <c r="E122" s="23">
        <v>135000</v>
      </c>
      <c r="G122" s="23">
        <v>151750000</v>
      </c>
      <c r="H122" s="23">
        <v>151750000</v>
      </c>
      <c r="I122" s="23">
        <v>151750000</v>
      </c>
      <c r="J122" s="23"/>
      <c r="K122" s="23"/>
      <c r="L122" s="23"/>
      <c r="M122" s="23"/>
      <c r="N122" s="23"/>
      <c r="O122" s="23"/>
      <c r="P122" s="23"/>
      <c r="R122" s="23"/>
      <c r="S122" s="23"/>
    </row>
    <row r="123" spans="2:19" x14ac:dyDescent="0.25">
      <c r="B123" s="68" t="s">
        <v>125</v>
      </c>
      <c r="C123" s="23">
        <v>-62</v>
      </c>
      <c r="D123" s="23">
        <v>-2899</v>
      </c>
      <c r="E123" s="23">
        <v>-1415</v>
      </c>
      <c r="G123" s="23">
        <v>-91367</v>
      </c>
      <c r="H123" s="23">
        <v>-401315</v>
      </c>
      <c r="I123" s="23">
        <v>-831297</v>
      </c>
      <c r="J123" s="23"/>
      <c r="K123" s="23">
        <v>-640946</v>
      </c>
      <c r="L123" s="23">
        <v>-865912</v>
      </c>
      <c r="M123" s="23">
        <v>-1074550</v>
      </c>
      <c r="N123" s="23"/>
      <c r="O123" s="23">
        <v>-2476</v>
      </c>
      <c r="P123" s="23">
        <v>-3169</v>
      </c>
      <c r="R123" s="23"/>
      <c r="S123" s="23"/>
    </row>
    <row r="124" spans="2:19" x14ac:dyDescent="0.25">
      <c r="B124" s="68" t="s">
        <v>126</v>
      </c>
      <c r="C124" s="23">
        <v>-34</v>
      </c>
      <c r="D124" s="23">
        <v>-36</v>
      </c>
      <c r="E124" s="23">
        <v>-17</v>
      </c>
      <c r="G124" s="23">
        <v>-8941</v>
      </c>
      <c r="H124" s="23">
        <v>-18034</v>
      </c>
      <c r="I124" s="23">
        <v>-27281</v>
      </c>
      <c r="J124" s="23"/>
      <c r="K124" s="23">
        <v>-9563</v>
      </c>
      <c r="L124" s="23">
        <v>-16028</v>
      </c>
      <c r="M124" s="23">
        <v>-16028</v>
      </c>
      <c r="N124" s="23"/>
      <c r="O124" s="23" t="s">
        <v>43</v>
      </c>
      <c r="P124" s="23" t="s">
        <v>43</v>
      </c>
      <c r="R124" s="23"/>
      <c r="S124" s="23"/>
    </row>
    <row r="125" spans="2:19" x14ac:dyDescent="0.25">
      <c r="B125" s="68" t="s">
        <v>127</v>
      </c>
      <c r="C125" s="23" t="s">
        <v>43</v>
      </c>
      <c r="D125" s="23">
        <v>175</v>
      </c>
      <c r="E125" s="23">
        <v>1104</v>
      </c>
      <c r="G125" s="23"/>
      <c r="H125" s="23">
        <v>0</v>
      </c>
      <c r="I125" s="23"/>
      <c r="J125" s="23"/>
      <c r="K125" s="23"/>
      <c r="L125" s="23">
        <v>471546</v>
      </c>
      <c r="M125" s="23">
        <v>1095539</v>
      </c>
      <c r="N125" s="23"/>
      <c r="O125" s="23">
        <v>1029</v>
      </c>
      <c r="P125" s="23">
        <v>1360</v>
      </c>
      <c r="R125" s="23"/>
      <c r="S125" s="23"/>
    </row>
    <row r="126" spans="2:19" x14ac:dyDescent="0.25">
      <c r="B126" s="68" t="s">
        <v>128</v>
      </c>
      <c r="C126" s="23" t="s">
        <v>43</v>
      </c>
      <c r="D126" s="23" t="s">
        <v>43</v>
      </c>
      <c r="E126" s="23">
        <v>-1586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R126" s="23"/>
      <c r="S126" s="23"/>
    </row>
    <row r="127" spans="2:19" x14ac:dyDescent="0.25">
      <c r="B127" s="68" t="s">
        <v>129</v>
      </c>
      <c r="C127" s="23" t="s">
        <v>43</v>
      </c>
      <c r="D127" s="23">
        <v>-2783</v>
      </c>
      <c r="E127" s="23">
        <v>-2351</v>
      </c>
      <c r="G127" s="23">
        <v>-2378366</v>
      </c>
      <c r="H127" s="23">
        <v>-2378366</v>
      </c>
      <c r="I127" s="23">
        <v>-2782928</v>
      </c>
      <c r="J127" s="23"/>
      <c r="K127" s="23"/>
      <c r="L127" s="23" t="s">
        <v>43</v>
      </c>
      <c r="M127" s="23">
        <v>0</v>
      </c>
      <c r="N127" s="23"/>
      <c r="O127" s="23">
        <v>0</v>
      </c>
      <c r="P127" s="23">
        <v>0</v>
      </c>
      <c r="R127" s="23"/>
      <c r="S127" s="23"/>
    </row>
    <row r="128" spans="2:19" x14ac:dyDescent="0.25">
      <c r="B128" s="69" t="s">
        <v>130</v>
      </c>
      <c r="C128" s="25">
        <f>SUM(C119:C127)</f>
        <v>121048</v>
      </c>
      <c r="D128" s="25">
        <f>SUM(D119:D127)</f>
        <v>108852</v>
      </c>
      <c r="E128" s="25">
        <f>SUM(E119:E127)</f>
        <v>-38989</v>
      </c>
      <c r="G128" s="25">
        <v>47271326</v>
      </c>
      <c r="H128" s="25">
        <v>46952285</v>
      </c>
      <c r="I128" s="25">
        <v>46108494</v>
      </c>
      <c r="J128" s="25"/>
      <c r="K128" s="25">
        <v>-650509</v>
      </c>
      <c r="L128" s="25">
        <v>-410394</v>
      </c>
      <c r="M128" s="25">
        <v>4961</v>
      </c>
      <c r="N128" s="25"/>
      <c r="O128" s="25">
        <v>-1447</v>
      </c>
      <c r="P128" s="25">
        <v>-1809</v>
      </c>
      <c r="R128" s="25"/>
      <c r="S128" s="25"/>
    </row>
    <row r="129" spans="2:21" x14ac:dyDescent="0.25">
      <c r="B129" s="68" t="s">
        <v>131</v>
      </c>
      <c r="C129" s="66">
        <f>SUM(C128+C117+C113)</f>
        <v>-4832</v>
      </c>
      <c r="D129" s="66">
        <f>SUM(D128+D117+D113)</f>
        <v>35433</v>
      </c>
      <c r="E129" s="66">
        <f>SUM(E128+E117+E113)</f>
        <v>-35170</v>
      </c>
      <c r="G129" s="66">
        <v>18415828</v>
      </c>
      <c r="H129" s="66">
        <v>1325935</v>
      </c>
      <c r="I129" s="66">
        <v>-16183098</v>
      </c>
      <c r="J129" s="66"/>
      <c r="K129" s="66">
        <v>-17317379</v>
      </c>
      <c r="L129" s="66">
        <v>-24008653</v>
      </c>
      <c r="M129" s="66">
        <v>-12364777</v>
      </c>
      <c r="N129" s="66"/>
      <c r="O129" s="66">
        <v>-6027</v>
      </c>
      <c r="P129" s="66">
        <v>36892</v>
      </c>
      <c r="R129" s="66"/>
      <c r="S129" s="66"/>
    </row>
    <row r="130" spans="2:21" x14ac:dyDescent="0.25">
      <c r="B130" s="68" t="s">
        <v>132</v>
      </c>
      <c r="C130" s="23">
        <v>55921</v>
      </c>
      <c r="D130" s="23">
        <v>51089</v>
      </c>
      <c r="E130" s="23">
        <v>86522</v>
      </c>
      <c r="G130" s="23">
        <v>51089118</v>
      </c>
      <c r="H130" s="23">
        <v>51089118</v>
      </c>
      <c r="I130" s="23">
        <v>51089118</v>
      </c>
      <c r="J130" s="23"/>
      <c r="K130" s="23">
        <v>86521542</v>
      </c>
      <c r="L130" s="23">
        <v>86521542</v>
      </c>
      <c r="M130" s="23">
        <v>86521542</v>
      </c>
      <c r="N130" s="23"/>
      <c r="O130" s="23">
        <v>51352</v>
      </c>
      <c r="P130" s="23">
        <v>51352</v>
      </c>
      <c r="R130" s="23"/>
      <c r="S130" s="23"/>
    </row>
    <row r="131" spans="2:21" ht="16.5" thickBot="1" x14ac:dyDescent="0.3">
      <c r="B131" s="68" t="s">
        <v>133</v>
      </c>
      <c r="C131" s="23">
        <v>51089</v>
      </c>
      <c r="D131" s="23">
        <v>86522</v>
      </c>
      <c r="E131" s="23">
        <v>51352</v>
      </c>
      <c r="G131" s="23">
        <v>69504946</v>
      </c>
      <c r="H131" s="23">
        <v>52415053</v>
      </c>
      <c r="I131" s="23">
        <v>34906020</v>
      </c>
      <c r="J131" s="23"/>
      <c r="K131" s="23">
        <v>69204163</v>
      </c>
      <c r="L131" s="23">
        <v>62512889</v>
      </c>
      <c r="M131" s="23">
        <v>74156765</v>
      </c>
      <c r="N131" s="23"/>
      <c r="O131" s="23">
        <v>45325</v>
      </c>
      <c r="P131" s="23">
        <v>88244</v>
      </c>
      <c r="R131" s="23"/>
      <c r="S131" s="23"/>
    </row>
    <row r="132" spans="2:21" ht="16.5" thickBot="1" x14ac:dyDescent="0.3">
      <c r="B132" s="70" t="s">
        <v>134</v>
      </c>
      <c r="C132" s="71">
        <f>C113-C115</f>
        <v>-98858</v>
      </c>
      <c r="D132" s="71">
        <f t="shared" ref="D132:S132" si="4">D113-D115</f>
        <v>-45597</v>
      </c>
      <c r="E132" s="72">
        <f t="shared" si="4"/>
        <v>13571</v>
      </c>
      <c r="F132" s="20"/>
      <c r="G132" s="73">
        <f t="shared" si="4"/>
        <v>-23171328</v>
      </c>
      <c r="H132" s="71">
        <f t="shared" si="4"/>
        <v>-32062012</v>
      </c>
      <c r="I132" s="71">
        <f t="shared" si="4"/>
        <v>-41966292</v>
      </c>
      <c r="J132" s="71">
        <f t="shared" si="4"/>
        <v>0</v>
      </c>
      <c r="K132" s="71">
        <f t="shared" si="4"/>
        <v>-12777678</v>
      </c>
      <c r="L132" s="71">
        <f t="shared" si="4"/>
        <v>-17963801</v>
      </c>
      <c r="M132" s="71">
        <f t="shared" si="4"/>
        <v>3564990.048</v>
      </c>
      <c r="N132" s="71">
        <f t="shared" si="4"/>
        <v>0</v>
      </c>
      <c r="O132" s="71">
        <f t="shared" si="4"/>
        <v>129</v>
      </c>
      <c r="P132" s="72">
        <f t="shared" si="4"/>
        <v>47841</v>
      </c>
      <c r="Q132" s="20"/>
      <c r="R132" s="73">
        <f t="shared" si="4"/>
        <v>0</v>
      </c>
      <c r="S132" s="72">
        <f t="shared" si="4"/>
        <v>0</v>
      </c>
      <c r="T132" s="74"/>
      <c r="U132" s="75" t="e">
        <f>SUM(S132/R132)-1</f>
        <v>#DIV/0!</v>
      </c>
    </row>
    <row r="133" spans="2:21" x14ac:dyDescent="0.25">
      <c r="B133" s="76"/>
      <c r="C133" s="77"/>
      <c r="D133" s="77"/>
      <c r="E133" s="77"/>
      <c r="U133" s="78"/>
    </row>
    <row r="134" spans="2:21" x14ac:dyDescent="0.25">
      <c r="B134" s="76"/>
      <c r="C134" s="79"/>
      <c r="D134" s="79"/>
      <c r="E134" s="79"/>
    </row>
    <row r="135" spans="2:21" x14ac:dyDescent="0.25">
      <c r="C135" s="79"/>
      <c r="D135" s="79"/>
      <c r="E135" s="79"/>
    </row>
    <row r="136" spans="2:21" x14ac:dyDescent="0.25">
      <c r="C136" s="79"/>
      <c r="D136" s="79"/>
      <c r="E136" s="79"/>
    </row>
    <row r="137" spans="2:21" x14ac:dyDescent="0.25">
      <c r="C137" s="79"/>
      <c r="D137" s="79"/>
      <c r="E137" s="79"/>
    </row>
    <row r="138" spans="2:21" x14ac:dyDescent="0.25">
      <c r="C138" s="79"/>
      <c r="D138" s="79"/>
      <c r="E138" s="79"/>
    </row>
    <row r="139" spans="2:21" x14ac:dyDescent="0.25">
      <c r="C139" s="79"/>
      <c r="D139" s="79"/>
      <c r="E139" s="79"/>
    </row>
    <row r="140" spans="2:21" x14ac:dyDescent="0.25">
      <c r="C140" s="79"/>
      <c r="D140" s="79"/>
      <c r="E140" s="79"/>
    </row>
    <row r="141" spans="2:21" x14ac:dyDescent="0.25">
      <c r="C141" s="79"/>
      <c r="D141" s="79"/>
      <c r="E141" s="79"/>
    </row>
    <row r="142" spans="2:21" x14ac:dyDescent="0.25">
      <c r="C142" s="79"/>
      <c r="D142" s="79"/>
      <c r="E142" s="79"/>
    </row>
    <row r="143" spans="2:21" x14ac:dyDescent="0.25">
      <c r="C143" s="79"/>
      <c r="D143" s="79"/>
      <c r="E143" s="79"/>
    </row>
    <row r="144" spans="2:21" x14ac:dyDescent="0.25">
      <c r="C144" s="79"/>
      <c r="D144" s="79"/>
      <c r="E144" s="79"/>
    </row>
    <row r="145" spans="2:5" x14ac:dyDescent="0.25">
      <c r="C145" s="79"/>
      <c r="D145" s="79"/>
      <c r="E145" s="79"/>
    </row>
    <row r="146" spans="2:5" x14ac:dyDescent="0.25">
      <c r="B146" s="76"/>
      <c r="C146" s="77"/>
      <c r="D146" s="77"/>
      <c r="E146" s="77"/>
    </row>
    <row r="147" spans="2:5" x14ac:dyDescent="0.25">
      <c r="B147" s="76"/>
      <c r="C147" s="77"/>
      <c r="D147" s="77"/>
      <c r="E147" s="77"/>
    </row>
    <row r="148" spans="2:5" x14ac:dyDescent="0.25">
      <c r="C148" s="79"/>
      <c r="D148" s="79"/>
      <c r="E148" s="79"/>
    </row>
    <row r="149" spans="2:5" x14ac:dyDescent="0.25">
      <c r="C149" s="79"/>
      <c r="D149" s="79"/>
      <c r="E149" s="79"/>
    </row>
    <row r="150" spans="2:5" x14ac:dyDescent="0.25">
      <c r="C150" s="79"/>
      <c r="D150" s="79"/>
      <c r="E150" s="79"/>
    </row>
    <row r="151" spans="2:5" x14ac:dyDescent="0.25">
      <c r="C151" s="79"/>
      <c r="D151" s="79"/>
      <c r="E151" s="79"/>
    </row>
    <row r="152" spans="2:5" x14ac:dyDescent="0.25">
      <c r="C152" s="79"/>
      <c r="D152" s="79"/>
      <c r="E152" s="79"/>
    </row>
    <row r="153" spans="2:5" x14ac:dyDescent="0.25">
      <c r="C153" s="79"/>
      <c r="D153" s="79"/>
      <c r="E153" s="79"/>
    </row>
    <row r="154" spans="2:5" x14ac:dyDescent="0.25">
      <c r="C154" s="79"/>
      <c r="D154" s="79"/>
      <c r="E154" s="79"/>
    </row>
  </sheetData>
  <mergeCells count="1">
    <mergeCell ref="U7:U8"/>
  </mergeCells>
  <conditionalFormatting sqref="C8:P31 C32:J32 L32:P32 C33:P42 C43:J43 L43:P43 C44:P48 C49:J49 L49:P49 C50:P53 C54:J54 L54:P54">
    <cfRule type="timePeriod" dxfId="4" priority="5" timePeriod="lastWeek">
      <formula>AND(TODAY()-ROUNDDOWN(C8,0)&gt;=(WEEKDAY(TODAY())),TODAY()-ROUNDDOWN(C8,0)&lt;(WEEKDAY(TODAY())+7))</formula>
    </cfRule>
  </conditionalFormatting>
  <conditionalFormatting sqref="R10:S31">
    <cfRule type="timePeriod" dxfId="3" priority="1" timePeriod="lastWeek">
      <formula>AND(TODAY()-ROUNDDOWN(R10,0)&gt;=(WEEKDAY(TODAY())),TODAY()-ROUNDDOWN(R10,0)&lt;(WEEKDAY(TODAY())+7))</formula>
    </cfRule>
  </conditionalFormatting>
  <conditionalFormatting sqref="R33:S42">
    <cfRule type="timePeriod" dxfId="2" priority="2" timePeriod="lastWeek">
      <formula>AND(TODAY()-ROUNDDOWN(R33,0)&gt;=(WEEKDAY(TODAY())),TODAY()-ROUNDDOWN(R33,0)&lt;(WEEKDAY(TODAY())+7))</formula>
    </cfRule>
  </conditionalFormatting>
  <conditionalFormatting sqref="R44:S48">
    <cfRule type="timePeriod" dxfId="1" priority="3" timePeriod="lastWeek">
      <formula>AND(TODAY()-ROUNDDOWN(R44,0)&gt;=(WEEKDAY(TODAY())),TODAY()-ROUNDDOWN(R44,0)&lt;(WEEKDAY(TODAY())+7))</formula>
    </cfRule>
  </conditionalFormatting>
  <conditionalFormatting sqref="R50:S53">
    <cfRule type="timePeriod" dxfId="0" priority="4" timePeriod="lastWeek">
      <formula>AND(TODAY()-ROUNDDOWN(R50,0)&gt;=(WEEKDAY(TODAY())),TODAY()-ROUNDDOWN(R50,0)&lt;(WEEKDAY(TODAY())+7))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ADMA Biologics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Garcia</dc:creator>
  <cp:lastModifiedBy>Felix Garcia</cp:lastModifiedBy>
  <dcterms:created xsi:type="dcterms:W3CDTF">2024-11-08T23:49:29Z</dcterms:created>
  <dcterms:modified xsi:type="dcterms:W3CDTF">2024-11-08T23:51:14Z</dcterms:modified>
</cp:coreProperties>
</file>