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OCOP\"/>
    </mc:Choice>
  </mc:AlternateContent>
  <xr:revisionPtr revIDLastSave="0" documentId="13_ncr:1_{8A5FDBE0-43AE-4FD4-84B3-306C18873E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iled" sheetId="2" r:id="rId1"/>
    <sheet name="Effluent as per CB" sheetId="6" r:id="rId2"/>
    <sheet name="Data Validation" sheetId="5" r:id="rId3"/>
    <sheet name="Print" sheetId="3" r:id="rId4"/>
  </sheets>
  <definedNames>
    <definedName name="AGR">'Data Validation'!$G$3</definedName>
    <definedName name="Agra">'Data Validation'!$W$3:$W$9</definedName>
    <definedName name="Agra_10">'Data Validation'!$AY$4</definedName>
    <definedName name="Agra_12">'Data Validation'!$BB$4</definedName>
    <definedName name="Agra_14">'Data Validation'!$BA$4</definedName>
    <definedName name="Agra_2.25">'Data Validation'!$AZ$4</definedName>
    <definedName name="Agra_24">'Data Validation'!$BD$4</definedName>
    <definedName name="Agra_40">'Data Validation'!$BC$4</definedName>
    <definedName name="Agra_78">'Data Validation'!$AX$4</definedName>
    <definedName name="Anupshehar">'Data Validation'!$N$3:$N$4</definedName>
    <definedName name="Anupshehar_0.81">'Data Validation'!$AI$4</definedName>
    <definedName name="Anupshehar_1.76">'Data Validation'!$AJ$4</definedName>
    <definedName name="Ayodhya">'Data Validation'!$T$3</definedName>
    <definedName name="Ayodhya_12">'Data Validation'!$AS$4</definedName>
    <definedName name="Bharwara_345">'Data Validation'!$AU$4</definedName>
    <definedName name="Bijnaur">'Data Validation'!$M$3</definedName>
    <definedName name="Bijnaur_24">'Data Validation'!$AH$4</definedName>
    <definedName name="Daulatganj_14">'Data Validation'!$AW$4</definedName>
    <definedName name="Daulatganj_42">'Data Validation'!$AV$4</definedName>
    <definedName name="Dudahera_56">'Data Validation'!$AE$4</definedName>
    <definedName name="Dudahera_70">'Data Validation'!$AD$4</definedName>
    <definedName name="Ghaziabad">'Data Validation'!$J$3:$J$6</definedName>
    <definedName name="GKP">'Data Validation'!$C$3:$C$5</definedName>
    <definedName name="Gorakhpur">'Data Validation'!$S$3:$S$4</definedName>
    <definedName name="Gorakhpur_15">'Data Validation'!$AR$4</definedName>
    <definedName name="Gorakhpur_30">'Data Validation'!$AQ$4</definedName>
    <definedName name="GZB">'Data Validation'!$A$3:$A$11</definedName>
    <definedName name="Indirapuram_56">'Data Validation'!$AB$4</definedName>
    <definedName name="Indirapuram_74">'Data Validation'!$AC$4</definedName>
    <definedName name="LKO">'Data Validation'!$E$3</definedName>
    <definedName name="Loni">'Data Validation'!$O$3</definedName>
    <definedName name="Loni_30">'Data Validation'!$AK$4</definedName>
    <definedName name="Lucknow">'Data Validation'!$V$3:$V$5</definedName>
    <definedName name="Meerut">'Data Validation'!$K$3</definedName>
    <definedName name="Meerut_72">'Data Validation'!$AF$4</definedName>
    <definedName name="Muzaffarnagar">'Data Validation'!$Q$3</definedName>
    <definedName name="Muzaffarnagar_32.5">'Data Validation'!$AO$4</definedName>
    <definedName name="Pilkhua">'Data Validation'!$R$3</definedName>
    <definedName name="Pilkhua_3">'Data Validation'!$AP$4</definedName>
    <definedName name="Rampur">'Data Validation'!$P$3:$P$5</definedName>
    <definedName name="Rampur_15">'Data Validation'!$AL$4</definedName>
    <definedName name="Rampur_30">'Data Validation'!$AN$4</definedName>
    <definedName name="Rampur_5">'Data Validation'!$AM$4</definedName>
    <definedName name="Saharanpur">'Data Validation'!$L$3</definedName>
    <definedName name="Saharanpur_38">'Data Validation'!$AG$4</definedName>
    <definedName name="Sultanpur">'Data Validation'!$U$3</definedName>
    <definedName name="Sultanpur_5">'Data Validation'!$AT$4</definedName>
    <definedName name="Sutanpur">'Data Validation'!#REF!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C6" i="2" a="1"/>
  <c r="C6" i="2" s="1"/>
  <c r="L31" i="6"/>
  <c r="M31" i="6" s="1"/>
  <c r="N31" i="6" s="1"/>
  <c r="D5" i="2" a="1"/>
  <c r="D5" i="2" s="1"/>
  <c r="C5" i="2" a="1"/>
  <c r="C5" i="2" s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AC2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AC3" i="2"/>
  <c r="AC4" i="2"/>
  <c r="Y3" i="2"/>
  <c r="AF3" i="2" s="1"/>
  <c r="Y4" i="2"/>
  <c r="AF4" i="2" s="1"/>
  <c r="U3" i="2"/>
  <c r="X3" i="2" s="1"/>
  <c r="U4" i="2"/>
  <c r="X4" i="2" s="1"/>
  <c r="J4" i="2"/>
  <c r="D4" i="2" a="1"/>
  <c r="D4" i="2" s="1"/>
  <c r="C4" i="2" a="1"/>
  <c r="C4" i="2" s="1"/>
  <c r="J3" i="2"/>
  <c r="D3" i="2" a="1"/>
  <c r="D3" i="2" s="1"/>
  <c r="C3" i="2" a="1"/>
  <c r="C3" i="2" s="1"/>
  <c r="Q3" i="2"/>
  <c r="T3" i="2" s="1"/>
  <c r="Q4" i="2"/>
  <c r="N3" i="2"/>
  <c r="N4" i="2"/>
  <c r="N5" i="2"/>
  <c r="N6" i="2"/>
  <c r="N7" i="2"/>
  <c r="N8" i="2"/>
  <c r="J2" i="2"/>
  <c r="N2" i="2" s="1"/>
  <c r="Y2" i="2"/>
  <c r="U2" i="2"/>
  <c r="X2" i="2" s="1"/>
  <c r="Q2" i="2"/>
  <c r="D2" i="2" a="1"/>
  <c r="D2" i="2" s="1"/>
  <c r="C2" i="2" a="1"/>
  <c r="C2" i="2" s="1"/>
  <c r="K4" i="2" l="1"/>
  <c r="L4" i="2" s="1"/>
  <c r="AH89" i="2"/>
  <c r="AH85" i="2"/>
  <c r="AH81" i="2"/>
  <c r="AH77" i="2"/>
  <c r="AH73" i="2"/>
  <c r="AH69" i="2"/>
  <c r="AH65" i="2"/>
  <c r="AH61" i="2"/>
  <c r="AH57" i="2"/>
  <c r="AH53" i="2"/>
  <c r="AH49" i="2"/>
  <c r="AH45" i="2"/>
  <c r="AH41" i="2"/>
  <c r="AH37" i="2"/>
  <c r="AH33" i="2"/>
  <c r="AH29" i="2"/>
  <c r="AH25" i="2"/>
  <c r="AH21" i="2"/>
  <c r="AH17" i="2"/>
  <c r="AH13" i="2"/>
  <c r="AH9" i="2"/>
  <c r="AH5" i="2"/>
  <c r="AG87" i="2"/>
  <c r="AG83" i="2"/>
  <c r="AG79" i="2"/>
  <c r="AG75" i="2"/>
  <c r="AG71" i="2"/>
  <c r="AG67" i="2"/>
  <c r="AG63" i="2"/>
  <c r="AG59" i="2"/>
  <c r="AG55" i="2"/>
  <c r="AG51" i="2"/>
  <c r="AG47" i="2"/>
  <c r="AG43" i="2"/>
  <c r="AG39" i="2"/>
  <c r="AG35" i="2"/>
  <c r="AG31" i="2"/>
  <c r="AG27" i="2"/>
  <c r="AG23" i="2"/>
  <c r="AG19" i="2"/>
  <c r="AG15" i="2"/>
  <c r="AG11" i="2"/>
  <c r="AG7" i="2"/>
  <c r="AH88" i="2"/>
  <c r="AH84" i="2"/>
  <c r="AH80" i="2"/>
  <c r="AH76" i="2"/>
  <c r="AH72" i="2"/>
  <c r="AH68" i="2"/>
  <c r="AH64" i="2"/>
  <c r="AH60" i="2"/>
  <c r="AH56" i="2"/>
  <c r="AH52" i="2"/>
  <c r="AH48" i="2"/>
  <c r="AH44" i="2"/>
  <c r="AH40" i="2"/>
  <c r="AH36" i="2"/>
  <c r="AH32" i="2"/>
  <c r="AH28" i="2"/>
  <c r="AH24" i="2"/>
  <c r="AH20" i="2"/>
  <c r="AH16" i="2"/>
  <c r="AH12" i="2"/>
  <c r="AH8" i="2"/>
  <c r="AG90" i="2"/>
  <c r="AG86" i="2"/>
  <c r="AG82" i="2"/>
  <c r="AG78" i="2"/>
  <c r="AG74" i="2"/>
  <c r="AG70" i="2"/>
  <c r="AG66" i="2"/>
  <c r="AG62" i="2"/>
  <c r="AG58" i="2"/>
  <c r="AG54" i="2"/>
  <c r="AG50" i="2"/>
  <c r="AG46" i="2"/>
  <c r="AG42" i="2"/>
  <c r="AG38" i="2"/>
  <c r="AG34" i="2"/>
  <c r="AG30" i="2"/>
  <c r="AG26" i="2"/>
  <c r="AG22" i="2"/>
  <c r="AG18" i="2"/>
  <c r="AG14" i="2"/>
  <c r="AG10" i="2"/>
  <c r="AG6" i="2"/>
  <c r="AH87" i="2"/>
  <c r="AH83" i="2"/>
  <c r="AH79" i="2"/>
  <c r="AH75" i="2"/>
  <c r="AH71" i="2"/>
  <c r="AH67" i="2"/>
  <c r="AH63" i="2"/>
  <c r="AH59" i="2"/>
  <c r="AH55" i="2"/>
  <c r="AH51" i="2"/>
  <c r="AH47" i="2"/>
  <c r="AH43" i="2"/>
  <c r="AH39" i="2"/>
  <c r="AH35" i="2"/>
  <c r="AH31" i="2"/>
  <c r="AH27" i="2"/>
  <c r="AH23" i="2"/>
  <c r="AH19" i="2"/>
  <c r="AH15" i="2"/>
  <c r="AH11" i="2"/>
  <c r="AH7" i="2"/>
  <c r="AG89" i="2"/>
  <c r="AG85" i="2"/>
  <c r="AG81" i="2"/>
  <c r="AG77" i="2"/>
  <c r="AG73" i="2"/>
  <c r="AG69" i="2"/>
  <c r="AG65" i="2"/>
  <c r="AG61" i="2"/>
  <c r="AG57" i="2"/>
  <c r="AG53" i="2"/>
  <c r="AG49" i="2"/>
  <c r="AG45" i="2"/>
  <c r="AG41" i="2"/>
  <c r="AG37" i="2"/>
  <c r="AG33" i="2"/>
  <c r="AG29" i="2"/>
  <c r="AG25" i="2"/>
  <c r="AG21" i="2"/>
  <c r="AG17" i="2"/>
  <c r="AG13" i="2"/>
  <c r="AG9" i="2"/>
  <c r="AG5" i="2"/>
  <c r="AH90" i="2"/>
  <c r="AH86" i="2"/>
  <c r="AH82" i="2"/>
  <c r="AH78" i="2"/>
  <c r="AH74" i="2"/>
  <c r="AH70" i="2"/>
  <c r="AH66" i="2"/>
  <c r="AH62" i="2"/>
  <c r="AH58" i="2"/>
  <c r="AH54" i="2"/>
  <c r="AH50" i="2"/>
  <c r="AH46" i="2"/>
  <c r="AH42" i="2"/>
  <c r="AH38" i="2"/>
  <c r="AH34" i="2"/>
  <c r="AH30" i="2"/>
  <c r="AH26" i="2"/>
  <c r="AH22" i="2"/>
  <c r="AH18" i="2"/>
  <c r="AH14" i="2"/>
  <c r="AH10" i="2"/>
  <c r="AH6" i="2"/>
  <c r="AG88" i="2"/>
  <c r="AG84" i="2"/>
  <c r="AG80" i="2"/>
  <c r="AG76" i="2"/>
  <c r="AG72" i="2"/>
  <c r="AG68" i="2"/>
  <c r="AG64" i="2"/>
  <c r="AG60" i="2"/>
  <c r="AG56" i="2"/>
  <c r="AG52" i="2"/>
  <c r="AG48" i="2"/>
  <c r="AG44" i="2"/>
  <c r="AG40" i="2"/>
  <c r="AG36" i="2"/>
  <c r="AG32" i="2"/>
  <c r="AG28" i="2"/>
  <c r="AG24" i="2"/>
  <c r="AG20" i="2"/>
  <c r="AG16" i="2"/>
  <c r="AG12" i="2"/>
  <c r="AG8" i="2"/>
  <c r="S4" i="2"/>
  <c r="AB3" i="2"/>
  <c r="AH3" i="2" s="1"/>
  <c r="AB4" i="2"/>
  <c r="K3" i="2"/>
  <c r="K2" i="2"/>
  <c r="L2" i="2" s="1"/>
  <c r="O4" i="2" l="1"/>
  <c r="T4" i="2" s="1"/>
  <c r="AH4" i="2" s="1"/>
  <c r="W4" i="2"/>
  <c r="AE4" i="2"/>
  <c r="AA4" i="2"/>
  <c r="L3" i="2"/>
  <c r="O3" i="2"/>
  <c r="O2" i="2"/>
  <c r="T2" i="2" l="1"/>
  <c r="AF2" i="2"/>
  <c r="AB2" i="2"/>
  <c r="AG4" i="2"/>
  <c r="S2" i="2"/>
  <c r="AE2" i="2"/>
  <c r="AA2" i="2"/>
  <c r="W2" i="2"/>
  <c r="S3" i="2"/>
  <c r="W3" i="2"/>
  <c r="AE3" i="2"/>
  <c r="AA3" i="2"/>
  <c r="AH2" i="2" l="1"/>
  <c r="AG3" i="2"/>
  <c r="A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<sst xmlns="http://schemas.openxmlformats.org/spreadsheetml/2006/main" count="280" uniqueCount="132">
  <si>
    <t>Date</t>
  </si>
  <si>
    <t>Actual Flow (MLD)</t>
  </si>
  <si>
    <t>Package</t>
  </si>
  <si>
    <t>Town/City</t>
  </si>
  <si>
    <t>Total Package Discharge (MLD)</t>
  </si>
  <si>
    <t>Yearly Package Cost in 1st Year (INR)</t>
  </si>
  <si>
    <t>Name of STP</t>
  </si>
  <si>
    <t>Fixed Charges as per considered flow (60%)</t>
  </si>
  <si>
    <t>Variable Charges as per considered flow (40%)</t>
  </si>
  <si>
    <t>BOD as per CB mg/lt</t>
  </si>
  <si>
    <t>Reported BOD mg/lt</t>
  </si>
  <si>
    <t>COD as per CB mg/lt</t>
  </si>
  <si>
    <t>Reported COD mg/lt</t>
  </si>
  <si>
    <t>Payment as per CB (50% of variable) on BOD</t>
  </si>
  <si>
    <t>LD as per CB on BOD</t>
  </si>
  <si>
    <t>LD as per CB on COD</t>
  </si>
  <si>
    <t>TSS as per CB mg/lt</t>
  </si>
  <si>
    <t>Reported TSS mg/lt</t>
  </si>
  <si>
    <t>Payment as per CB (25% of variable) on TSS</t>
  </si>
  <si>
    <t>LD as per CB on TSS</t>
  </si>
  <si>
    <t xml:space="preserve">FC as per CB </t>
  </si>
  <si>
    <t>Reported FC</t>
  </si>
  <si>
    <t>Payment as per CB (10% of variable) on FC</t>
  </si>
  <si>
    <t>LD as per CB on FC</t>
  </si>
  <si>
    <t>FY</t>
  </si>
  <si>
    <t>Flow considered for Payment (MLD)</t>
  </si>
  <si>
    <t>Daily Amount as per CB (INR)</t>
  </si>
  <si>
    <t>Testing Agency (TPI/PCB/In House)</t>
  </si>
  <si>
    <t>TPI</t>
  </si>
  <si>
    <t>PCB</t>
  </si>
  <si>
    <t>LKO</t>
  </si>
  <si>
    <t>GZB</t>
  </si>
  <si>
    <t>GKP</t>
  </si>
  <si>
    <t>In House</t>
  </si>
  <si>
    <t>Gorakhpur</t>
  </si>
  <si>
    <t>Ayodhya</t>
  </si>
  <si>
    <t>Sultanpur</t>
  </si>
  <si>
    <t>Agra</t>
  </si>
  <si>
    <t>Lucknow</t>
  </si>
  <si>
    <t>Ghaziabad</t>
  </si>
  <si>
    <t>Meerut</t>
  </si>
  <si>
    <t>Saharanpur</t>
  </si>
  <si>
    <t>Bijnaur</t>
  </si>
  <si>
    <t>Loni</t>
  </si>
  <si>
    <t>Rampur</t>
  </si>
  <si>
    <t>Muzaffarnagar</t>
  </si>
  <si>
    <t>Pilkhua</t>
  </si>
  <si>
    <t>Indirapuram 56</t>
  </si>
  <si>
    <t>Indirapuram 74</t>
  </si>
  <si>
    <t>Dudahera 70</t>
  </si>
  <si>
    <t>Dudahera 56</t>
  </si>
  <si>
    <t>Daulatganj 42</t>
  </si>
  <si>
    <t>Daulatganj 14</t>
  </si>
  <si>
    <t>Bharwara 345</t>
  </si>
  <si>
    <t>Anupshehar</t>
  </si>
  <si>
    <t>Anupshehar 0.81</t>
  </si>
  <si>
    <t>Anupshehar 1.76</t>
  </si>
  <si>
    <t>Rampur 15</t>
  </si>
  <si>
    <t>Rampur 5</t>
  </si>
  <si>
    <t>Pilkhua 3</t>
  </si>
  <si>
    <t>Loni 30</t>
  </si>
  <si>
    <t>Saharanpur 38</t>
  </si>
  <si>
    <t>Meerut 72</t>
  </si>
  <si>
    <t>Bijnaur 24</t>
  </si>
  <si>
    <t>Muzaffarnagar 32.5</t>
  </si>
  <si>
    <t>Ayodhya 12</t>
  </si>
  <si>
    <t>Gorakhpur 30</t>
  </si>
  <si>
    <t>Gorakhpur 15</t>
  </si>
  <si>
    <t>Agra 10</t>
  </si>
  <si>
    <t>Agra 2.25</t>
  </si>
  <si>
    <t>Agra 14</t>
  </si>
  <si>
    <t>Agra 12</t>
  </si>
  <si>
    <t>Agra 40</t>
  </si>
  <si>
    <t>Agra 24</t>
  </si>
  <si>
    <t>AGR</t>
  </si>
  <si>
    <t>Sultanpur 5</t>
  </si>
  <si>
    <t>Agra 78</t>
  </si>
  <si>
    <t>Indirapuram_56</t>
  </si>
  <si>
    <t>Indirapuram_74</t>
  </si>
  <si>
    <t>Dudahera_70</t>
  </si>
  <si>
    <t>Dudahera_56</t>
  </si>
  <si>
    <t>Meerut_72</t>
  </si>
  <si>
    <t>Saharanpur_38</t>
  </si>
  <si>
    <t>Bijnaur_24</t>
  </si>
  <si>
    <t>Anupshehar_0.81</t>
  </si>
  <si>
    <t>Anupshehar_1.76</t>
  </si>
  <si>
    <t>Loni_30</t>
  </si>
  <si>
    <t>Rampur_15</t>
  </si>
  <si>
    <t>Rampur_5</t>
  </si>
  <si>
    <t>Muzaffarnagar_32.5</t>
  </si>
  <si>
    <t>Pilkhua_3</t>
  </si>
  <si>
    <t>Gorakhpur_30</t>
  </si>
  <si>
    <t>Gorakhpur_15</t>
  </si>
  <si>
    <t>Ayodhya_12</t>
  </si>
  <si>
    <t>Sultanpur_5</t>
  </si>
  <si>
    <t>Bharwara_345</t>
  </si>
  <si>
    <t>Daulatganj_42</t>
  </si>
  <si>
    <t>Daulatganj_14</t>
  </si>
  <si>
    <t>Design Discharge of STP (MLD)</t>
  </si>
  <si>
    <t>testing agency</t>
  </si>
  <si>
    <t>LD as per CB on fixed charges</t>
  </si>
  <si>
    <t>Payment as per CB (15% of variable) on COD</t>
  </si>
  <si>
    <t>143family</t>
  </si>
  <si>
    <t>Flow unavailable and attributable to Contractor</t>
  </si>
  <si>
    <t>Yes</t>
  </si>
  <si>
    <t>No</t>
  </si>
  <si>
    <t>NA</t>
  </si>
  <si>
    <t>Rampur_14</t>
  </si>
  <si>
    <t>Rampur 14</t>
  </si>
  <si>
    <t>Var. Payment recommended by OM&amp;M Cell</t>
  </si>
  <si>
    <t>LD on Var. recommended by OM&amp;M Cell2</t>
  </si>
  <si>
    <t>Units consumed</t>
  </si>
  <si>
    <t>electricity cut start time</t>
  </si>
  <si>
    <t>electricity cut end time</t>
  </si>
  <si>
    <t>diesel consumed</t>
  </si>
  <si>
    <t>electricity rate</t>
  </si>
  <si>
    <t>diesel rate</t>
  </si>
  <si>
    <t>BOD as per CB Execution</t>
  </si>
  <si>
    <t>COD as per CB Execution</t>
  </si>
  <si>
    <t>TSS as per CB Execution</t>
  </si>
  <si>
    <t>FC as per CB Execution</t>
  </si>
  <si>
    <t>1000/10000</t>
  </si>
  <si>
    <t>250/1000</t>
  </si>
  <si>
    <t>SAME</t>
  </si>
  <si>
    <t>BOD as per Estimates</t>
  </si>
  <si>
    <t>COD as per Estimates</t>
  </si>
  <si>
    <t>TSS as per Estimates</t>
  </si>
  <si>
    <t>FC as per Estimates</t>
  </si>
  <si>
    <t>AGRA</t>
  </si>
  <si>
    <t>OM&amp;M CB</t>
  </si>
  <si>
    <t>Construction CB (Old)</t>
  </si>
  <si>
    <t>As per Project Report (before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</si>
</sst>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dd/mm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6" borderId="0" xfId="0" applyFont="1" applyFill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43" fontId="1" fillId="0" borderId="0" xfId="1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7" borderId="0" xfId="0" applyFont="1" applyFill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D5D5F-6C26-48D3-8020-F4B8241DD54A}" name="Compile" displayName="Compile" ref="A1:AN90" totalsRowShown="0" headerRowDxfId="51" dataDxfId="50">
  <tableColumns count="40">
    <tableColumn id="1" xr3:uid="{A924A9A4-EFD8-490F-BF73-B17ABBF0D243}" name="FY" dataDxfId="49"/>
    <tableColumn id="50" xr3:uid="{4E480022-042B-4391-890B-12C82AAC0681}" name="Package" dataDxfId="48"/>
    <tableColumn id="2" xr3:uid="{3AB2860A-A460-4DF4-BA42-EF311AB9E8EE}" name="Yearly Package Cost in 1st Year (INR)" dataDxfId="47"/>
    <tableColumn id="51" xr3:uid="{44889B51-531F-4A67-BB0B-C9469B11A624}" name="Total Package Discharge (MLD)" dataDxfId="46">
      <calculatedColumnFormula array="1">_xlfn.IFS(Compile[[#This Row],[Package]]="LKO",401,Compile[[#This Row],[Package]]="GKP",62,Compile[[#This Row],[Package]]="AGR",180.25,Compile[[#This Row],[Package]]="GZB",492.07)</calculatedColumnFormula>
    </tableColumn>
    <tableColumn id="4" xr3:uid="{2B7CBF36-A44A-4999-931C-1413DD432BAB}" name="Town/City" dataDxfId="45"/>
    <tableColumn id="5" xr3:uid="{6780A4C4-6E78-4FE7-83F5-F8B68329BC31}" name="Name of STP" dataDxfId="44"/>
    <tableColumn id="6" xr3:uid="{03B5DAF8-3A5D-40C9-BA35-D7FE8B6F2D24}" name="Design Discharge of STP (MLD)" dataDxfId="43"/>
    <tableColumn id="7" xr3:uid="{65E802D8-1905-4A15-9928-558ED2657DE4}" name="Date" dataDxfId="42"/>
    <tableColumn id="8" xr3:uid="{7C1DF980-6AF1-4B08-83A8-92FA63D73912}" name="Actual Flow (MLD)" dataDxfId="41"/>
    <tableColumn id="9" xr3:uid="{45E1268D-88C2-4EF1-A19E-832A56846EB4}" name="Flow considered for Payment (MLD)" dataDxfId="40"/>
    <tableColumn id="10" xr3:uid="{75D5734F-6201-4F14-86F9-1CDFE214A415}" name="Daily Amount as per CB (INR)" dataDxfId="39"/>
    <tableColumn id="11" xr3:uid="{7316E9CB-39B6-4BBB-A8AF-B2F9CFD4A851}" name="Fixed Charges as per considered flow (60%)" dataDxfId="38"/>
    <tableColumn id="3" xr3:uid="{BCFD0628-A462-4807-B88A-D26644F0DC5A}" name="Flow unavailable and attributable to Contractor" dataDxfId="37"/>
    <tableColumn id="56" xr3:uid="{147BC97D-F932-466D-A8C8-E7AD5395BE29}" name="LD as per CB on fixed charges" dataDxfId="36">
      <calculatedColumnFormula>IF(Compile[[#This Row],[Flow unavailable and attributable to Contractor]]="Yes",IF(Compile[[#This Row],[Flow considered for Payment (MLD)]]&lt;0.5*Compile[[#This Row],[Design Discharge of STP (MLD)]],15000,0),0)</calculatedColumnFormula>
    </tableColumn>
    <tableColumn id="12" xr3:uid="{3A435808-5DB8-4701-BAE6-552587E557DC}" name="Variable Charges as per considered flow (40%)" dataDxfId="35"/>
    <tableColumn id="49" xr3:uid="{40584C54-63B2-412B-A75C-39BCE6F110B3}" name="Testing Agency (TPI/PCB/In House)" dataDxfId="34"/>
    <tableColumn id="13" xr3:uid="{E4498E05-920E-490F-9735-4CE7FA19783A}" name="BOD as per CB mg/lt" dataDxfId="33"/>
    <tableColumn id="14" xr3:uid="{846CCE73-7D96-4F98-941D-8136C717F6F9}" name="Reported BOD mg/lt" dataDxfId="32"/>
    <tableColumn id="17" xr3:uid="{5A92C1DA-4ADE-4703-ABDF-0A97B5E25ACA}" name="Payment as per CB (50% of variable) on BOD" dataDxfId="31">
      <calculatedColumnFormula>IF(OR(Compile[[#This Row],[Reported BOD mg/lt]]&lt;Compile[[#This Row],[BOD as per CB mg/lt]],Compile[[#This Row],[BOD as per CB mg/lt]]=Compile[[#This Row],[Reported BOD mg/lt]]),0.5*Compile[[#This Row],[Variable Charges as per considered flow (40%)]],0)</calculatedColumnFormula>
    </tableColumn>
    <tableColumn id="18" xr3:uid="{32C4E05D-852A-4CC5-9ED7-6144B284C5CD}" name="LD as per CB on BOD" dataDxfId="30">
      <calculatedColumnFormula>IF(OR(Compile[[#This Row],[Testing Agency (TPI/PCB/In House)]]="In House",Compile[[#This Row],[BOD as per CB mg/lt]]&gt;=Compile[[#This Row],[Reported BOD mg/lt]]),0,MAX(0.1*Compile[[#This Row],[Variable Charges as per considered flow (40%)]],10000))</calculatedColumnFormula>
    </tableColumn>
    <tableColumn id="21" xr3:uid="{96FD46A7-B7C7-42F1-A768-56B08990B74C}" name="COD as per CB mg/lt" dataDxfId="29"/>
    <tableColumn id="22" xr3:uid="{1F4E9EDB-818F-48EE-B5D4-6D7B9DE31ABF}" name="Reported COD mg/lt" dataDxfId="28"/>
    <tableColumn id="25" xr3:uid="{9ACC0ADC-6287-4EDD-BB3D-04BFC137964F}" name="Payment as per CB (15% of variable) on COD" dataDxfId="27">
      <calculatedColumnFormula>IF(OR(Compile[[#This Row],[Reported COD mg/lt]]&lt;Compile[[#This Row],[COD as per CB mg/lt]],Compile[[#This Row],[COD as per CB mg/lt]]=Compile[[#This Row],[Reported COD mg/lt]]),0.15*Compile[[#This Row],[Variable Charges as per considered flow (40%)]],0)</calculatedColumnFormula>
    </tableColumn>
    <tableColumn id="26" xr3:uid="{892D5141-1935-4D7D-9929-593D8B252674}" name="LD as per CB on COD" dataDxfId="26">
      <calculatedColumnFormula>IF(OR(Compile[[#This Row],[Testing Agency (TPI/PCB/In House)]]="In House",Compile[[#This Row],[COD as per CB mg/lt]]&gt;Compile[[#This Row],[Reported COD mg/lt]]),0,MAX(0.1*Compile[[#This Row],[Variable Charges as per considered flow (40%)]],10000))</calculatedColumnFormula>
    </tableColumn>
    <tableColumn id="29" xr3:uid="{E4A0C27E-79EA-4D8C-B5E4-BB64865EF186}" name="TSS as per CB mg/lt" dataDxfId="25">
      <calculatedColumnFormula>VLOOKUP(Compile[[#This Row],[Name of STP]],'Effluent as per CB'!$B$3:$F$32,4,FALSE)</calculatedColumnFormula>
    </tableColumn>
    <tableColumn id="30" xr3:uid="{B9FED50F-F81A-49A8-B2C9-460393EA43BA}" name="Reported TSS mg/lt" dataDxfId="24"/>
    <tableColumn id="33" xr3:uid="{90D5FE9E-E152-4550-86B6-FDBDBC1CA13C}" name="Payment as per CB (25% of variable) on TSS" dataDxfId="23">
      <calculatedColumnFormula>IF(OR(Compile[[#This Row],[Reported TSS mg/lt]]&lt;Compile[[#This Row],[TSS as per CB mg/lt]],Compile[[#This Row],[TSS as per CB mg/lt]]=Compile[[#This Row],[Reported TSS mg/lt]]),0.25*Compile[[#This Row],[Variable Charges as per considered flow (40%)]],0)</calculatedColumnFormula>
    </tableColumn>
    <tableColumn id="34" xr3:uid="{319B53F3-A487-4EC7-9B7F-3333ECE68715}" name="LD as per CB on TSS" dataDxfId="22">
      <calculatedColumnFormula>IF(OR(Compile[[#This Row],[Testing Agency (TPI/PCB/In House)]]="In House",Compile[[#This Row],[TSS as per CB mg/lt]]&gt;Compile[[#This Row],[Reported TSS mg/lt]]),0,MAX(0.1*Compile[[#This Row],[Variable Charges as per considered flow (40%)]],10000))</calculatedColumnFormula>
    </tableColumn>
    <tableColumn id="37" xr3:uid="{FB5D37AC-B038-4A39-9EFD-AC4BD17090E0}" name="FC as per CB " dataDxfId="21">
      <calculatedColumnFormula>VLOOKUP(Compile[[#This Row],[Name of STP]],'Effluent as per CB'!$B$3:$F$32,5,FALSE)</calculatedColumnFormula>
    </tableColumn>
    <tableColumn id="38" xr3:uid="{FCC5ABB4-1C7C-4E74-A7DB-796ABD273012}" name="Reported FC" dataDxfId="20"/>
    <tableColumn id="41" xr3:uid="{0D91D281-E7EA-4313-BEFD-F9B8E3223D97}" name="Payment as per CB (10% of variable) on FC" dataDxfId="19">
      <calculatedColumnFormula>IF(OR(Compile[[#This Row],[Reported FC]]&lt;Compile[[#This Row],[FC as per CB ]],Compile[[#This Row],[FC as per CB ]]=Compile[[#This Row],[Reported FC]]),0.1*Compile[[#This Row],[Variable Charges as per considered flow (40%)]],0)</calculatedColumnFormula>
    </tableColumn>
    <tableColumn id="42" xr3:uid="{08595556-E065-4B45-8E25-FA353FA53C7D}" name="LD as per CB on FC" dataDxfId="18">
      <calculatedColumnFormula>IF(OR(Compile[[#This Row],[Testing Agency (TPI/PCB/In House)]]="In House",Compile[[#This Row],[TSS as per CB mg/lt]]&gt;Compile[[#This Row],[Reported TSS mg/lt]]),0,MAX(0.1*Compile[[#This Row],[Variable Charges as per considered flow (40%)]],10000))</calculatedColumnFormula>
    </tableColumn>
    <tableColumn id="47" xr3:uid="{24ED960A-7535-4B2A-89DC-9B65663C3D93}" name="Var. Payment recommended by OM&amp;M Cell" dataDxfId="17">
      <calculatedColumnFormula>Compile[[#This Row],[Payment as per CB (10% of variable) on FC]]+Compile[[#This Row],[Payment as per CB (25% of variable) on TSS]]+Compile[[#This Row],[Payment as per CB (15% of variable) on COD]]+Compile[[#This Row],[Payment as per CB (50% of variable) on BOD]]</calculatedColumnFormula>
    </tableColumn>
    <tableColumn id="48" xr3:uid="{20AE8FF1-8B5A-4CAF-942D-E4E7409E4022}" name="LD on Var. recommended by OM&amp;M Cell2" dataDxfId="16">
      <calculatedColumnFormula>Compile[[#This Row],[LD as per CB on BOD]]+Compile[[#This Row],[LD as per CB on COD]]+Compile[[#This Row],[LD as per CB on TSS]]+Compile[[#This Row],[LD as per CB on FC]]</calculatedColumnFormula>
    </tableColumn>
    <tableColumn id="15" xr3:uid="{AE4A2AD4-DDD7-4AB2-AF4C-1C106D4D9856}" name="Units consumed" dataDxfId="15"/>
    <tableColumn id="16" xr3:uid="{AECF45D9-559F-433E-9E09-AB576F9C7C24}" name="electricity cut start time" dataDxfId="14"/>
    <tableColumn id="19" xr3:uid="{3C1ABF01-75DC-49CD-9F13-DA315AAC8CB1}" name="electricity cut end time" dataDxfId="13"/>
    <tableColumn id="23" xr3:uid="{D3F4DC3F-0D16-4AFE-A223-7DEE44DAE1A6}" name="electricity rate" dataDxfId="12"/>
    <tableColumn id="20" xr3:uid="{348ACE2E-450C-4977-8A7C-F0D7A56F12C1}" name="diesel consumed" dataDxfId="11"/>
    <tableColumn id="24" xr3:uid="{72ABB1B1-9F73-476B-8824-BD1465C9F3C6}" name="diesel ra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DC0F-6E11-4C43-A746-4AF0CDD1AEA5}">
  <dimension ref="A1:AN91"/>
  <sheetViews>
    <sheetView zoomScale="115" zoomScaleNormal="115" workbookViewId="0">
      <selection activeCell="T2" sqref="T2"/>
    </sheetView>
  </sheetViews>
  <sheetFormatPr defaultRowHeight="15" x14ac:dyDescent="0.25"/>
  <cols>
    <col min="1" max="1" width="8.140625" style="12" customWidth="1"/>
    <col min="2" max="2" width="8.7109375" style="12" customWidth="1"/>
    <col min="3" max="3" width="16.140625" style="21" bestFit="1" customWidth="1"/>
    <col min="4" max="4" width="11.42578125" style="21" customWidth="1"/>
    <col min="5" max="5" width="9.5703125" style="12" customWidth="1"/>
    <col min="6" max="6" width="14.28515625" style="12" customWidth="1"/>
    <col min="7" max="7" width="9.85546875" style="12" customWidth="1"/>
    <col min="8" max="8" width="8.85546875" style="12" customWidth="1"/>
    <col min="9" max="9" width="7.5703125" style="12" customWidth="1"/>
    <col min="10" max="10" width="9.5703125" style="21" customWidth="1"/>
    <col min="11" max="11" width="10.7109375" style="21" customWidth="1"/>
    <col min="12" max="13" width="10.42578125" style="21" customWidth="1"/>
    <col min="14" max="14" width="9.140625" customWidth="1"/>
    <col min="15" max="15" width="10.140625" style="12" customWidth="1"/>
    <col min="16" max="16" width="10.42578125" style="21" customWidth="1"/>
    <col min="17" max="17" width="9.7109375" style="12" customWidth="1"/>
    <col min="18" max="18" width="12.5703125" style="21" customWidth="1"/>
    <col min="19" max="19" width="8.7109375" style="12" customWidth="1"/>
    <col min="20" max="21" width="9.85546875" style="21" customWidth="1"/>
    <col min="22" max="22" width="7.85546875" style="21" customWidth="1"/>
    <col min="23" max="23" width="8.7109375" style="12" customWidth="1"/>
    <col min="24" max="26" width="9.85546875" style="21" customWidth="1"/>
    <col min="27" max="27" width="9.85546875" style="12" customWidth="1"/>
    <col min="28" max="30" width="9.85546875" style="21" customWidth="1"/>
    <col min="31" max="31" width="9.85546875" style="12" customWidth="1"/>
    <col min="32" max="34" width="9.85546875" style="21" customWidth="1"/>
    <col min="35" max="35" width="9.85546875" style="21" hidden="1" customWidth="1"/>
    <col min="36" max="40" width="0" style="12" hidden="1" customWidth="1"/>
    <col min="41" max="16384" width="9.140625" style="12"/>
  </cols>
  <sheetData>
    <row r="1" spans="1:40" s="11" customFormat="1" ht="87.75" customHeight="1" x14ac:dyDescent="0.25">
      <c r="A1" s="11" t="s">
        <v>24</v>
      </c>
      <c r="B1" s="11" t="s">
        <v>2</v>
      </c>
      <c r="C1" s="19" t="s">
        <v>5</v>
      </c>
      <c r="D1" s="19" t="s">
        <v>4</v>
      </c>
      <c r="E1" s="11" t="s">
        <v>3</v>
      </c>
      <c r="F1" s="11" t="s">
        <v>6</v>
      </c>
      <c r="G1" s="11" t="s">
        <v>98</v>
      </c>
      <c r="H1" s="13" t="s">
        <v>0</v>
      </c>
      <c r="I1" s="13" t="s">
        <v>1</v>
      </c>
      <c r="J1" s="22" t="s">
        <v>25</v>
      </c>
      <c r="K1" s="22" t="s">
        <v>26</v>
      </c>
      <c r="L1" s="22" t="s">
        <v>7</v>
      </c>
      <c r="M1" s="22" t="s">
        <v>103</v>
      </c>
      <c r="N1" s="13" t="s">
        <v>100</v>
      </c>
      <c r="O1" s="22" t="s">
        <v>8</v>
      </c>
      <c r="P1" s="13" t="s">
        <v>27</v>
      </c>
      <c r="Q1" s="24" t="s">
        <v>9</v>
      </c>
      <c r="R1" s="15" t="s">
        <v>10</v>
      </c>
      <c r="S1" s="24" t="s">
        <v>13</v>
      </c>
      <c r="T1" s="24" t="s">
        <v>14</v>
      </c>
      <c r="U1" s="25" t="s">
        <v>11</v>
      </c>
      <c r="V1" s="16" t="s">
        <v>12</v>
      </c>
      <c r="W1" s="25" t="s">
        <v>101</v>
      </c>
      <c r="X1" s="25" t="s">
        <v>15</v>
      </c>
      <c r="Y1" s="26" t="s">
        <v>16</v>
      </c>
      <c r="Z1" s="17" t="s">
        <v>17</v>
      </c>
      <c r="AA1" s="26" t="s">
        <v>18</v>
      </c>
      <c r="AB1" s="26" t="s">
        <v>19</v>
      </c>
      <c r="AC1" s="27" t="s">
        <v>20</v>
      </c>
      <c r="AD1" s="18" t="s">
        <v>21</v>
      </c>
      <c r="AE1" s="27" t="s">
        <v>22</v>
      </c>
      <c r="AF1" s="27" t="s">
        <v>23</v>
      </c>
      <c r="AG1" s="28" t="s">
        <v>109</v>
      </c>
      <c r="AH1" s="28" t="s">
        <v>110</v>
      </c>
      <c r="AI1" s="33" t="s">
        <v>111</v>
      </c>
      <c r="AJ1" s="33" t="s">
        <v>112</v>
      </c>
      <c r="AK1" s="33" t="s">
        <v>113</v>
      </c>
      <c r="AL1" s="33" t="s">
        <v>115</v>
      </c>
      <c r="AM1" s="33" t="s">
        <v>114</v>
      </c>
      <c r="AN1" s="33" t="s">
        <v>116</v>
      </c>
    </row>
    <row r="2" spans="1:40" ht="12.75" x14ac:dyDescent="0.25">
      <c r="B2" s="12" t="s">
        <v>31</v>
      </c>
      <c r="C2" s="20" cm="1">
        <f t="array" ref="C2">_xlfn.IFS(Compile[[#This Row],[Package]]="LKO",'Data Validation'!$E$4,Compile[[#This Row],[Package]]="GZB",'Data Validation'!$A$12,Compile[[#This Row],[Package]]="GKP",'Data Validation'!$C$6,Compile[[#This Row],[Package]]="AGR",'Data Validation'!$G$4)</f>
        <v>1049281950</v>
      </c>
      <c r="D2" s="21" cm="1">
        <f t="array" ref="D2">_xlfn.IFS(Compile[[#This Row],[Package]]="LKO",401,Compile[[#This Row],[Package]]="GKP",62,Compile[[#This Row],[Package]]="AGR",180.25,Compile[[#This Row],[Package]]="GZB",492.07)</f>
        <v>492.07</v>
      </c>
      <c r="E2" s="12" t="s">
        <v>41</v>
      </c>
      <c r="F2" s="12" t="s">
        <v>82</v>
      </c>
      <c r="G2" s="12">
        <v>38</v>
      </c>
      <c r="H2" s="29">
        <v>44887</v>
      </c>
      <c r="I2" s="12">
        <v>2</v>
      </c>
      <c r="J2" s="21">
        <f>MIN(Compile[[#This Row],[Actual Flow (MLD)]],Compile[[#This Row],[Design Discharge of STP (MLD)]])</f>
        <v>2</v>
      </c>
      <c r="K2" s="23">
        <f>ROUND(Compile[[#This Row],[Yearly Package Cost in 1st Year (INR)]]/Compile[[#This Row],[Total Package Discharge (MLD)]]*Compile[[#This Row],[Design Discharge of STP (MLD)]]/365,2)</f>
        <v>222001.57</v>
      </c>
      <c r="L2" s="23">
        <f>(K2*0.6)*J2/G2</f>
        <v>7010.5758947368422</v>
      </c>
      <c r="M2" s="23" t="s">
        <v>104</v>
      </c>
      <c r="N2" s="14">
        <f>IF(Compile[[#This Row],[Flow unavailable and attributable to Contractor]]="Yes",IF(Compile[[#This Row],[Flow considered for Payment (MLD)]]&lt;0.5*Compile[[#This Row],[Design Discharge of STP (MLD)]],15000,0),0)</f>
        <v>15000</v>
      </c>
      <c r="O2" s="23">
        <f>(K2*0.4)*J2/G2</f>
        <v>4673.7172631578951</v>
      </c>
      <c r="P2" s="12" t="s">
        <v>33</v>
      </c>
      <c r="Q2" s="21">
        <f>VLOOKUP(Compile[[#This Row],[Name of STP]],'Effluent as per CB'!$B$3:$F$32,2,FALSE)</f>
        <v>30</v>
      </c>
      <c r="R2" s="12">
        <v>31</v>
      </c>
      <c r="S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U2" s="21">
        <f>VLOOKUP(Compile[[#This Row],[Name of STP]],'Effluent as per CB'!$B$3:$F$32,3,FALSE)</f>
        <v>250</v>
      </c>
      <c r="V2" s="12"/>
      <c r="W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701.05758947368429</v>
      </c>
      <c r="X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0</v>
      </c>
      <c r="Y2" s="21">
        <f>VLOOKUP(Compile[[#This Row],[Name of STP]],'Effluent as per CB'!$B$3:$F$32,4,FALSE)</f>
        <v>50</v>
      </c>
      <c r="Z2" s="12">
        <v>90</v>
      </c>
      <c r="AA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C2" s="21">
        <f>VLOOKUP(Compile[[#This Row],[Name of STP]],'Effluent as per CB'!$B$3:$F$32,5,FALSE)</f>
        <v>1000</v>
      </c>
      <c r="AD2" s="12">
        <v>8000</v>
      </c>
      <c r="AE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G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701.05758947368429</v>
      </c>
      <c r="AH2" s="21">
        <f>Compile[[#This Row],[LD as per CB on BOD]]+Compile[[#This Row],[LD as per CB on COD]]+Compile[[#This Row],[LD as per CB on TSS]]+Compile[[#This Row],[LD as per CB on FC]]</f>
        <v>0</v>
      </c>
      <c r="AI2" s="12"/>
    </row>
    <row r="3" spans="1:40" ht="12.75" x14ac:dyDescent="0.25">
      <c r="B3" s="12" t="s">
        <v>31</v>
      </c>
      <c r="C3" s="20" cm="1">
        <f t="array" ref="C3">_xlfn.IFS(Compile[[#This Row],[Package]]="LKO",'Data Validation'!$E$4,Compile[[#This Row],[Package]]="GZB",'Data Validation'!$A$12,Compile[[#This Row],[Package]]="GKP",'Data Validation'!$C$6,Compile[[#This Row],[Package]]="AGR",'Data Validation'!$G$4)</f>
        <v>1049281950</v>
      </c>
      <c r="D3" s="21" cm="1">
        <f t="array" ref="D3">_xlfn.IFS(Compile[[#This Row],[Package]]="LKO",401,Compile[[#This Row],[Package]]="GKP",62,Compile[[#This Row],[Package]]="AGR",180.25,Compile[[#This Row],[Package]]="GZB",492.07)</f>
        <v>492.07</v>
      </c>
      <c r="E3" s="12" t="s">
        <v>39</v>
      </c>
      <c r="F3" s="12" t="s">
        <v>78</v>
      </c>
      <c r="G3" s="12">
        <v>74</v>
      </c>
      <c r="H3" s="29"/>
      <c r="I3" s="12">
        <v>73</v>
      </c>
      <c r="J3" s="21">
        <f>MIN(Compile[[#This Row],[Actual Flow (MLD)]],Compile[[#This Row],[Design Discharge of STP (MLD)]])</f>
        <v>73</v>
      </c>
      <c r="K3" s="23">
        <f>ROUND(Compile[[#This Row],[Yearly Package Cost in 1st Year (INR)]]/Compile[[#This Row],[Total Package Discharge (MLD)]]*Compile[[#This Row],[Design Discharge of STP (MLD)]]/365,2)</f>
        <v>432318.85</v>
      </c>
      <c r="L3" s="23">
        <f>(K3*0.6)*J3/G3</f>
        <v>255886.02202702701</v>
      </c>
      <c r="M3" s="23" t="s">
        <v>105</v>
      </c>
      <c r="N3" s="14">
        <f>IF(Compile[[#This Row],[Flow unavailable and attributable to Contractor]]="Yes",IF(Compile[[#This Row],[Flow considered for Payment (MLD)]]&lt;0.5*Compile[[#This Row],[Design Discharge of STP (MLD)]],15000,0),0)</f>
        <v>0</v>
      </c>
      <c r="O3" s="23">
        <f t="shared" ref="O3:O4" si="0">(K3*0.4)*J3/G3</f>
        <v>170590.68135135135</v>
      </c>
      <c r="P3" s="12" t="s">
        <v>33</v>
      </c>
      <c r="Q3" s="21">
        <f>VLOOKUP(Compile[[#This Row],[Name of STP]],'Effluent as per CB'!$B$3:$F$32,2,FALSE)</f>
        <v>10</v>
      </c>
      <c r="R3" s="12">
        <v>31</v>
      </c>
      <c r="S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U3" s="21">
        <f>VLOOKUP(Compile[[#This Row],[Name of STP]],'Effluent as per CB'!$B$3:$F$32,3,FALSE)</f>
        <v>100</v>
      </c>
      <c r="V3" s="12"/>
      <c r="W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25588.602202702703</v>
      </c>
      <c r="X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0</v>
      </c>
      <c r="Y3" s="21">
        <f>VLOOKUP(Compile[[#This Row],[Name of STP]],'Effluent as per CB'!$B$3:$F$32,4,FALSE)</f>
        <v>10</v>
      </c>
      <c r="Z3" s="12"/>
      <c r="AA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42647.670337837837</v>
      </c>
      <c r="AB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C3" s="21" t="str">
        <f>VLOOKUP(Compile[[#This Row],[Name of STP]],'Effluent as per CB'!$B$3:$F$32,5,FALSE)</f>
        <v>NA</v>
      </c>
      <c r="AD3" s="12"/>
      <c r="AE3" s="21">
        <f>IF(OR(Compile[[#This Row],[Reported FC]]&lt;Compile[[#This Row],[FC as per CB ]],Compile[[#This Row],[FC as per CB ]]=Compile[[#This Row],[Reported FC]]),0.1*Compile[[#This Row],[Variable Charges as per considered flow (40%)]],0)</f>
        <v>17059.068135135134</v>
      </c>
      <c r="AF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G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85295.340675675674</v>
      </c>
      <c r="AH3" s="23">
        <f>Compile[[#This Row],[LD as per CB on BOD]]+Compile[[#This Row],[LD as per CB on COD]]+Compile[[#This Row],[LD as per CB on TSS]]+Compile[[#This Row],[LD as per CB on FC]]</f>
        <v>0</v>
      </c>
      <c r="AI3" s="12"/>
    </row>
    <row r="4" spans="1:40" ht="12.75" x14ac:dyDescent="0.25">
      <c r="B4" s="12" t="s">
        <v>31</v>
      </c>
      <c r="C4" s="20" cm="1">
        <f t="array" ref="C4">_xlfn.IFS(Compile[[#This Row],[Package]]="LKO",'Data Validation'!$E$4,Compile[[#This Row],[Package]]="GZB",'Data Validation'!$A$12,Compile[[#This Row],[Package]]="GKP",'Data Validation'!$C$6,Compile[[#This Row],[Package]]="AGR",'Data Validation'!$G$4)</f>
        <v>1049281950</v>
      </c>
      <c r="D4" s="21" cm="1">
        <f t="array" ref="D4">_xlfn.IFS(Compile[[#This Row],[Package]]="LKO",401,Compile[[#This Row],[Package]]="GKP",62,Compile[[#This Row],[Package]]="AGR",180.25,Compile[[#This Row],[Package]]="GZB",492.07)</f>
        <v>492.07</v>
      </c>
      <c r="E4" s="12" t="s">
        <v>39</v>
      </c>
      <c r="F4" s="12" t="s">
        <v>80</v>
      </c>
      <c r="G4" s="12">
        <v>56</v>
      </c>
      <c r="H4" s="29"/>
      <c r="I4" s="12">
        <v>10</v>
      </c>
      <c r="J4" s="21">
        <f>MIN(Compile[[#This Row],[Actual Flow (MLD)]],Compile[[#This Row],[Design Discharge of STP (MLD)]])</f>
        <v>10</v>
      </c>
      <c r="K4" s="23">
        <f>ROUND(Compile[[#This Row],[Yearly Package Cost in 1st Year (INR)]]/Compile[[#This Row],[Total Package Discharge (MLD)]]*Compile[[#This Row],[Design Discharge of STP (MLD)]]/365,2)</f>
        <v>327160.21000000002</v>
      </c>
      <c r="L4" s="23">
        <f>(K4*0.6)*J4/G4</f>
        <v>35052.879642857144</v>
      </c>
      <c r="M4" s="23" t="s">
        <v>105</v>
      </c>
      <c r="N4" s="14">
        <f>IF(Compile[[#This Row],[Flow unavailable and attributable to Contractor]]="Yes",IF(Compile[[#This Row],[Flow considered for Payment (MLD)]]&lt;0.5*Compile[[#This Row],[Design Discharge of STP (MLD)]],15000,0),0)</f>
        <v>0</v>
      </c>
      <c r="O4" s="23">
        <f t="shared" si="0"/>
        <v>23368.586428571431</v>
      </c>
      <c r="P4" s="12" t="s">
        <v>28</v>
      </c>
      <c r="Q4" s="21">
        <f>VLOOKUP(Compile[[#This Row],[Name of STP]],'Effluent as per CB'!$B$3:$F$32,2,FALSE)</f>
        <v>10</v>
      </c>
      <c r="R4" s="12">
        <v>20</v>
      </c>
      <c r="S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10000</v>
      </c>
      <c r="U4" s="21">
        <f>VLOOKUP(Compile[[#This Row],[Name of STP]],'Effluent as per CB'!$B$3:$F$32,3,FALSE)</f>
        <v>100</v>
      </c>
      <c r="V4" s="12"/>
      <c r="W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3505.2879642857147</v>
      </c>
      <c r="X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0</v>
      </c>
      <c r="Y4" s="21">
        <f>VLOOKUP(Compile[[#This Row],[Name of STP]],'Effluent as per CB'!$B$3:$F$32,4,FALSE)</f>
        <v>10</v>
      </c>
      <c r="Z4" s="12"/>
      <c r="AA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5842.1466071428576</v>
      </c>
      <c r="AB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C4" s="21">
        <f>VLOOKUP(Compile[[#This Row],[Name of STP]],'Effluent as per CB'!$B$3:$F$32,5,FALSE)</f>
        <v>100</v>
      </c>
      <c r="AD4" s="12"/>
      <c r="AE4" s="21">
        <f>IF(OR(Compile[[#This Row],[Reported FC]]&lt;Compile[[#This Row],[FC as per CB ]],Compile[[#This Row],[FC as per CB ]]=Compile[[#This Row],[Reported FC]]),0.1*Compile[[#This Row],[Variable Charges as per considered flow (40%)]],0)</f>
        <v>2336.858642857143</v>
      </c>
      <c r="AF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0</v>
      </c>
      <c r="AG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11684.293214285715</v>
      </c>
      <c r="AH4" s="23">
        <f>Compile[[#This Row],[LD as per CB on BOD]]+Compile[[#This Row],[LD as per CB on COD]]+Compile[[#This Row],[LD as per CB on TSS]]+Compile[[#This Row],[LD as per CB on FC]]</f>
        <v>10000</v>
      </c>
      <c r="AI4" s="12"/>
    </row>
    <row r="5" spans="1:40" ht="12.75" x14ac:dyDescent="0.25">
      <c r="B5" s="12" t="s">
        <v>31</v>
      </c>
      <c r="C5" s="20" cm="1">
        <f t="array" ref="C5">_xlfn.IFS(Compile[[#This Row],[Package]]="LKO",'Data Validation'!$E$4,Compile[[#This Row],[Package]]="GZB",'Data Validation'!$A$12,Compile[[#This Row],[Package]]="GKP",'Data Validation'!$C$6,Compile[[#This Row],[Package]]="AGR",'Data Validation'!$G$4)</f>
        <v>1049281950</v>
      </c>
      <c r="D5" s="21" cm="1">
        <f t="array" ref="D5">_xlfn.IFS(Compile[[#This Row],[Package]]="LKO",401,Compile[[#This Row],[Package]]="GKP",62,Compile[[#This Row],[Package]]="AGR",180.25,Compile[[#This Row],[Package]]="GZB",492.07)</f>
        <v>492.07</v>
      </c>
      <c r="E5" s="12" t="s">
        <v>41</v>
      </c>
      <c r="H5" s="29"/>
      <c r="K5" s="23"/>
      <c r="L5" s="23"/>
      <c r="M5" s="23"/>
      <c r="N5" s="14">
        <f>IF(Compile[[#This Row],[Flow unavailable and attributable to Contractor]]="Yes",IF(Compile[[#This Row],[Flow considered for Payment (MLD)]]&lt;0.5*Compile[[#This Row],[Design Discharge of STP (MLD)]],15000,0),0)</f>
        <v>0</v>
      </c>
      <c r="O5" s="23"/>
      <c r="P5" s="12"/>
      <c r="Q5" s="21"/>
      <c r="R5" s="12"/>
      <c r="S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" s="12"/>
      <c r="W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" s="12"/>
      <c r="AA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" s="12"/>
      <c r="AE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" s="23">
        <f>Compile[[#This Row],[LD as per CB on BOD]]+Compile[[#This Row],[LD as per CB on COD]]+Compile[[#This Row],[LD as per CB on TSS]]+Compile[[#This Row],[LD as per CB on FC]]</f>
        <v>30000</v>
      </c>
      <c r="AI5" s="12"/>
    </row>
    <row r="6" spans="1:40" ht="12.75" x14ac:dyDescent="0.25">
      <c r="B6" s="12" t="s">
        <v>74</v>
      </c>
      <c r="C6" s="20" cm="1">
        <f t="array" ref="C6">_xlfn.IFS(Compile[[#This Row],[Package]]="LKO",'Data Validation'!$E$4,Compile[[#This Row],[Package]]="GZB",'Data Validation'!$A$12,Compile[[#This Row],[Package]]="GKP",'Data Validation'!$C$6,Compile[[#This Row],[Package]]="AGR",'Data Validation'!$G$4)</f>
        <v>428402900</v>
      </c>
      <c r="D6" s="21" cm="1">
        <f t="array" ref="D6">_xlfn.IFS(Compile[[#This Row],[Package]]="LKO",401,Compile[[#This Row],[Package]]="GKP",62,Compile[[#This Row],[Package]]="AGR",180.25,Compile[[#This Row],[Package]]="GZB",492.07)</f>
        <v>180.25</v>
      </c>
      <c r="H6" s="29"/>
      <c r="K6" s="23"/>
      <c r="L6" s="23"/>
      <c r="M6" s="23"/>
      <c r="N6" s="14">
        <f>IF(Compile[[#This Row],[Flow unavailable and attributable to Contractor]]="Yes",IF(Compile[[#This Row],[Flow considered for Payment (MLD)]]&lt;0.5*Compile[[#This Row],[Design Discharge of STP (MLD)]],15000,0),0)</f>
        <v>0</v>
      </c>
      <c r="O6" s="23"/>
      <c r="P6" s="12"/>
      <c r="Q6" s="21"/>
      <c r="R6" s="12"/>
      <c r="S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" s="12"/>
      <c r="W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" s="12"/>
      <c r="AA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" s="12"/>
      <c r="AE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" s="23">
        <f>Compile[[#This Row],[LD as per CB on BOD]]+Compile[[#This Row],[LD as per CB on COD]]+Compile[[#This Row],[LD as per CB on TSS]]+Compile[[#This Row],[LD as per CB on FC]]</f>
        <v>30000</v>
      </c>
      <c r="AI6" s="12"/>
    </row>
    <row r="7" spans="1:40" ht="12.75" x14ac:dyDescent="0.25">
      <c r="C7" s="20"/>
      <c r="H7" s="29"/>
      <c r="K7" s="23"/>
      <c r="L7" s="23"/>
      <c r="M7" s="23"/>
      <c r="N7" s="14">
        <f>IF(Compile[[#This Row],[Flow unavailable and attributable to Contractor]]="Yes",IF(Compile[[#This Row],[Flow considered for Payment (MLD)]]&lt;0.5*Compile[[#This Row],[Design Discharge of STP (MLD)]],15000,0),0)</f>
        <v>0</v>
      </c>
      <c r="O7" s="23"/>
      <c r="P7" s="12"/>
      <c r="Q7" s="21"/>
      <c r="R7" s="12"/>
      <c r="S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" s="12"/>
      <c r="W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" s="12"/>
      <c r="AA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" s="12"/>
      <c r="AE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" s="23">
        <f>Compile[[#This Row],[LD as per CB on BOD]]+Compile[[#This Row],[LD as per CB on COD]]+Compile[[#This Row],[LD as per CB on TSS]]+Compile[[#This Row],[LD as per CB on FC]]</f>
        <v>30000</v>
      </c>
      <c r="AI7" s="12"/>
    </row>
    <row r="8" spans="1:40" ht="12.75" x14ac:dyDescent="0.25">
      <c r="C8" s="20"/>
      <c r="H8" s="29"/>
      <c r="K8" s="23"/>
      <c r="L8" s="23"/>
      <c r="M8" s="23"/>
      <c r="N8" s="14">
        <f>IF(Compile[[#This Row],[Flow unavailable and attributable to Contractor]]="Yes",IF(Compile[[#This Row],[Flow considered for Payment (MLD)]]&lt;0.5*Compile[[#This Row],[Design Discharge of STP (MLD)]],15000,0),0)</f>
        <v>0</v>
      </c>
      <c r="O8" s="23"/>
      <c r="P8" s="12"/>
      <c r="Q8" s="21"/>
      <c r="R8" s="12"/>
      <c r="S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" s="12"/>
      <c r="W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" s="12"/>
      <c r="AA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" s="12"/>
      <c r="AE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" s="23">
        <f>Compile[[#This Row],[LD as per CB on BOD]]+Compile[[#This Row],[LD as per CB on COD]]+Compile[[#This Row],[LD as per CB on TSS]]+Compile[[#This Row],[LD as per CB on FC]]</f>
        <v>30000</v>
      </c>
      <c r="AI8" s="12"/>
    </row>
    <row r="9" spans="1:40" ht="12.75" x14ac:dyDescent="0.25">
      <c r="C9" s="20"/>
      <c r="H9" s="29"/>
      <c r="K9" s="23"/>
      <c r="L9" s="23"/>
      <c r="M9" s="23"/>
      <c r="N9" s="14"/>
      <c r="O9" s="23"/>
      <c r="P9" s="12"/>
      <c r="Q9" s="21"/>
      <c r="R9" s="12"/>
      <c r="S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9" s="12"/>
      <c r="W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9" s="12"/>
      <c r="AA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9" s="12"/>
      <c r="AE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9" s="23">
        <f>Compile[[#This Row],[LD as per CB on BOD]]+Compile[[#This Row],[LD as per CB on COD]]+Compile[[#This Row],[LD as per CB on TSS]]+Compile[[#This Row],[LD as per CB on FC]]</f>
        <v>30000</v>
      </c>
      <c r="AI9" s="12"/>
    </row>
    <row r="10" spans="1:40" ht="12.75" x14ac:dyDescent="0.25">
      <c r="C10" s="20"/>
      <c r="H10" s="29"/>
      <c r="K10" s="23"/>
      <c r="L10" s="23"/>
      <c r="M10" s="23"/>
      <c r="N10" s="14"/>
      <c r="O10" s="23"/>
      <c r="P10" s="12"/>
      <c r="Q10" s="21"/>
      <c r="R10" s="12"/>
      <c r="S1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0" s="12"/>
      <c r="W1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0" s="12"/>
      <c r="AA1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0" s="12"/>
      <c r="AE1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0" s="23">
        <f>Compile[[#This Row],[LD as per CB on BOD]]+Compile[[#This Row],[LD as per CB on COD]]+Compile[[#This Row],[LD as per CB on TSS]]+Compile[[#This Row],[LD as per CB on FC]]</f>
        <v>30000</v>
      </c>
      <c r="AI10" s="12"/>
    </row>
    <row r="11" spans="1:40" ht="12.75" x14ac:dyDescent="0.25">
      <c r="C11" s="20"/>
      <c r="H11" s="29"/>
      <c r="K11" s="23"/>
      <c r="L11" s="23"/>
      <c r="M11" s="23"/>
      <c r="N11" s="14"/>
      <c r="O11" s="23"/>
      <c r="P11" s="12"/>
      <c r="Q11" s="21"/>
      <c r="R11" s="12"/>
      <c r="S1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1" s="12"/>
      <c r="W1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1" s="12"/>
      <c r="AA1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1" s="12"/>
      <c r="AE1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1" s="23">
        <f>Compile[[#This Row],[LD as per CB on BOD]]+Compile[[#This Row],[LD as per CB on COD]]+Compile[[#This Row],[LD as per CB on TSS]]+Compile[[#This Row],[LD as per CB on FC]]</f>
        <v>30000</v>
      </c>
      <c r="AI11" s="12"/>
    </row>
    <row r="12" spans="1:40" ht="12.75" x14ac:dyDescent="0.25">
      <c r="C12" s="20"/>
      <c r="H12" s="29"/>
      <c r="K12" s="23"/>
      <c r="L12" s="23"/>
      <c r="M12" s="23"/>
      <c r="N12" s="14"/>
      <c r="O12" s="23"/>
      <c r="P12" s="12"/>
      <c r="Q12" s="21"/>
      <c r="R12" s="12"/>
      <c r="S1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2" s="12"/>
      <c r="W1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2" s="12"/>
      <c r="AA1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2" s="12"/>
      <c r="AE1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2" s="23">
        <f>Compile[[#This Row],[LD as per CB on BOD]]+Compile[[#This Row],[LD as per CB on COD]]+Compile[[#This Row],[LD as per CB on TSS]]+Compile[[#This Row],[LD as per CB on FC]]</f>
        <v>30000</v>
      </c>
      <c r="AI12" s="12"/>
    </row>
    <row r="13" spans="1:40" ht="12.75" x14ac:dyDescent="0.25">
      <c r="C13" s="20"/>
      <c r="H13" s="29"/>
      <c r="K13" s="23"/>
      <c r="L13" s="23"/>
      <c r="M13" s="23"/>
      <c r="N13" s="14"/>
      <c r="O13" s="23"/>
      <c r="P13" s="12"/>
      <c r="Q13" s="21"/>
      <c r="R13" s="12"/>
      <c r="S1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3" s="12"/>
      <c r="W1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3" s="12"/>
      <c r="AA1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3" s="12"/>
      <c r="AE1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3" s="23">
        <f>Compile[[#This Row],[LD as per CB on BOD]]+Compile[[#This Row],[LD as per CB on COD]]+Compile[[#This Row],[LD as per CB on TSS]]+Compile[[#This Row],[LD as per CB on FC]]</f>
        <v>30000</v>
      </c>
      <c r="AI13" s="12"/>
    </row>
    <row r="14" spans="1:40" ht="12.75" x14ac:dyDescent="0.25">
      <c r="C14" s="20"/>
      <c r="H14" s="29"/>
      <c r="K14" s="23"/>
      <c r="L14" s="23"/>
      <c r="M14" s="23"/>
      <c r="N14" s="14"/>
      <c r="O14" s="23"/>
      <c r="P14" s="12"/>
      <c r="Q14" s="21"/>
      <c r="R14" s="12"/>
      <c r="S1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4" s="12"/>
      <c r="W1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4" s="12"/>
      <c r="AA1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4" s="12"/>
      <c r="AE1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4" s="23">
        <f>Compile[[#This Row],[LD as per CB on BOD]]+Compile[[#This Row],[LD as per CB on COD]]+Compile[[#This Row],[LD as per CB on TSS]]+Compile[[#This Row],[LD as per CB on FC]]</f>
        <v>30000</v>
      </c>
      <c r="AI14" s="12"/>
    </row>
    <row r="15" spans="1:40" ht="12.75" x14ac:dyDescent="0.25">
      <c r="C15" s="20"/>
      <c r="H15" s="29"/>
      <c r="K15" s="23"/>
      <c r="L15" s="23"/>
      <c r="M15" s="23"/>
      <c r="N15" s="14"/>
      <c r="O15" s="23"/>
      <c r="P15" s="12"/>
      <c r="Q15" s="21"/>
      <c r="R15" s="12"/>
      <c r="S1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5" s="12"/>
      <c r="W1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5" s="12"/>
      <c r="AA1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5" s="12"/>
      <c r="AE1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5" s="23">
        <f>Compile[[#This Row],[LD as per CB on BOD]]+Compile[[#This Row],[LD as per CB on COD]]+Compile[[#This Row],[LD as per CB on TSS]]+Compile[[#This Row],[LD as per CB on FC]]</f>
        <v>30000</v>
      </c>
      <c r="AI15" s="12"/>
    </row>
    <row r="16" spans="1:40" ht="12.75" x14ac:dyDescent="0.25">
      <c r="C16" s="20"/>
      <c r="H16" s="29"/>
      <c r="K16" s="23"/>
      <c r="L16" s="23"/>
      <c r="M16" s="23"/>
      <c r="N16" s="14"/>
      <c r="O16" s="23"/>
      <c r="P16" s="12"/>
      <c r="Q16" s="21"/>
      <c r="R16" s="12"/>
      <c r="S1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6" s="12"/>
      <c r="W1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6" s="12"/>
      <c r="AA1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6" s="12"/>
      <c r="AE1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6" s="23">
        <f>Compile[[#This Row],[LD as per CB on BOD]]+Compile[[#This Row],[LD as per CB on COD]]+Compile[[#This Row],[LD as per CB on TSS]]+Compile[[#This Row],[LD as per CB on FC]]</f>
        <v>30000</v>
      </c>
      <c r="AI16" s="12"/>
    </row>
    <row r="17" spans="3:35" ht="12.75" x14ac:dyDescent="0.25">
      <c r="C17" s="20"/>
      <c r="H17" s="29"/>
      <c r="K17" s="23"/>
      <c r="L17" s="23"/>
      <c r="M17" s="23"/>
      <c r="N17" s="14"/>
      <c r="O17" s="23"/>
      <c r="P17" s="12"/>
      <c r="Q17" s="21"/>
      <c r="R17" s="12"/>
      <c r="S1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7" s="12"/>
      <c r="W1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7" s="12"/>
      <c r="AA1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7" s="12"/>
      <c r="AE1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7" s="23">
        <f>Compile[[#This Row],[LD as per CB on BOD]]+Compile[[#This Row],[LD as per CB on COD]]+Compile[[#This Row],[LD as per CB on TSS]]+Compile[[#This Row],[LD as per CB on FC]]</f>
        <v>30000</v>
      </c>
      <c r="AI17" s="12"/>
    </row>
    <row r="18" spans="3:35" ht="12.75" x14ac:dyDescent="0.25">
      <c r="C18" s="20"/>
      <c r="H18" s="29"/>
      <c r="K18" s="23"/>
      <c r="L18" s="23"/>
      <c r="M18" s="23"/>
      <c r="N18" s="14"/>
      <c r="O18" s="23"/>
      <c r="P18" s="12"/>
      <c r="Q18" s="21"/>
      <c r="R18" s="12"/>
      <c r="S1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8" s="12"/>
      <c r="W1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8" s="12"/>
      <c r="AA1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8" s="12"/>
      <c r="AE1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8" s="23">
        <f>Compile[[#This Row],[LD as per CB on BOD]]+Compile[[#This Row],[LD as per CB on COD]]+Compile[[#This Row],[LD as per CB on TSS]]+Compile[[#This Row],[LD as per CB on FC]]</f>
        <v>30000</v>
      </c>
      <c r="AI18" s="12"/>
    </row>
    <row r="19" spans="3:35" ht="12.75" x14ac:dyDescent="0.25">
      <c r="C19" s="20"/>
      <c r="H19" s="29"/>
      <c r="K19" s="23"/>
      <c r="L19" s="23"/>
      <c r="M19" s="23"/>
      <c r="N19" s="14"/>
      <c r="O19" s="23"/>
      <c r="P19" s="12"/>
      <c r="Q19" s="21"/>
      <c r="R19" s="12"/>
      <c r="S1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1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19" s="12"/>
      <c r="W1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1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19" s="12"/>
      <c r="AA1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1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19" s="12"/>
      <c r="AE1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1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1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19" s="23">
        <f>Compile[[#This Row],[LD as per CB on BOD]]+Compile[[#This Row],[LD as per CB on COD]]+Compile[[#This Row],[LD as per CB on TSS]]+Compile[[#This Row],[LD as per CB on FC]]</f>
        <v>30000</v>
      </c>
      <c r="AI19" s="12"/>
    </row>
    <row r="20" spans="3:35" ht="12.75" x14ac:dyDescent="0.25">
      <c r="C20" s="20"/>
      <c r="H20" s="29"/>
      <c r="K20" s="23"/>
      <c r="L20" s="23"/>
      <c r="M20" s="23"/>
      <c r="N20" s="14"/>
      <c r="O20" s="23"/>
      <c r="P20" s="12"/>
      <c r="Q20" s="21"/>
      <c r="R20" s="12"/>
      <c r="S2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0" s="12"/>
      <c r="W2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0" s="12"/>
      <c r="AA2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0" s="12"/>
      <c r="AE2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0" s="23">
        <f>Compile[[#This Row],[LD as per CB on BOD]]+Compile[[#This Row],[LD as per CB on COD]]+Compile[[#This Row],[LD as per CB on TSS]]+Compile[[#This Row],[LD as per CB on FC]]</f>
        <v>30000</v>
      </c>
      <c r="AI20" s="12"/>
    </row>
    <row r="21" spans="3:35" ht="12.75" x14ac:dyDescent="0.25">
      <c r="C21" s="20"/>
      <c r="H21" s="29"/>
      <c r="K21" s="23"/>
      <c r="L21" s="23"/>
      <c r="M21" s="23"/>
      <c r="N21" s="14"/>
      <c r="O21" s="23"/>
      <c r="P21" s="12"/>
      <c r="Q21" s="21"/>
      <c r="R21" s="12"/>
      <c r="S2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1" s="12"/>
      <c r="W2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1" s="12"/>
      <c r="AA2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1" s="12"/>
      <c r="AE2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1" s="23">
        <f>Compile[[#This Row],[LD as per CB on BOD]]+Compile[[#This Row],[LD as per CB on COD]]+Compile[[#This Row],[LD as per CB on TSS]]+Compile[[#This Row],[LD as per CB on FC]]</f>
        <v>30000</v>
      </c>
      <c r="AI21" s="12"/>
    </row>
    <row r="22" spans="3:35" ht="12.75" x14ac:dyDescent="0.25">
      <c r="C22" s="20"/>
      <c r="H22" s="29"/>
      <c r="K22" s="23"/>
      <c r="L22" s="23"/>
      <c r="M22" s="23"/>
      <c r="N22" s="14"/>
      <c r="O22" s="23"/>
      <c r="P22" s="12"/>
      <c r="Q22" s="21"/>
      <c r="R22" s="12"/>
      <c r="S2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2" s="12"/>
      <c r="W2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2" s="12"/>
      <c r="AA2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2" s="12"/>
      <c r="AE2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2" s="23">
        <f>Compile[[#This Row],[LD as per CB on BOD]]+Compile[[#This Row],[LD as per CB on COD]]+Compile[[#This Row],[LD as per CB on TSS]]+Compile[[#This Row],[LD as per CB on FC]]</f>
        <v>30000</v>
      </c>
      <c r="AI22" s="12"/>
    </row>
    <row r="23" spans="3:35" ht="12.75" x14ac:dyDescent="0.25">
      <c r="C23" s="20"/>
      <c r="H23" s="29"/>
      <c r="K23" s="23"/>
      <c r="L23" s="23"/>
      <c r="M23" s="23"/>
      <c r="N23" s="14"/>
      <c r="O23" s="23"/>
      <c r="P23" s="12"/>
      <c r="Q23" s="21"/>
      <c r="R23" s="12"/>
      <c r="S2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3" s="12"/>
      <c r="W2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3" s="12"/>
      <c r="AA2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3" s="12"/>
      <c r="AE2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3" s="23">
        <f>Compile[[#This Row],[LD as per CB on BOD]]+Compile[[#This Row],[LD as per CB on COD]]+Compile[[#This Row],[LD as per CB on TSS]]+Compile[[#This Row],[LD as per CB on FC]]</f>
        <v>30000</v>
      </c>
      <c r="AI23" s="12"/>
    </row>
    <row r="24" spans="3:35" ht="12.75" x14ac:dyDescent="0.25">
      <c r="C24" s="20"/>
      <c r="H24" s="29"/>
      <c r="K24" s="23"/>
      <c r="L24" s="23"/>
      <c r="M24" s="23"/>
      <c r="N24" s="14"/>
      <c r="O24" s="23"/>
      <c r="P24" s="12"/>
      <c r="Q24" s="21"/>
      <c r="R24" s="12"/>
      <c r="S2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4" s="12"/>
      <c r="W2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4" s="12"/>
      <c r="AA2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4" s="12"/>
      <c r="AE2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4" s="23">
        <f>Compile[[#This Row],[LD as per CB on BOD]]+Compile[[#This Row],[LD as per CB on COD]]+Compile[[#This Row],[LD as per CB on TSS]]+Compile[[#This Row],[LD as per CB on FC]]</f>
        <v>30000</v>
      </c>
      <c r="AI24" s="12"/>
    </row>
    <row r="25" spans="3:35" ht="12.75" x14ac:dyDescent="0.25">
      <c r="C25" s="20"/>
      <c r="H25" s="29"/>
      <c r="K25" s="23"/>
      <c r="L25" s="23"/>
      <c r="M25" s="23"/>
      <c r="N25" s="14"/>
      <c r="O25" s="23"/>
      <c r="P25" s="12"/>
      <c r="Q25" s="21"/>
      <c r="R25" s="12"/>
      <c r="S2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5" s="12"/>
      <c r="W2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5" s="12"/>
      <c r="AA2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5" s="12"/>
      <c r="AE2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5" s="23">
        <f>Compile[[#This Row],[LD as per CB on BOD]]+Compile[[#This Row],[LD as per CB on COD]]+Compile[[#This Row],[LD as per CB on TSS]]+Compile[[#This Row],[LD as per CB on FC]]</f>
        <v>30000</v>
      </c>
      <c r="AI25" s="12"/>
    </row>
    <row r="26" spans="3:35" ht="12.75" x14ac:dyDescent="0.25">
      <c r="C26" s="20"/>
      <c r="H26" s="29"/>
      <c r="K26" s="23"/>
      <c r="L26" s="23"/>
      <c r="M26" s="23"/>
      <c r="N26" s="14"/>
      <c r="O26" s="23"/>
      <c r="P26" s="12"/>
      <c r="Q26" s="21"/>
      <c r="R26" s="12"/>
      <c r="S2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6" s="12"/>
      <c r="W2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6" s="12"/>
      <c r="AA2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6" s="12"/>
      <c r="AE2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6" s="23">
        <f>Compile[[#This Row],[LD as per CB on BOD]]+Compile[[#This Row],[LD as per CB on COD]]+Compile[[#This Row],[LD as per CB on TSS]]+Compile[[#This Row],[LD as per CB on FC]]</f>
        <v>30000</v>
      </c>
      <c r="AI26" s="12"/>
    </row>
    <row r="27" spans="3:35" ht="12.75" x14ac:dyDescent="0.25">
      <c r="C27" s="20"/>
      <c r="H27" s="29"/>
      <c r="K27" s="23"/>
      <c r="L27" s="23"/>
      <c r="M27" s="23"/>
      <c r="N27" s="14"/>
      <c r="O27" s="23"/>
      <c r="P27" s="12"/>
      <c r="Q27" s="21"/>
      <c r="R27" s="12"/>
      <c r="S2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7" s="12"/>
      <c r="W2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7" s="12"/>
      <c r="AA2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7" s="12"/>
      <c r="AE2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7" s="23">
        <f>Compile[[#This Row],[LD as per CB on BOD]]+Compile[[#This Row],[LD as per CB on COD]]+Compile[[#This Row],[LD as per CB on TSS]]+Compile[[#This Row],[LD as per CB on FC]]</f>
        <v>30000</v>
      </c>
      <c r="AI27" s="12"/>
    </row>
    <row r="28" spans="3:35" ht="12.75" x14ac:dyDescent="0.25">
      <c r="C28" s="20"/>
      <c r="H28" s="29"/>
      <c r="K28" s="23"/>
      <c r="L28" s="23"/>
      <c r="M28" s="23"/>
      <c r="N28" s="14"/>
      <c r="O28" s="23"/>
      <c r="P28" s="12"/>
      <c r="Q28" s="21"/>
      <c r="R28" s="12"/>
      <c r="S2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8" s="12"/>
      <c r="W2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8" s="12"/>
      <c r="AA2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8" s="12"/>
      <c r="AE2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8" s="23">
        <f>Compile[[#This Row],[LD as per CB on BOD]]+Compile[[#This Row],[LD as per CB on COD]]+Compile[[#This Row],[LD as per CB on TSS]]+Compile[[#This Row],[LD as per CB on FC]]</f>
        <v>30000</v>
      </c>
      <c r="AI28" s="12"/>
    </row>
    <row r="29" spans="3:35" ht="12.75" x14ac:dyDescent="0.25">
      <c r="C29" s="20"/>
      <c r="H29" s="29"/>
      <c r="K29" s="23"/>
      <c r="L29" s="23"/>
      <c r="M29" s="23"/>
      <c r="N29" s="14"/>
      <c r="O29" s="23"/>
      <c r="P29" s="12"/>
      <c r="Q29" s="21"/>
      <c r="R29" s="12"/>
      <c r="S2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2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29" s="12"/>
      <c r="W2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2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29" s="12"/>
      <c r="AA2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2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29" s="12"/>
      <c r="AE2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2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2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29" s="23">
        <f>Compile[[#This Row],[LD as per CB on BOD]]+Compile[[#This Row],[LD as per CB on COD]]+Compile[[#This Row],[LD as per CB on TSS]]+Compile[[#This Row],[LD as per CB on FC]]</f>
        <v>30000</v>
      </c>
      <c r="AI29" s="12"/>
    </row>
    <row r="30" spans="3:35" ht="12.75" x14ac:dyDescent="0.25">
      <c r="C30" s="20"/>
      <c r="H30" s="29"/>
      <c r="K30" s="23"/>
      <c r="L30" s="23"/>
      <c r="M30" s="23"/>
      <c r="N30" s="14"/>
      <c r="O30" s="23"/>
      <c r="P30" s="12"/>
      <c r="Q30" s="21"/>
      <c r="R30" s="12"/>
      <c r="S3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0" s="12"/>
      <c r="W3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0" s="12"/>
      <c r="AA3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0" s="12"/>
      <c r="AE3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0" s="23">
        <f>Compile[[#This Row],[LD as per CB on BOD]]+Compile[[#This Row],[LD as per CB on COD]]+Compile[[#This Row],[LD as per CB on TSS]]+Compile[[#This Row],[LD as per CB on FC]]</f>
        <v>30000</v>
      </c>
      <c r="AI30" s="12"/>
    </row>
    <row r="31" spans="3:35" ht="12.75" x14ac:dyDescent="0.25">
      <c r="C31" s="20"/>
      <c r="H31" s="29"/>
      <c r="K31" s="23"/>
      <c r="L31" s="23"/>
      <c r="M31" s="23"/>
      <c r="N31" s="14"/>
      <c r="O31" s="23"/>
      <c r="P31" s="12"/>
      <c r="Q31" s="21"/>
      <c r="R31" s="12"/>
      <c r="S3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1" s="12"/>
      <c r="W3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1" s="12"/>
      <c r="AA3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1" s="12"/>
      <c r="AE3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1" s="23">
        <f>Compile[[#This Row],[LD as per CB on BOD]]+Compile[[#This Row],[LD as per CB on COD]]+Compile[[#This Row],[LD as per CB on TSS]]+Compile[[#This Row],[LD as per CB on FC]]</f>
        <v>30000</v>
      </c>
      <c r="AI31" s="12"/>
    </row>
    <row r="32" spans="3:35" ht="12.75" x14ac:dyDescent="0.25">
      <c r="C32" s="20"/>
      <c r="H32" s="29"/>
      <c r="K32" s="23"/>
      <c r="L32" s="23"/>
      <c r="M32" s="23"/>
      <c r="N32" s="14"/>
      <c r="O32" s="23"/>
      <c r="P32" s="12"/>
      <c r="Q32" s="21"/>
      <c r="R32" s="12"/>
      <c r="S3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2" s="12"/>
      <c r="W3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2" s="12"/>
      <c r="AA3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2" s="12"/>
      <c r="AE3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2" s="23">
        <f>Compile[[#This Row],[LD as per CB on BOD]]+Compile[[#This Row],[LD as per CB on COD]]+Compile[[#This Row],[LD as per CB on TSS]]+Compile[[#This Row],[LD as per CB on FC]]</f>
        <v>30000</v>
      </c>
      <c r="AI32" s="12"/>
    </row>
    <row r="33" spans="3:35" ht="12.75" x14ac:dyDescent="0.25">
      <c r="C33" s="20"/>
      <c r="H33" s="29"/>
      <c r="K33" s="23"/>
      <c r="L33" s="23"/>
      <c r="M33" s="23"/>
      <c r="N33" s="14"/>
      <c r="O33" s="23"/>
      <c r="P33" s="12"/>
      <c r="Q33" s="21"/>
      <c r="R33" s="12"/>
      <c r="S3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3" s="12"/>
      <c r="W3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3" s="12"/>
      <c r="AA3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3" s="12"/>
      <c r="AE3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3" s="23">
        <f>Compile[[#This Row],[LD as per CB on BOD]]+Compile[[#This Row],[LD as per CB on COD]]+Compile[[#This Row],[LD as per CB on TSS]]+Compile[[#This Row],[LD as per CB on FC]]</f>
        <v>30000</v>
      </c>
      <c r="AI33" s="12"/>
    </row>
    <row r="34" spans="3:35" ht="12.75" x14ac:dyDescent="0.25">
      <c r="C34" s="20"/>
      <c r="H34" s="29"/>
      <c r="K34" s="23"/>
      <c r="L34" s="23"/>
      <c r="M34" s="23"/>
      <c r="N34" s="14"/>
      <c r="O34" s="23"/>
      <c r="P34" s="12"/>
      <c r="Q34" s="21"/>
      <c r="R34" s="12"/>
      <c r="S3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4" s="12"/>
      <c r="W3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4" s="12"/>
      <c r="AA3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4" s="12"/>
      <c r="AE3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4" s="23">
        <f>Compile[[#This Row],[LD as per CB on BOD]]+Compile[[#This Row],[LD as per CB on COD]]+Compile[[#This Row],[LD as per CB on TSS]]+Compile[[#This Row],[LD as per CB on FC]]</f>
        <v>30000</v>
      </c>
      <c r="AI34" s="12"/>
    </row>
    <row r="35" spans="3:35" ht="12.75" x14ac:dyDescent="0.25">
      <c r="C35" s="20"/>
      <c r="H35" s="29"/>
      <c r="K35" s="23"/>
      <c r="L35" s="23"/>
      <c r="M35" s="23"/>
      <c r="N35" s="14"/>
      <c r="O35" s="23"/>
      <c r="P35" s="12"/>
      <c r="Q35" s="21"/>
      <c r="R35" s="12"/>
      <c r="S3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5" s="12"/>
      <c r="W3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5" s="12"/>
      <c r="AA3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5" s="12"/>
      <c r="AE3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5" s="23">
        <f>Compile[[#This Row],[LD as per CB on BOD]]+Compile[[#This Row],[LD as per CB on COD]]+Compile[[#This Row],[LD as per CB on TSS]]+Compile[[#This Row],[LD as per CB on FC]]</f>
        <v>30000</v>
      </c>
      <c r="AI35" s="12"/>
    </row>
    <row r="36" spans="3:35" ht="12.75" x14ac:dyDescent="0.25">
      <c r="C36" s="20"/>
      <c r="H36" s="29"/>
      <c r="K36" s="23"/>
      <c r="L36" s="23"/>
      <c r="M36" s="23"/>
      <c r="N36" s="14"/>
      <c r="O36" s="23"/>
      <c r="P36" s="12"/>
      <c r="Q36" s="21"/>
      <c r="R36" s="12"/>
      <c r="S3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6" s="12"/>
      <c r="W3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6" s="12"/>
      <c r="AA3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6" s="12"/>
      <c r="AE3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6" s="23">
        <f>Compile[[#This Row],[LD as per CB on BOD]]+Compile[[#This Row],[LD as per CB on COD]]+Compile[[#This Row],[LD as per CB on TSS]]+Compile[[#This Row],[LD as per CB on FC]]</f>
        <v>30000</v>
      </c>
      <c r="AI36" s="12"/>
    </row>
    <row r="37" spans="3:35" ht="12.75" x14ac:dyDescent="0.25">
      <c r="C37" s="20"/>
      <c r="H37" s="29"/>
      <c r="K37" s="23"/>
      <c r="L37" s="23"/>
      <c r="M37" s="23"/>
      <c r="N37" s="14"/>
      <c r="O37" s="23"/>
      <c r="P37" s="12"/>
      <c r="Q37" s="21"/>
      <c r="R37" s="12"/>
      <c r="S3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7" s="12"/>
      <c r="W3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7" s="12"/>
      <c r="AA3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7" s="12"/>
      <c r="AE3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7" s="23">
        <f>Compile[[#This Row],[LD as per CB on BOD]]+Compile[[#This Row],[LD as per CB on COD]]+Compile[[#This Row],[LD as per CB on TSS]]+Compile[[#This Row],[LD as per CB on FC]]</f>
        <v>30000</v>
      </c>
      <c r="AI37" s="12"/>
    </row>
    <row r="38" spans="3:35" ht="12.75" x14ac:dyDescent="0.25">
      <c r="C38" s="20"/>
      <c r="H38" s="29"/>
      <c r="K38" s="23"/>
      <c r="L38" s="23"/>
      <c r="M38" s="23"/>
      <c r="N38" s="14"/>
      <c r="O38" s="23"/>
      <c r="P38" s="12"/>
      <c r="Q38" s="21"/>
      <c r="R38" s="12"/>
      <c r="S3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8" s="12"/>
      <c r="W3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8" s="12"/>
      <c r="AA3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8" s="12"/>
      <c r="AE3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8" s="23">
        <f>Compile[[#This Row],[LD as per CB on BOD]]+Compile[[#This Row],[LD as per CB on COD]]+Compile[[#This Row],[LD as per CB on TSS]]+Compile[[#This Row],[LD as per CB on FC]]</f>
        <v>30000</v>
      </c>
      <c r="AI38" s="12"/>
    </row>
    <row r="39" spans="3:35" ht="12.75" x14ac:dyDescent="0.25">
      <c r="C39" s="20"/>
      <c r="H39" s="29"/>
      <c r="K39" s="23"/>
      <c r="L39" s="23"/>
      <c r="M39" s="23"/>
      <c r="N39" s="14"/>
      <c r="O39" s="23"/>
      <c r="P39" s="12"/>
      <c r="Q39" s="21"/>
      <c r="R39" s="12"/>
      <c r="S3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3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39" s="12"/>
      <c r="W3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3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39" s="12"/>
      <c r="AA3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3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39" s="12"/>
      <c r="AE3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3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3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39" s="23">
        <f>Compile[[#This Row],[LD as per CB on BOD]]+Compile[[#This Row],[LD as per CB on COD]]+Compile[[#This Row],[LD as per CB on TSS]]+Compile[[#This Row],[LD as per CB on FC]]</f>
        <v>30000</v>
      </c>
      <c r="AI39" s="12"/>
    </row>
    <row r="40" spans="3:35" ht="12.75" x14ac:dyDescent="0.25">
      <c r="C40" s="20"/>
      <c r="H40" s="29"/>
      <c r="K40" s="23"/>
      <c r="L40" s="23"/>
      <c r="M40" s="23"/>
      <c r="N40" s="14"/>
      <c r="O40" s="23"/>
      <c r="P40" s="12"/>
      <c r="Q40" s="21"/>
      <c r="R40" s="12"/>
      <c r="S4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0" s="12"/>
      <c r="W4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0" s="12"/>
      <c r="AA4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0" s="12"/>
      <c r="AE4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0" s="23">
        <f>Compile[[#This Row],[LD as per CB on BOD]]+Compile[[#This Row],[LD as per CB on COD]]+Compile[[#This Row],[LD as per CB on TSS]]+Compile[[#This Row],[LD as per CB on FC]]</f>
        <v>30000</v>
      </c>
      <c r="AI40" s="12"/>
    </row>
    <row r="41" spans="3:35" ht="12.75" x14ac:dyDescent="0.25">
      <c r="C41" s="20"/>
      <c r="H41" s="29"/>
      <c r="K41" s="23"/>
      <c r="L41" s="23"/>
      <c r="M41" s="23"/>
      <c r="N41" s="14"/>
      <c r="O41" s="23"/>
      <c r="P41" s="12"/>
      <c r="Q41" s="21"/>
      <c r="R41" s="12"/>
      <c r="S4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1" s="12"/>
      <c r="W4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1" s="12"/>
      <c r="AA4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1" s="12"/>
      <c r="AE4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1" s="23">
        <f>Compile[[#This Row],[LD as per CB on BOD]]+Compile[[#This Row],[LD as per CB on COD]]+Compile[[#This Row],[LD as per CB on TSS]]+Compile[[#This Row],[LD as per CB on FC]]</f>
        <v>30000</v>
      </c>
      <c r="AI41" s="12"/>
    </row>
    <row r="42" spans="3:35" ht="12.75" x14ac:dyDescent="0.25">
      <c r="C42" s="20"/>
      <c r="H42" s="29"/>
      <c r="K42" s="23"/>
      <c r="L42" s="23"/>
      <c r="M42" s="23"/>
      <c r="N42" s="14"/>
      <c r="O42" s="23"/>
      <c r="P42" s="12"/>
      <c r="Q42" s="21"/>
      <c r="R42" s="12"/>
      <c r="S4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2" s="12"/>
      <c r="W4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2" s="12"/>
      <c r="AA4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2" s="12"/>
      <c r="AE4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2" s="23">
        <f>Compile[[#This Row],[LD as per CB on BOD]]+Compile[[#This Row],[LD as per CB on COD]]+Compile[[#This Row],[LD as per CB on TSS]]+Compile[[#This Row],[LD as per CB on FC]]</f>
        <v>30000</v>
      </c>
      <c r="AI42" s="12"/>
    </row>
    <row r="43" spans="3:35" ht="12.75" x14ac:dyDescent="0.25">
      <c r="C43" s="20"/>
      <c r="H43" s="29"/>
      <c r="K43" s="23"/>
      <c r="L43" s="23"/>
      <c r="M43" s="23"/>
      <c r="N43" s="14"/>
      <c r="O43" s="23"/>
      <c r="P43" s="12"/>
      <c r="Q43" s="21"/>
      <c r="R43" s="12"/>
      <c r="S4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3" s="12"/>
      <c r="W4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3" s="12"/>
      <c r="AA4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3" s="12"/>
      <c r="AE4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3" s="23">
        <f>Compile[[#This Row],[LD as per CB on BOD]]+Compile[[#This Row],[LD as per CB on COD]]+Compile[[#This Row],[LD as per CB on TSS]]+Compile[[#This Row],[LD as per CB on FC]]</f>
        <v>30000</v>
      </c>
      <c r="AI43" s="12"/>
    </row>
    <row r="44" spans="3:35" ht="12.75" x14ac:dyDescent="0.25">
      <c r="C44" s="20"/>
      <c r="H44" s="29"/>
      <c r="K44" s="23"/>
      <c r="L44" s="23"/>
      <c r="M44" s="23"/>
      <c r="N44" s="14"/>
      <c r="O44" s="23"/>
      <c r="P44" s="12"/>
      <c r="Q44" s="21"/>
      <c r="R44" s="12"/>
      <c r="S4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4" s="12"/>
      <c r="W4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4" s="12"/>
      <c r="AA4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4" s="12"/>
      <c r="AE4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4" s="23">
        <f>Compile[[#This Row],[LD as per CB on BOD]]+Compile[[#This Row],[LD as per CB on COD]]+Compile[[#This Row],[LD as per CB on TSS]]+Compile[[#This Row],[LD as per CB on FC]]</f>
        <v>30000</v>
      </c>
      <c r="AI44" s="12"/>
    </row>
    <row r="45" spans="3:35" ht="12.75" x14ac:dyDescent="0.25">
      <c r="C45" s="20"/>
      <c r="H45" s="29"/>
      <c r="K45" s="23"/>
      <c r="L45" s="23"/>
      <c r="M45" s="23"/>
      <c r="N45" s="14"/>
      <c r="O45" s="23"/>
      <c r="P45" s="12"/>
      <c r="Q45" s="21"/>
      <c r="R45" s="12"/>
      <c r="S4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5" s="12"/>
      <c r="W4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5" s="12"/>
      <c r="AA4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5" s="12"/>
      <c r="AE4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5" s="23">
        <f>Compile[[#This Row],[LD as per CB on BOD]]+Compile[[#This Row],[LD as per CB on COD]]+Compile[[#This Row],[LD as per CB on TSS]]+Compile[[#This Row],[LD as per CB on FC]]</f>
        <v>30000</v>
      </c>
      <c r="AI45" s="12"/>
    </row>
    <row r="46" spans="3:35" ht="12.75" x14ac:dyDescent="0.25">
      <c r="C46" s="20"/>
      <c r="H46" s="29"/>
      <c r="K46" s="23"/>
      <c r="L46" s="23"/>
      <c r="M46" s="23"/>
      <c r="N46" s="14"/>
      <c r="O46" s="23"/>
      <c r="P46" s="12"/>
      <c r="Q46" s="21"/>
      <c r="R46" s="12"/>
      <c r="S4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6" s="12"/>
      <c r="W4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6" s="12"/>
      <c r="AA4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6" s="12"/>
      <c r="AE4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6" s="23">
        <f>Compile[[#This Row],[LD as per CB on BOD]]+Compile[[#This Row],[LD as per CB on COD]]+Compile[[#This Row],[LD as per CB on TSS]]+Compile[[#This Row],[LD as per CB on FC]]</f>
        <v>30000</v>
      </c>
      <c r="AI46" s="12"/>
    </row>
    <row r="47" spans="3:35" ht="12.75" x14ac:dyDescent="0.25">
      <c r="C47" s="20"/>
      <c r="H47" s="29"/>
      <c r="K47" s="23"/>
      <c r="L47" s="23"/>
      <c r="M47" s="23"/>
      <c r="N47" s="14"/>
      <c r="O47" s="23"/>
      <c r="P47" s="12"/>
      <c r="Q47" s="21"/>
      <c r="R47" s="12"/>
      <c r="S4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7" s="12"/>
      <c r="W4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7" s="12"/>
      <c r="AA4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7" s="12"/>
      <c r="AE4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7" s="23">
        <f>Compile[[#This Row],[LD as per CB on BOD]]+Compile[[#This Row],[LD as per CB on COD]]+Compile[[#This Row],[LD as per CB on TSS]]+Compile[[#This Row],[LD as per CB on FC]]</f>
        <v>30000</v>
      </c>
      <c r="AI47" s="12"/>
    </row>
    <row r="48" spans="3:35" ht="12.75" x14ac:dyDescent="0.25">
      <c r="C48" s="20"/>
      <c r="H48" s="29"/>
      <c r="K48" s="23"/>
      <c r="L48" s="23"/>
      <c r="M48" s="23"/>
      <c r="N48" s="14"/>
      <c r="O48" s="23"/>
      <c r="P48" s="12"/>
      <c r="Q48" s="21"/>
      <c r="R48" s="12"/>
      <c r="S4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8" s="12"/>
      <c r="W4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8" s="12"/>
      <c r="AA4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8" s="12"/>
      <c r="AE4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8" s="23">
        <f>Compile[[#This Row],[LD as per CB on BOD]]+Compile[[#This Row],[LD as per CB on COD]]+Compile[[#This Row],[LD as per CB on TSS]]+Compile[[#This Row],[LD as per CB on FC]]</f>
        <v>30000</v>
      </c>
      <c r="AI48" s="12"/>
    </row>
    <row r="49" spans="3:35" ht="12.75" x14ac:dyDescent="0.25">
      <c r="C49" s="20"/>
      <c r="H49" s="29"/>
      <c r="K49" s="23"/>
      <c r="L49" s="23"/>
      <c r="M49" s="23"/>
      <c r="N49" s="14"/>
      <c r="O49" s="23"/>
      <c r="P49" s="12"/>
      <c r="Q49" s="21"/>
      <c r="R49" s="12"/>
      <c r="S4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4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49" s="12"/>
      <c r="W4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4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49" s="12"/>
      <c r="AA4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4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49" s="12"/>
      <c r="AE4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4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4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49" s="23">
        <f>Compile[[#This Row],[LD as per CB on BOD]]+Compile[[#This Row],[LD as per CB on COD]]+Compile[[#This Row],[LD as per CB on TSS]]+Compile[[#This Row],[LD as per CB on FC]]</f>
        <v>30000</v>
      </c>
      <c r="AI49" s="12"/>
    </row>
    <row r="50" spans="3:35" ht="12.75" x14ac:dyDescent="0.25">
      <c r="C50" s="20"/>
      <c r="H50" s="29"/>
      <c r="K50" s="23"/>
      <c r="L50" s="23"/>
      <c r="M50" s="23"/>
      <c r="N50" s="14"/>
      <c r="O50" s="23"/>
      <c r="P50" s="12"/>
      <c r="Q50" s="21"/>
      <c r="R50" s="12"/>
      <c r="S5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0" s="12"/>
      <c r="W5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0" s="12"/>
      <c r="AA5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0" s="12"/>
      <c r="AE5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0" s="23">
        <f>Compile[[#This Row],[LD as per CB on BOD]]+Compile[[#This Row],[LD as per CB on COD]]+Compile[[#This Row],[LD as per CB on TSS]]+Compile[[#This Row],[LD as per CB on FC]]</f>
        <v>30000</v>
      </c>
      <c r="AI50" s="12"/>
    </row>
    <row r="51" spans="3:35" ht="12.75" x14ac:dyDescent="0.25">
      <c r="C51" s="20"/>
      <c r="H51" s="29"/>
      <c r="K51" s="23"/>
      <c r="L51" s="23"/>
      <c r="M51" s="23"/>
      <c r="N51" s="14"/>
      <c r="O51" s="23"/>
      <c r="P51" s="12"/>
      <c r="Q51" s="21"/>
      <c r="R51" s="12"/>
      <c r="S5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1" s="12"/>
      <c r="W5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1" s="12"/>
      <c r="AA5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1" s="12"/>
      <c r="AE5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1" s="23">
        <f>Compile[[#This Row],[LD as per CB on BOD]]+Compile[[#This Row],[LD as per CB on COD]]+Compile[[#This Row],[LD as per CB on TSS]]+Compile[[#This Row],[LD as per CB on FC]]</f>
        <v>30000</v>
      </c>
      <c r="AI51" s="12"/>
    </row>
    <row r="52" spans="3:35" ht="12.75" x14ac:dyDescent="0.25">
      <c r="C52" s="20"/>
      <c r="H52" s="29"/>
      <c r="K52" s="23"/>
      <c r="L52" s="23"/>
      <c r="M52" s="23"/>
      <c r="N52" s="14"/>
      <c r="O52" s="23"/>
      <c r="P52" s="12"/>
      <c r="Q52" s="21"/>
      <c r="R52" s="12"/>
      <c r="S5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2" s="12"/>
      <c r="W5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2" s="12"/>
      <c r="AA5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2" s="12"/>
      <c r="AE5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2" s="23">
        <f>Compile[[#This Row],[LD as per CB on BOD]]+Compile[[#This Row],[LD as per CB on COD]]+Compile[[#This Row],[LD as per CB on TSS]]+Compile[[#This Row],[LD as per CB on FC]]</f>
        <v>30000</v>
      </c>
      <c r="AI52" s="12"/>
    </row>
    <row r="53" spans="3:35" ht="12.75" x14ac:dyDescent="0.25">
      <c r="C53" s="20"/>
      <c r="H53" s="29"/>
      <c r="K53" s="23"/>
      <c r="L53" s="23"/>
      <c r="M53" s="23"/>
      <c r="N53" s="14"/>
      <c r="O53" s="23"/>
      <c r="P53" s="12"/>
      <c r="Q53" s="21"/>
      <c r="R53" s="12"/>
      <c r="S5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3" s="12"/>
      <c r="W5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3" s="12"/>
      <c r="AA5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3" s="12"/>
      <c r="AE5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3" s="23">
        <f>Compile[[#This Row],[LD as per CB on BOD]]+Compile[[#This Row],[LD as per CB on COD]]+Compile[[#This Row],[LD as per CB on TSS]]+Compile[[#This Row],[LD as per CB on FC]]</f>
        <v>30000</v>
      </c>
      <c r="AI53" s="12"/>
    </row>
    <row r="54" spans="3:35" ht="12.75" x14ac:dyDescent="0.25">
      <c r="C54" s="20"/>
      <c r="H54" s="29"/>
      <c r="K54" s="23"/>
      <c r="L54" s="23"/>
      <c r="M54" s="23"/>
      <c r="N54" s="14"/>
      <c r="O54" s="23"/>
      <c r="P54" s="12"/>
      <c r="Q54" s="21"/>
      <c r="R54" s="12"/>
      <c r="S5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4" s="12"/>
      <c r="W5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4" s="12"/>
      <c r="AA5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4" s="12"/>
      <c r="AE5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4" s="23">
        <f>Compile[[#This Row],[LD as per CB on BOD]]+Compile[[#This Row],[LD as per CB on COD]]+Compile[[#This Row],[LD as per CB on TSS]]+Compile[[#This Row],[LD as per CB on FC]]</f>
        <v>30000</v>
      </c>
      <c r="AI54" s="12"/>
    </row>
    <row r="55" spans="3:35" ht="12.75" x14ac:dyDescent="0.25">
      <c r="C55" s="20"/>
      <c r="H55" s="29"/>
      <c r="K55" s="23"/>
      <c r="L55" s="23"/>
      <c r="M55" s="23"/>
      <c r="N55" s="14"/>
      <c r="O55" s="23"/>
      <c r="P55" s="12"/>
      <c r="Q55" s="21"/>
      <c r="R55" s="12"/>
      <c r="S5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5" s="12"/>
      <c r="W5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5" s="12"/>
      <c r="AA5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5" s="12"/>
      <c r="AE5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5" s="23">
        <f>Compile[[#This Row],[LD as per CB on BOD]]+Compile[[#This Row],[LD as per CB on COD]]+Compile[[#This Row],[LD as per CB on TSS]]+Compile[[#This Row],[LD as per CB on FC]]</f>
        <v>30000</v>
      </c>
      <c r="AI55" s="12"/>
    </row>
    <row r="56" spans="3:35" ht="12.75" x14ac:dyDescent="0.25">
      <c r="C56" s="20"/>
      <c r="H56" s="29"/>
      <c r="K56" s="23"/>
      <c r="L56" s="23"/>
      <c r="M56" s="23"/>
      <c r="N56" s="14"/>
      <c r="O56" s="23"/>
      <c r="P56" s="12"/>
      <c r="Q56" s="21"/>
      <c r="R56" s="12"/>
      <c r="S5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6" s="12"/>
      <c r="W5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6" s="12"/>
      <c r="AA5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6" s="12"/>
      <c r="AE5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6" s="23">
        <f>Compile[[#This Row],[LD as per CB on BOD]]+Compile[[#This Row],[LD as per CB on COD]]+Compile[[#This Row],[LD as per CB on TSS]]+Compile[[#This Row],[LD as per CB on FC]]</f>
        <v>30000</v>
      </c>
      <c r="AI56" s="12"/>
    </row>
    <row r="57" spans="3:35" ht="12.75" x14ac:dyDescent="0.25">
      <c r="C57" s="20"/>
      <c r="H57" s="29"/>
      <c r="K57" s="23"/>
      <c r="L57" s="23"/>
      <c r="M57" s="23"/>
      <c r="N57" s="14"/>
      <c r="O57" s="23"/>
      <c r="P57" s="12"/>
      <c r="Q57" s="21"/>
      <c r="R57" s="12"/>
      <c r="S5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7" s="12"/>
      <c r="W5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7" s="12"/>
      <c r="AA5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7" s="12"/>
      <c r="AE5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7" s="23">
        <f>Compile[[#This Row],[LD as per CB on BOD]]+Compile[[#This Row],[LD as per CB on COD]]+Compile[[#This Row],[LD as per CB on TSS]]+Compile[[#This Row],[LD as per CB on FC]]</f>
        <v>30000</v>
      </c>
      <c r="AI57" s="12"/>
    </row>
    <row r="58" spans="3:35" ht="12.75" x14ac:dyDescent="0.25">
      <c r="C58" s="20"/>
      <c r="H58" s="29"/>
      <c r="K58" s="23"/>
      <c r="L58" s="23"/>
      <c r="M58" s="23"/>
      <c r="N58" s="14"/>
      <c r="O58" s="23"/>
      <c r="P58" s="12"/>
      <c r="Q58" s="21"/>
      <c r="R58" s="12"/>
      <c r="S5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8" s="12"/>
      <c r="W5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8" s="12"/>
      <c r="AA5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8" s="12"/>
      <c r="AE5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8" s="23">
        <f>Compile[[#This Row],[LD as per CB on BOD]]+Compile[[#This Row],[LD as per CB on COD]]+Compile[[#This Row],[LD as per CB on TSS]]+Compile[[#This Row],[LD as per CB on FC]]</f>
        <v>30000</v>
      </c>
      <c r="AI58" s="12"/>
    </row>
    <row r="59" spans="3:35" ht="12.75" x14ac:dyDescent="0.25">
      <c r="C59" s="20"/>
      <c r="H59" s="29"/>
      <c r="K59" s="23"/>
      <c r="L59" s="23"/>
      <c r="M59" s="23"/>
      <c r="N59" s="14"/>
      <c r="O59" s="23"/>
      <c r="P59" s="12"/>
      <c r="Q59" s="21"/>
      <c r="R59" s="12"/>
      <c r="S5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5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59" s="12"/>
      <c r="W5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5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59" s="12"/>
      <c r="AA5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5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59" s="12"/>
      <c r="AE5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5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5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59" s="23">
        <f>Compile[[#This Row],[LD as per CB on BOD]]+Compile[[#This Row],[LD as per CB on COD]]+Compile[[#This Row],[LD as per CB on TSS]]+Compile[[#This Row],[LD as per CB on FC]]</f>
        <v>30000</v>
      </c>
      <c r="AI59" s="12"/>
    </row>
    <row r="60" spans="3:35" ht="12.75" x14ac:dyDescent="0.25">
      <c r="C60" s="20"/>
      <c r="H60" s="29"/>
      <c r="K60" s="23"/>
      <c r="L60" s="23"/>
      <c r="M60" s="23"/>
      <c r="N60" s="14"/>
      <c r="O60" s="23"/>
      <c r="P60" s="12"/>
      <c r="Q60" s="21"/>
      <c r="R60" s="12"/>
      <c r="S6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0" s="12"/>
      <c r="W6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0" s="12"/>
      <c r="AA6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0" s="12"/>
      <c r="AE6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0" s="23">
        <f>Compile[[#This Row],[LD as per CB on BOD]]+Compile[[#This Row],[LD as per CB on COD]]+Compile[[#This Row],[LD as per CB on TSS]]+Compile[[#This Row],[LD as per CB on FC]]</f>
        <v>30000</v>
      </c>
      <c r="AI60" s="12"/>
    </row>
    <row r="61" spans="3:35" ht="12.75" x14ac:dyDescent="0.25">
      <c r="C61" s="20"/>
      <c r="H61" s="29"/>
      <c r="K61" s="23"/>
      <c r="L61" s="23"/>
      <c r="M61" s="23"/>
      <c r="N61" s="14"/>
      <c r="O61" s="23"/>
      <c r="P61" s="12"/>
      <c r="Q61" s="21"/>
      <c r="R61" s="12"/>
      <c r="S6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1" s="12"/>
      <c r="W6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1" s="12"/>
      <c r="AA6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1" s="12"/>
      <c r="AE6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1" s="23">
        <f>Compile[[#This Row],[LD as per CB on BOD]]+Compile[[#This Row],[LD as per CB on COD]]+Compile[[#This Row],[LD as per CB on TSS]]+Compile[[#This Row],[LD as per CB on FC]]</f>
        <v>30000</v>
      </c>
      <c r="AI61" s="12"/>
    </row>
    <row r="62" spans="3:35" ht="12.75" x14ac:dyDescent="0.25">
      <c r="C62" s="20"/>
      <c r="H62" s="29"/>
      <c r="K62" s="23"/>
      <c r="L62" s="23"/>
      <c r="M62" s="23"/>
      <c r="N62" s="14"/>
      <c r="O62" s="23"/>
      <c r="P62" s="12"/>
      <c r="Q62" s="21"/>
      <c r="R62" s="12"/>
      <c r="S6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2" s="12"/>
      <c r="W6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2" s="12"/>
      <c r="AA6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2" s="12"/>
      <c r="AE6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2" s="23">
        <f>Compile[[#This Row],[LD as per CB on BOD]]+Compile[[#This Row],[LD as per CB on COD]]+Compile[[#This Row],[LD as per CB on TSS]]+Compile[[#This Row],[LD as per CB on FC]]</f>
        <v>30000</v>
      </c>
      <c r="AI62" s="12"/>
    </row>
    <row r="63" spans="3:35" ht="12.75" x14ac:dyDescent="0.25">
      <c r="C63" s="20"/>
      <c r="H63" s="29"/>
      <c r="K63" s="23"/>
      <c r="L63" s="23"/>
      <c r="M63" s="23"/>
      <c r="N63" s="14"/>
      <c r="O63" s="23"/>
      <c r="P63" s="12"/>
      <c r="Q63" s="21"/>
      <c r="R63" s="12"/>
      <c r="S6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3" s="12"/>
      <c r="W6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3" s="12"/>
      <c r="AA6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3" s="12"/>
      <c r="AE6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3" s="23">
        <f>Compile[[#This Row],[LD as per CB on BOD]]+Compile[[#This Row],[LD as per CB on COD]]+Compile[[#This Row],[LD as per CB on TSS]]+Compile[[#This Row],[LD as per CB on FC]]</f>
        <v>30000</v>
      </c>
      <c r="AI63" s="12"/>
    </row>
    <row r="64" spans="3:35" ht="12.75" x14ac:dyDescent="0.25">
      <c r="C64" s="20"/>
      <c r="H64" s="29"/>
      <c r="K64" s="23"/>
      <c r="L64" s="23"/>
      <c r="M64" s="23"/>
      <c r="N64" s="14"/>
      <c r="O64" s="23"/>
      <c r="P64" s="12"/>
      <c r="Q64" s="21"/>
      <c r="R64" s="12"/>
      <c r="S6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4" s="12"/>
      <c r="W6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4" s="12"/>
      <c r="AA6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4" s="12"/>
      <c r="AE6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4" s="23">
        <f>Compile[[#This Row],[LD as per CB on BOD]]+Compile[[#This Row],[LD as per CB on COD]]+Compile[[#This Row],[LD as per CB on TSS]]+Compile[[#This Row],[LD as per CB on FC]]</f>
        <v>30000</v>
      </c>
      <c r="AI64" s="12"/>
    </row>
    <row r="65" spans="3:35" ht="12.75" x14ac:dyDescent="0.25">
      <c r="C65" s="20"/>
      <c r="H65" s="29"/>
      <c r="K65" s="23"/>
      <c r="L65" s="23"/>
      <c r="M65" s="23"/>
      <c r="N65" s="14"/>
      <c r="O65" s="23"/>
      <c r="P65" s="12"/>
      <c r="Q65" s="21"/>
      <c r="R65" s="12"/>
      <c r="S6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5" s="12"/>
      <c r="W6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5" s="12"/>
      <c r="AA6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5" s="12"/>
      <c r="AE6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5" s="23">
        <f>Compile[[#This Row],[LD as per CB on BOD]]+Compile[[#This Row],[LD as per CB on COD]]+Compile[[#This Row],[LD as per CB on TSS]]+Compile[[#This Row],[LD as per CB on FC]]</f>
        <v>30000</v>
      </c>
      <c r="AI65" s="12"/>
    </row>
    <row r="66" spans="3:35" ht="12.75" x14ac:dyDescent="0.25">
      <c r="C66" s="20"/>
      <c r="H66" s="29"/>
      <c r="K66" s="23"/>
      <c r="L66" s="23"/>
      <c r="M66" s="23"/>
      <c r="N66" s="14"/>
      <c r="O66" s="23"/>
      <c r="P66" s="12"/>
      <c r="Q66" s="21"/>
      <c r="R66" s="12"/>
      <c r="S6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6" s="12"/>
      <c r="W6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6" s="12"/>
      <c r="AA6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6" s="12"/>
      <c r="AE6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6" s="23">
        <f>Compile[[#This Row],[LD as per CB on BOD]]+Compile[[#This Row],[LD as per CB on COD]]+Compile[[#This Row],[LD as per CB on TSS]]+Compile[[#This Row],[LD as per CB on FC]]</f>
        <v>30000</v>
      </c>
      <c r="AI66" s="12"/>
    </row>
    <row r="67" spans="3:35" ht="12.75" x14ac:dyDescent="0.25">
      <c r="C67" s="20"/>
      <c r="H67" s="29"/>
      <c r="K67" s="23"/>
      <c r="L67" s="23"/>
      <c r="M67" s="23"/>
      <c r="N67" s="14"/>
      <c r="O67" s="23"/>
      <c r="P67" s="12"/>
      <c r="Q67" s="21"/>
      <c r="R67" s="12"/>
      <c r="S6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7" s="12"/>
      <c r="W6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7" s="12"/>
      <c r="AA6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7" s="12"/>
      <c r="AE6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7" s="23">
        <f>Compile[[#This Row],[LD as per CB on BOD]]+Compile[[#This Row],[LD as per CB on COD]]+Compile[[#This Row],[LD as per CB on TSS]]+Compile[[#This Row],[LD as per CB on FC]]</f>
        <v>30000</v>
      </c>
      <c r="AI67" s="12"/>
    </row>
    <row r="68" spans="3:35" ht="12.75" x14ac:dyDescent="0.25">
      <c r="C68" s="20"/>
      <c r="H68" s="29"/>
      <c r="K68" s="23"/>
      <c r="L68" s="23"/>
      <c r="M68" s="23"/>
      <c r="N68" s="14"/>
      <c r="O68" s="23"/>
      <c r="P68" s="12"/>
      <c r="Q68" s="21"/>
      <c r="R68" s="12"/>
      <c r="S6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8" s="12"/>
      <c r="W6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8" s="12"/>
      <c r="AA6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8" s="12"/>
      <c r="AE6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8" s="23">
        <f>Compile[[#This Row],[LD as per CB on BOD]]+Compile[[#This Row],[LD as per CB on COD]]+Compile[[#This Row],[LD as per CB on TSS]]+Compile[[#This Row],[LD as per CB on FC]]</f>
        <v>30000</v>
      </c>
      <c r="AI68" s="12"/>
    </row>
    <row r="69" spans="3:35" ht="12.75" x14ac:dyDescent="0.25">
      <c r="C69" s="20"/>
      <c r="H69" s="29"/>
      <c r="K69" s="23"/>
      <c r="L69" s="23"/>
      <c r="M69" s="23"/>
      <c r="N69" s="14"/>
      <c r="O69" s="23"/>
      <c r="P69" s="12"/>
      <c r="Q69" s="21"/>
      <c r="R69" s="12"/>
      <c r="S6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6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69" s="12"/>
      <c r="W6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6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69" s="12"/>
      <c r="AA6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6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69" s="12"/>
      <c r="AE6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6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6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69" s="23">
        <f>Compile[[#This Row],[LD as per CB on BOD]]+Compile[[#This Row],[LD as per CB on COD]]+Compile[[#This Row],[LD as per CB on TSS]]+Compile[[#This Row],[LD as per CB on FC]]</f>
        <v>30000</v>
      </c>
      <c r="AI69" s="12"/>
    </row>
    <row r="70" spans="3:35" ht="12.75" x14ac:dyDescent="0.25">
      <c r="C70" s="20"/>
      <c r="H70" s="29"/>
      <c r="K70" s="23"/>
      <c r="L70" s="23"/>
      <c r="M70" s="23"/>
      <c r="N70" s="14"/>
      <c r="O70" s="23"/>
      <c r="P70" s="12"/>
      <c r="Q70" s="21"/>
      <c r="R70" s="12"/>
      <c r="S7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0" s="12"/>
      <c r="W7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0" s="12"/>
      <c r="AA7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0" s="12"/>
      <c r="AE7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0" s="23">
        <f>Compile[[#This Row],[LD as per CB on BOD]]+Compile[[#This Row],[LD as per CB on COD]]+Compile[[#This Row],[LD as per CB on TSS]]+Compile[[#This Row],[LD as per CB on FC]]</f>
        <v>30000</v>
      </c>
      <c r="AI70" s="12"/>
    </row>
    <row r="71" spans="3:35" ht="12.75" x14ac:dyDescent="0.25">
      <c r="C71" s="20"/>
      <c r="H71" s="29"/>
      <c r="K71" s="23"/>
      <c r="L71" s="23"/>
      <c r="M71" s="23"/>
      <c r="N71" s="14"/>
      <c r="O71" s="23"/>
      <c r="P71" s="12"/>
      <c r="Q71" s="21"/>
      <c r="R71" s="12"/>
      <c r="S7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1" s="12"/>
      <c r="W7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1" s="12"/>
      <c r="AA7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1" s="12"/>
      <c r="AE7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1" s="23">
        <f>Compile[[#This Row],[LD as per CB on BOD]]+Compile[[#This Row],[LD as per CB on COD]]+Compile[[#This Row],[LD as per CB on TSS]]+Compile[[#This Row],[LD as per CB on FC]]</f>
        <v>30000</v>
      </c>
      <c r="AI71" s="12"/>
    </row>
    <row r="72" spans="3:35" ht="12.75" x14ac:dyDescent="0.25">
      <c r="C72" s="20"/>
      <c r="H72" s="29"/>
      <c r="K72" s="23"/>
      <c r="L72" s="23"/>
      <c r="M72" s="23"/>
      <c r="N72" s="14"/>
      <c r="O72" s="23"/>
      <c r="P72" s="12"/>
      <c r="Q72" s="21"/>
      <c r="R72" s="12"/>
      <c r="S7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2" s="12"/>
      <c r="W7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2" s="12"/>
      <c r="AA7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2" s="12"/>
      <c r="AE7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2" s="23">
        <f>Compile[[#This Row],[LD as per CB on BOD]]+Compile[[#This Row],[LD as per CB on COD]]+Compile[[#This Row],[LD as per CB on TSS]]+Compile[[#This Row],[LD as per CB on FC]]</f>
        <v>30000</v>
      </c>
      <c r="AI72" s="12"/>
    </row>
    <row r="73" spans="3:35" ht="12.75" x14ac:dyDescent="0.25">
      <c r="C73" s="20"/>
      <c r="H73" s="29"/>
      <c r="K73" s="23"/>
      <c r="L73" s="23"/>
      <c r="M73" s="23"/>
      <c r="N73" s="14"/>
      <c r="O73" s="23"/>
      <c r="P73" s="12"/>
      <c r="Q73" s="21"/>
      <c r="R73" s="12"/>
      <c r="S7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3" s="12"/>
      <c r="W7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3" s="12"/>
      <c r="AA7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3" s="12"/>
      <c r="AE7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3" s="23">
        <f>Compile[[#This Row],[LD as per CB on BOD]]+Compile[[#This Row],[LD as per CB on COD]]+Compile[[#This Row],[LD as per CB on TSS]]+Compile[[#This Row],[LD as per CB on FC]]</f>
        <v>30000</v>
      </c>
      <c r="AI73" s="12"/>
    </row>
    <row r="74" spans="3:35" ht="12.75" x14ac:dyDescent="0.25">
      <c r="C74" s="20"/>
      <c r="H74" s="29"/>
      <c r="K74" s="23"/>
      <c r="L74" s="23"/>
      <c r="M74" s="23"/>
      <c r="N74" s="14"/>
      <c r="O74" s="23"/>
      <c r="P74" s="12"/>
      <c r="Q74" s="21"/>
      <c r="R74" s="12"/>
      <c r="S7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4" s="12"/>
      <c r="W7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4" s="12"/>
      <c r="AA7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4" s="12"/>
      <c r="AE7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4" s="23">
        <f>Compile[[#This Row],[LD as per CB on BOD]]+Compile[[#This Row],[LD as per CB on COD]]+Compile[[#This Row],[LD as per CB on TSS]]+Compile[[#This Row],[LD as per CB on FC]]</f>
        <v>30000</v>
      </c>
      <c r="AI74" s="12"/>
    </row>
    <row r="75" spans="3:35" ht="12.75" x14ac:dyDescent="0.25">
      <c r="C75" s="20"/>
      <c r="H75" s="29"/>
      <c r="K75" s="23"/>
      <c r="L75" s="23"/>
      <c r="M75" s="23"/>
      <c r="N75" s="14"/>
      <c r="O75" s="23"/>
      <c r="P75" s="12"/>
      <c r="Q75" s="21"/>
      <c r="R75" s="12"/>
      <c r="S7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5" s="12"/>
      <c r="W7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5" s="12"/>
      <c r="AA7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5" s="12"/>
      <c r="AE7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5" s="23">
        <f>Compile[[#This Row],[LD as per CB on BOD]]+Compile[[#This Row],[LD as per CB on COD]]+Compile[[#This Row],[LD as per CB on TSS]]+Compile[[#This Row],[LD as per CB on FC]]</f>
        <v>30000</v>
      </c>
      <c r="AI75" s="12"/>
    </row>
    <row r="76" spans="3:35" ht="12.75" x14ac:dyDescent="0.25">
      <c r="C76" s="20"/>
      <c r="H76" s="29"/>
      <c r="K76" s="23"/>
      <c r="L76" s="23"/>
      <c r="M76" s="23"/>
      <c r="N76" s="14"/>
      <c r="O76" s="23"/>
      <c r="P76" s="12"/>
      <c r="Q76" s="21"/>
      <c r="R76" s="12"/>
      <c r="S7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6" s="12"/>
      <c r="W7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6" s="12"/>
      <c r="AA7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6" s="12"/>
      <c r="AE7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6" s="23">
        <f>Compile[[#This Row],[LD as per CB on BOD]]+Compile[[#This Row],[LD as per CB on COD]]+Compile[[#This Row],[LD as per CB on TSS]]+Compile[[#This Row],[LD as per CB on FC]]</f>
        <v>30000</v>
      </c>
      <c r="AI76" s="12"/>
    </row>
    <row r="77" spans="3:35" ht="12.75" x14ac:dyDescent="0.25">
      <c r="C77" s="20"/>
      <c r="H77" s="29"/>
      <c r="K77" s="23"/>
      <c r="L77" s="23"/>
      <c r="M77" s="23"/>
      <c r="N77" s="14"/>
      <c r="O77" s="23"/>
      <c r="P77" s="12"/>
      <c r="Q77" s="21"/>
      <c r="R77" s="12"/>
      <c r="S7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7" s="12"/>
      <c r="W7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7" s="12"/>
      <c r="AA7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7" s="12"/>
      <c r="AE7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7" s="23">
        <f>Compile[[#This Row],[LD as per CB on BOD]]+Compile[[#This Row],[LD as per CB on COD]]+Compile[[#This Row],[LD as per CB on TSS]]+Compile[[#This Row],[LD as per CB on FC]]</f>
        <v>30000</v>
      </c>
      <c r="AI77" s="12"/>
    </row>
    <row r="78" spans="3:35" ht="12.75" x14ac:dyDescent="0.25">
      <c r="C78" s="20"/>
      <c r="H78" s="29"/>
      <c r="K78" s="23"/>
      <c r="L78" s="23"/>
      <c r="M78" s="23"/>
      <c r="N78" s="14"/>
      <c r="O78" s="23"/>
      <c r="P78" s="12"/>
      <c r="Q78" s="21"/>
      <c r="R78" s="12"/>
      <c r="S7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8" s="12"/>
      <c r="W7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8" s="12"/>
      <c r="AA7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8" s="12"/>
      <c r="AE7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8" s="23">
        <f>Compile[[#This Row],[LD as per CB on BOD]]+Compile[[#This Row],[LD as per CB on COD]]+Compile[[#This Row],[LD as per CB on TSS]]+Compile[[#This Row],[LD as per CB on FC]]</f>
        <v>30000</v>
      </c>
      <c r="AI78" s="12"/>
    </row>
    <row r="79" spans="3:35" ht="12.75" x14ac:dyDescent="0.25">
      <c r="C79" s="20"/>
      <c r="H79" s="29"/>
      <c r="K79" s="23"/>
      <c r="L79" s="23"/>
      <c r="M79" s="23"/>
      <c r="N79" s="14"/>
      <c r="O79" s="23"/>
      <c r="P79" s="12"/>
      <c r="Q79" s="21"/>
      <c r="R79" s="12"/>
      <c r="S7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7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79" s="12"/>
      <c r="W7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7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79" s="12"/>
      <c r="AA7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7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79" s="12"/>
      <c r="AE7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7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7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79" s="23">
        <f>Compile[[#This Row],[LD as per CB on BOD]]+Compile[[#This Row],[LD as per CB on COD]]+Compile[[#This Row],[LD as per CB on TSS]]+Compile[[#This Row],[LD as per CB on FC]]</f>
        <v>30000</v>
      </c>
      <c r="AI79" s="12"/>
    </row>
    <row r="80" spans="3:35" ht="12.75" x14ac:dyDescent="0.25">
      <c r="C80" s="20"/>
      <c r="H80" s="29"/>
      <c r="K80" s="23"/>
      <c r="L80" s="23"/>
      <c r="M80" s="23"/>
      <c r="N80" s="14"/>
      <c r="O80" s="23"/>
      <c r="P80" s="12"/>
      <c r="Q80" s="21"/>
      <c r="R80" s="12"/>
      <c r="S8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0" s="12"/>
      <c r="W8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0" s="12"/>
      <c r="AA8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0" s="12"/>
      <c r="AE8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0" s="23">
        <f>Compile[[#This Row],[LD as per CB on BOD]]+Compile[[#This Row],[LD as per CB on COD]]+Compile[[#This Row],[LD as per CB on TSS]]+Compile[[#This Row],[LD as per CB on FC]]</f>
        <v>30000</v>
      </c>
      <c r="AI80" s="12"/>
    </row>
    <row r="81" spans="3:35" ht="12.75" x14ac:dyDescent="0.25">
      <c r="C81" s="20"/>
      <c r="H81" s="29"/>
      <c r="K81" s="23"/>
      <c r="L81" s="23"/>
      <c r="M81" s="23"/>
      <c r="N81" s="14"/>
      <c r="O81" s="23"/>
      <c r="P81" s="12"/>
      <c r="Q81" s="21"/>
      <c r="R81" s="12"/>
      <c r="S81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1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1" s="12"/>
      <c r="W81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1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1" s="12"/>
      <c r="AA81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1" s="12"/>
      <c r="AE81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1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1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1" s="23">
        <f>Compile[[#This Row],[LD as per CB on BOD]]+Compile[[#This Row],[LD as per CB on COD]]+Compile[[#This Row],[LD as per CB on TSS]]+Compile[[#This Row],[LD as per CB on FC]]</f>
        <v>30000</v>
      </c>
      <c r="AI81" s="12"/>
    </row>
    <row r="82" spans="3:35" ht="12.75" x14ac:dyDescent="0.25">
      <c r="C82" s="20"/>
      <c r="H82" s="29"/>
      <c r="K82" s="23"/>
      <c r="L82" s="23"/>
      <c r="M82" s="23"/>
      <c r="N82" s="14"/>
      <c r="O82" s="23"/>
      <c r="P82" s="12"/>
      <c r="Q82" s="21"/>
      <c r="R82" s="12"/>
      <c r="S82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2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2" s="12"/>
      <c r="W82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2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2" s="12"/>
      <c r="AA82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2" s="12"/>
      <c r="AE82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2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2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2" s="23">
        <f>Compile[[#This Row],[LD as per CB on BOD]]+Compile[[#This Row],[LD as per CB on COD]]+Compile[[#This Row],[LD as per CB on TSS]]+Compile[[#This Row],[LD as per CB on FC]]</f>
        <v>30000</v>
      </c>
      <c r="AI82" s="12"/>
    </row>
    <row r="83" spans="3:35" ht="12.75" x14ac:dyDescent="0.25">
      <c r="C83" s="20"/>
      <c r="H83" s="29"/>
      <c r="K83" s="23"/>
      <c r="L83" s="23"/>
      <c r="M83" s="23"/>
      <c r="N83" s="14"/>
      <c r="O83" s="23"/>
      <c r="P83" s="12"/>
      <c r="Q83" s="21"/>
      <c r="R83" s="12"/>
      <c r="S83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3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3" s="12"/>
      <c r="W83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3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3" s="12"/>
      <c r="AA83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3" s="12"/>
      <c r="AE83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3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3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3" s="23">
        <f>Compile[[#This Row],[LD as per CB on BOD]]+Compile[[#This Row],[LD as per CB on COD]]+Compile[[#This Row],[LD as per CB on TSS]]+Compile[[#This Row],[LD as per CB on FC]]</f>
        <v>30000</v>
      </c>
      <c r="AI83" s="12"/>
    </row>
    <row r="84" spans="3:35" ht="12.75" x14ac:dyDescent="0.25">
      <c r="C84" s="20"/>
      <c r="H84" s="29"/>
      <c r="K84" s="23"/>
      <c r="L84" s="23"/>
      <c r="M84" s="23"/>
      <c r="N84" s="14"/>
      <c r="O84" s="23"/>
      <c r="P84" s="12"/>
      <c r="Q84" s="21"/>
      <c r="R84" s="12"/>
      <c r="S84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4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4" s="12"/>
      <c r="W84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4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4" s="12"/>
      <c r="AA84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4" s="12"/>
      <c r="AE84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4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4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4" s="23">
        <f>Compile[[#This Row],[LD as per CB on BOD]]+Compile[[#This Row],[LD as per CB on COD]]+Compile[[#This Row],[LD as per CB on TSS]]+Compile[[#This Row],[LD as per CB on FC]]</f>
        <v>30000</v>
      </c>
      <c r="AI84" s="12"/>
    </row>
    <row r="85" spans="3:35" ht="12.75" x14ac:dyDescent="0.25">
      <c r="C85" s="20"/>
      <c r="H85" s="29"/>
      <c r="K85" s="23"/>
      <c r="L85" s="23"/>
      <c r="M85" s="23"/>
      <c r="N85" s="14"/>
      <c r="O85" s="23"/>
      <c r="P85" s="12"/>
      <c r="Q85" s="21"/>
      <c r="R85" s="12"/>
      <c r="S85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5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5" s="12"/>
      <c r="W85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5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5" s="12"/>
      <c r="AA85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5" s="12"/>
      <c r="AE85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5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5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5" s="23">
        <f>Compile[[#This Row],[LD as per CB on BOD]]+Compile[[#This Row],[LD as per CB on COD]]+Compile[[#This Row],[LD as per CB on TSS]]+Compile[[#This Row],[LD as per CB on FC]]</f>
        <v>30000</v>
      </c>
      <c r="AI85" s="12"/>
    </row>
    <row r="86" spans="3:35" ht="12.75" x14ac:dyDescent="0.25">
      <c r="C86" s="20"/>
      <c r="H86" s="29"/>
      <c r="K86" s="23"/>
      <c r="L86" s="23"/>
      <c r="M86" s="23"/>
      <c r="N86" s="14"/>
      <c r="O86" s="23"/>
      <c r="P86" s="12"/>
      <c r="Q86" s="21"/>
      <c r="R86" s="12"/>
      <c r="S86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6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6" s="12"/>
      <c r="W86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6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6" s="12"/>
      <c r="AA86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6" s="12"/>
      <c r="AE86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6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6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6" s="23">
        <f>Compile[[#This Row],[LD as per CB on BOD]]+Compile[[#This Row],[LD as per CB on COD]]+Compile[[#This Row],[LD as per CB on TSS]]+Compile[[#This Row],[LD as per CB on FC]]</f>
        <v>30000</v>
      </c>
      <c r="AI86" s="12"/>
    </row>
    <row r="87" spans="3:35" ht="12.75" x14ac:dyDescent="0.25">
      <c r="C87" s="20"/>
      <c r="H87" s="29"/>
      <c r="K87" s="23"/>
      <c r="L87" s="23"/>
      <c r="M87" s="23"/>
      <c r="N87" s="14"/>
      <c r="O87" s="23"/>
      <c r="P87" s="12"/>
      <c r="Q87" s="21"/>
      <c r="R87" s="12"/>
      <c r="S87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7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7" s="12"/>
      <c r="W87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7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7" s="12"/>
      <c r="AA87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7" s="12"/>
      <c r="AE87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7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7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7" s="23">
        <f>Compile[[#This Row],[LD as per CB on BOD]]+Compile[[#This Row],[LD as per CB on COD]]+Compile[[#This Row],[LD as per CB on TSS]]+Compile[[#This Row],[LD as per CB on FC]]</f>
        <v>30000</v>
      </c>
      <c r="AI87" s="12"/>
    </row>
    <row r="88" spans="3:35" ht="12.75" x14ac:dyDescent="0.25">
      <c r="C88" s="20"/>
      <c r="H88" s="29"/>
      <c r="K88" s="23"/>
      <c r="L88" s="23"/>
      <c r="M88" s="23"/>
      <c r="N88" s="14"/>
      <c r="O88" s="23"/>
      <c r="P88" s="12"/>
      <c r="Q88" s="21"/>
      <c r="R88" s="12"/>
      <c r="S88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8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8" s="12"/>
      <c r="W88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8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8" s="12"/>
      <c r="AA88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8" s="12"/>
      <c r="AE88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8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8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8" s="23">
        <f>Compile[[#This Row],[LD as per CB on BOD]]+Compile[[#This Row],[LD as per CB on COD]]+Compile[[#This Row],[LD as per CB on TSS]]+Compile[[#This Row],[LD as per CB on FC]]</f>
        <v>30000</v>
      </c>
      <c r="AI88" s="12"/>
    </row>
    <row r="89" spans="3:35" ht="12.75" x14ac:dyDescent="0.25">
      <c r="C89" s="20"/>
      <c r="H89" s="29"/>
      <c r="K89" s="23"/>
      <c r="L89" s="23"/>
      <c r="M89" s="23"/>
      <c r="N89" s="14"/>
      <c r="O89" s="23"/>
      <c r="P89" s="12"/>
      <c r="Q89" s="21"/>
      <c r="R89" s="12"/>
      <c r="S89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89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89" s="12"/>
      <c r="W89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89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89" s="12"/>
      <c r="AA89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8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89" s="12"/>
      <c r="AE89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89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89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89" s="23">
        <f>Compile[[#This Row],[LD as per CB on BOD]]+Compile[[#This Row],[LD as per CB on COD]]+Compile[[#This Row],[LD as per CB on TSS]]+Compile[[#This Row],[LD as per CB on FC]]</f>
        <v>30000</v>
      </c>
      <c r="AI89" s="12"/>
    </row>
    <row r="90" spans="3:35" ht="12.75" x14ac:dyDescent="0.25">
      <c r="C90" s="20"/>
      <c r="H90" s="29"/>
      <c r="K90" s="23"/>
      <c r="L90" s="23"/>
      <c r="M90" s="23"/>
      <c r="N90" s="14"/>
      <c r="O90" s="23"/>
      <c r="P90" s="12"/>
      <c r="Q90" s="21"/>
      <c r="R90" s="12"/>
      <c r="S90" s="21">
        <f>IF(OR(Compile[[#This Row],[Reported BOD mg/lt]]&lt;Compile[[#This Row],[BOD as per CB mg/lt]],Compile[[#This Row],[BOD as per CB mg/lt]]=Compile[[#This Row],[Reported BOD mg/lt]]),0.5*Compile[[#This Row],[Variable Charges as per considered flow (40%)]],0)</f>
        <v>0</v>
      </c>
      <c r="T90" s="21">
        <f>IF(OR(Compile[[#This Row],[Testing Agency (TPI/PCB/In House)]]="In House",Compile[[#This Row],[BOD as per CB mg/lt]]&gt;=Compile[[#This Row],[Reported BOD mg/lt]]),0,MAX(0.1*Compile[[#This Row],[Variable Charges as per considered flow (40%)]],10000))</f>
        <v>0</v>
      </c>
      <c r="V90" s="12"/>
      <c r="W90" s="21">
        <f>IF(OR(Compile[[#This Row],[Reported COD mg/lt]]&lt;Compile[[#This Row],[COD as per CB mg/lt]],Compile[[#This Row],[COD as per CB mg/lt]]=Compile[[#This Row],[Reported COD mg/lt]]),0.15*Compile[[#This Row],[Variable Charges as per considered flow (40%)]],0)</f>
        <v>0</v>
      </c>
      <c r="X90" s="21">
        <f>IF(OR(Compile[[#This Row],[Testing Agency (TPI/PCB/In House)]]="In House",Compile[[#This Row],[COD as per CB mg/lt]]&gt;Compile[[#This Row],[Reported COD mg/lt]]),0,MAX(0.1*Compile[[#This Row],[Variable Charges as per considered flow (40%)]],10000))</f>
        <v>10000</v>
      </c>
      <c r="Z90" s="12"/>
      <c r="AA90" s="21">
        <f>IF(OR(Compile[[#This Row],[Reported TSS mg/lt]]&lt;Compile[[#This Row],[TSS as per CB mg/lt]],Compile[[#This Row],[TSS as per CB mg/lt]]=Compile[[#This Row],[Reported TSS mg/lt]]),0.25*Compile[[#This Row],[Variable Charges as per considered flow (40%)]],0)</f>
        <v>0</v>
      </c>
      <c r="AB9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D90" s="12"/>
      <c r="AE90" s="21">
        <f>IF(OR(Compile[[#This Row],[Reported FC]]&lt;Compile[[#This Row],[FC as per CB ]],Compile[[#This Row],[FC as per CB ]]=Compile[[#This Row],[Reported FC]]),0.1*Compile[[#This Row],[Variable Charges as per considered flow (40%)]],0)</f>
        <v>0</v>
      </c>
      <c r="AF90" s="21">
        <f>IF(OR(Compile[[#This Row],[Testing Agency (TPI/PCB/In House)]]="In House",Compile[[#This Row],[TSS as per CB mg/lt]]&gt;Compile[[#This Row],[Reported TSS mg/lt]]),0,MAX(0.1*Compile[[#This Row],[Variable Charges as per considered flow (40%)]],10000))</f>
        <v>10000</v>
      </c>
      <c r="AG90" s="21">
        <f>Compile[[#This Row],[Payment as per CB (10% of variable) on FC]]+Compile[[#This Row],[Payment as per CB (25% of variable) on TSS]]+Compile[[#This Row],[Payment as per CB (15% of variable) on COD]]+Compile[[#This Row],[Payment as per CB (50% of variable) on BOD]]</f>
        <v>0</v>
      </c>
      <c r="AH90" s="23">
        <f>Compile[[#This Row],[LD as per CB on BOD]]+Compile[[#This Row],[LD as per CB on COD]]+Compile[[#This Row],[LD as per CB on TSS]]+Compile[[#This Row],[LD as per CB on FC]]</f>
        <v>30000</v>
      </c>
      <c r="AI90" s="12"/>
    </row>
    <row r="91" spans="3:35" x14ac:dyDescent="0.25">
      <c r="K91" s="23"/>
      <c r="L91" s="23"/>
      <c r="M91" s="23"/>
      <c r="AG91" s="23"/>
    </row>
  </sheetData>
  <sheetProtection selectLockedCells="1"/>
  <phoneticPr fontId="6" type="noConversion"/>
  <conditionalFormatting sqref="P2:P90 Q91">
    <cfRule type="containsText" dxfId="9" priority="6" operator="containsText" text="In House">
      <formula>NOT(ISERROR(SEARCH("In House",P2)))</formula>
    </cfRule>
    <cfRule type="containsText" dxfId="8" priority="7" operator="containsText" text="TPI">
      <formula>NOT(ISERROR(SEARCH("TPI",P2)))</formula>
    </cfRule>
    <cfRule type="containsText" dxfId="7" priority="8" operator="containsText" text="PCB">
      <formula>NOT(ISERROR(SEARCH("PCB",P2)))</formula>
    </cfRule>
  </conditionalFormatting>
  <conditionalFormatting sqref="R2:R90">
    <cfRule type="cellIs" dxfId="6" priority="27" operator="greaterThan">
      <formula>$Q$2</formula>
    </cfRule>
    <cfRule type="cellIs" dxfId="5" priority="28" operator="greaterThan">
      <formula>31</formula>
    </cfRule>
    <cfRule type="cellIs" dxfId="4" priority="29" operator="greaterThan">
      <formula>31</formula>
    </cfRule>
    <cfRule type="cellIs" dxfId="3" priority="30" operator="greaterThan">
      <formula>$Q$2</formula>
    </cfRule>
  </conditionalFormatting>
  <conditionalFormatting sqref="R91">
    <cfRule type="containsText" dxfId="2" priority="10" operator="containsText" text="&quot;TPI&quot; OR &quot;PCB&quot;">
      <formula>NOT(ISERROR(SEARCH("""TPI"" OR ""PCB""",R91)))</formula>
    </cfRule>
  </conditionalFormatting>
  <conditionalFormatting sqref="V2:V90">
    <cfRule type="cellIs" dxfId="1" priority="45" operator="greaterThan">
      <formula>$U$2</formula>
    </cfRule>
  </conditionalFormatting>
  <conditionalFormatting sqref="Z2:Z90 AD2:AD90">
    <cfRule type="cellIs" dxfId="0" priority="2" operator="greaterThan">
      <formula>Y2</formula>
    </cfRule>
  </conditionalFormatting>
  <dataValidations count="2">
    <dataValidation type="list" allowBlank="1" showInputMessage="1" showErrorMessage="1" promptTitle="Select" sqref="E2:E91" xr:uid="{F8F018E7-585F-494F-A261-A2B451A9B0A3}">
      <formula1>INDIRECT(B2)</formula1>
    </dataValidation>
    <dataValidation type="list" allowBlank="1" showInputMessage="1" showErrorMessage="1" sqref="F2:G91" xr:uid="{D1A7FBC0-8A91-4FBD-B5D7-3BBF88402FE4}">
      <formula1>INDIRECT(E2)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9209F5-83E4-4622-B560-3F9895417825}">
          <x14:formula1>
            <xm:f>'Data Validation'!$C$16:$C$18</xm:f>
          </x14:formula1>
          <xm:sqref>Q91 P2:P90</xm:sqref>
        </x14:dataValidation>
        <x14:dataValidation type="list" allowBlank="1" showInputMessage="1" showErrorMessage="1" error="Select Yes or No_x000a_" promptTitle="Yes or No" prompt="Yes or No" xr:uid="{3FAE3C60-235B-4E2B-AEE7-741E05A9C7FC}">
          <x14:formula1>
            <xm:f>'Data Validation'!$E$16:$E$17</xm:f>
          </x14:formula1>
          <xm:sqref>M2:M90</xm:sqref>
        </x14:dataValidation>
        <x14:dataValidation type="list" allowBlank="1" showInputMessage="1" showErrorMessage="1" xr:uid="{513A2497-5876-447C-8BA0-70E761590A24}">
          <x14:formula1>
            <xm:f>'Data Validation'!$A$16:$A$19</xm:f>
          </x14:formula1>
          <xm:sqref>B2:B91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6723-B46C-4B6A-9FEE-5C7E791B6349}">
  <dimension ref="A1:N31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5" x14ac:dyDescent="0.25"/>
  <cols>
    <col min="1" max="1" width="9.140625" style="30"/>
    <col min="2" max="2" width="16.140625" style="30" customWidth="1"/>
    <col min="3" max="6" width="9.140625" style="30"/>
    <col min="7" max="9" width="9.7109375" style="30" customWidth="1"/>
    <col min="10" max="10" width="10.5703125" style="30" customWidth="1"/>
    <col min="11" max="14" width="10" style="30" customWidth="1"/>
    <col min="15" max="16384" width="9.140625" style="30"/>
  </cols>
  <sheetData>
    <row r="1" spans="1:14" ht="16.5" customHeight="1" x14ac:dyDescent="0.25">
      <c r="B1" s="32" t="s">
        <v>102</v>
      </c>
      <c r="C1" s="55" t="s">
        <v>129</v>
      </c>
      <c r="D1" s="55"/>
      <c r="E1" s="55"/>
      <c r="F1" s="55"/>
      <c r="G1" s="56" t="s">
        <v>130</v>
      </c>
      <c r="H1" s="56"/>
      <c r="I1" s="56"/>
      <c r="J1" s="56"/>
      <c r="K1" s="57" t="s">
        <v>131</v>
      </c>
      <c r="L1" s="57"/>
      <c r="M1" s="57"/>
      <c r="N1" s="57"/>
    </row>
    <row r="2" spans="1:14" s="31" customFormat="1" ht="39" thickBot="1" x14ac:dyDescent="0.3">
      <c r="A2" s="31" t="s">
        <v>2</v>
      </c>
      <c r="B2" s="7" t="s">
        <v>6</v>
      </c>
      <c r="C2" s="6" t="s">
        <v>9</v>
      </c>
      <c r="D2" s="8" t="s">
        <v>11</v>
      </c>
      <c r="E2" s="9" t="s">
        <v>16</v>
      </c>
      <c r="F2" s="10" t="s">
        <v>20</v>
      </c>
      <c r="G2" s="34" t="s">
        <v>117</v>
      </c>
      <c r="H2" s="35" t="s">
        <v>118</v>
      </c>
      <c r="I2" s="36" t="s">
        <v>119</v>
      </c>
      <c r="J2" s="37" t="s">
        <v>120</v>
      </c>
      <c r="K2" s="34" t="s">
        <v>124</v>
      </c>
      <c r="L2" s="35" t="s">
        <v>125</v>
      </c>
      <c r="M2" s="36" t="s">
        <v>126</v>
      </c>
      <c r="N2" s="37" t="s">
        <v>127</v>
      </c>
    </row>
    <row r="3" spans="1:14" x14ac:dyDescent="0.25">
      <c r="A3" s="30" t="s">
        <v>30</v>
      </c>
      <c r="B3" s="50" t="s">
        <v>95</v>
      </c>
      <c r="C3" s="30">
        <v>30</v>
      </c>
      <c r="D3" s="30">
        <v>250</v>
      </c>
      <c r="E3" s="30">
        <v>100</v>
      </c>
      <c r="F3" s="30">
        <v>10000</v>
      </c>
      <c r="G3" s="38">
        <v>30</v>
      </c>
      <c r="H3" s="39">
        <v>250</v>
      </c>
      <c r="I3" s="39">
        <v>100</v>
      </c>
      <c r="J3" s="40">
        <v>10000</v>
      </c>
      <c r="K3" s="38">
        <v>30</v>
      </c>
      <c r="L3" s="39">
        <v>250</v>
      </c>
      <c r="M3" s="39">
        <v>100</v>
      </c>
      <c r="N3" s="40">
        <v>10000</v>
      </c>
    </row>
    <row r="4" spans="1:14" x14ac:dyDescent="0.25">
      <c r="A4" s="30" t="s">
        <v>30</v>
      </c>
      <c r="B4" s="50" t="s">
        <v>96</v>
      </c>
      <c r="C4" s="30">
        <v>30</v>
      </c>
      <c r="D4" s="30">
        <v>200</v>
      </c>
      <c r="E4" s="30">
        <v>50</v>
      </c>
      <c r="F4" s="30">
        <v>1000</v>
      </c>
      <c r="G4" s="41">
        <v>30</v>
      </c>
      <c r="H4" s="30">
        <v>200</v>
      </c>
      <c r="I4" s="30">
        <v>50</v>
      </c>
      <c r="J4" s="42">
        <v>1000</v>
      </c>
      <c r="K4" s="41">
        <v>30</v>
      </c>
      <c r="L4" s="30">
        <v>200</v>
      </c>
      <c r="M4" s="30">
        <v>50</v>
      </c>
      <c r="N4" s="42">
        <v>1000</v>
      </c>
    </row>
    <row r="5" spans="1:14" x14ac:dyDescent="0.25">
      <c r="A5" s="30" t="s">
        <v>30</v>
      </c>
      <c r="B5" s="50" t="s">
        <v>97</v>
      </c>
      <c r="C5" s="30">
        <v>30</v>
      </c>
      <c r="D5" s="30">
        <v>200</v>
      </c>
      <c r="E5" s="30">
        <v>50</v>
      </c>
      <c r="F5" s="30">
        <v>1000</v>
      </c>
      <c r="G5" s="41">
        <v>30</v>
      </c>
      <c r="H5" s="30">
        <v>200</v>
      </c>
      <c r="I5" s="30">
        <v>50</v>
      </c>
      <c r="J5" s="42">
        <v>1000</v>
      </c>
      <c r="K5" s="41">
        <v>30</v>
      </c>
      <c r="L5" s="30">
        <v>200</v>
      </c>
      <c r="M5" s="30">
        <v>50</v>
      </c>
      <c r="N5" s="42">
        <v>1000</v>
      </c>
    </row>
    <row r="6" spans="1:14" x14ac:dyDescent="0.25">
      <c r="A6" s="30" t="s">
        <v>128</v>
      </c>
      <c r="B6" s="51" t="s">
        <v>76</v>
      </c>
      <c r="C6" s="30">
        <v>30</v>
      </c>
      <c r="D6" s="30">
        <v>100</v>
      </c>
      <c r="E6" s="30">
        <v>50</v>
      </c>
      <c r="F6" s="30" t="s">
        <v>106</v>
      </c>
      <c r="G6" s="41"/>
      <c r="J6" s="42"/>
      <c r="K6" s="41"/>
      <c r="N6" s="42"/>
    </row>
    <row r="7" spans="1:14" x14ac:dyDescent="0.25">
      <c r="A7" s="30" t="s">
        <v>128</v>
      </c>
      <c r="B7" s="51" t="s">
        <v>68</v>
      </c>
      <c r="C7" s="30">
        <v>30</v>
      </c>
      <c r="D7" s="30">
        <v>100</v>
      </c>
      <c r="E7" s="30">
        <v>50</v>
      </c>
      <c r="F7" s="30" t="s">
        <v>106</v>
      </c>
      <c r="G7" s="41"/>
      <c r="J7" s="42"/>
      <c r="K7" s="41"/>
      <c r="N7" s="42"/>
    </row>
    <row r="8" spans="1:14" x14ac:dyDescent="0.25">
      <c r="A8" s="30" t="s">
        <v>128</v>
      </c>
      <c r="B8" s="51" t="s">
        <v>69</v>
      </c>
      <c r="C8" s="30">
        <v>30</v>
      </c>
      <c r="D8" s="30">
        <v>100</v>
      </c>
      <c r="E8" s="30">
        <v>50</v>
      </c>
      <c r="F8" s="30" t="s">
        <v>106</v>
      </c>
      <c r="G8" s="41"/>
      <c r="J8" s="42"/>
      <c r="K8" s="41"/>
      <c r="N8" s="42"/>
    </row>
    <row r="9" spans="1:14" x14ac:dyDescent="0.25">
      <c r="A9" s="30" t="s">
        <v>128</v>
      </c>
      <c r="B9" s="51" t="s">
        <v>70</v>
      </c>
      <c r="C9" s="30">
        <v>30</v>
      </c>
      <c r="D9" s="30">
        <v>100</v>
      </c>
      <c r="E9" s="30">
        <v>50</v>
      </c>
      <c r="F9" s="30">
        <v>230</v>
      </c>
      <c r="G9" s="41"/>
      <c r="J9" s="42"/>
      <c r="K9" s="41"/>
      <c r="N9" s="42"/>
    </row>
    <row r="10" spans="1:14" x14ac:dyDescent="0.25">
      <c r="A10" s="30" t="s">
        <v>128</v>
      </c>
      <c r="B10" s="51" t="s">
        <v>71</v>
      </c>
      <c r="C10" s="30">
        <v>30</v>
      </c>
      <c r="D10" s="30">
        <v>100</v>
      </c>
      <c r="E10" s="30">
        <v>50</v>
      </c>
      <c r="F10" s="30">
        <v>230</v>
      </c>
      <c r="G10" s="41"/>
      <c r="J10" s="42"/>
      <c r="K10" s="41"/>
      <c r="N10" s="42"/>
    </row>
    <row r="11" spans="1:14" x14ac:dyDescent="0.25">
      <c r="A11" s="30" t="s">
        <v>128</v>
      </c>
      <c r="B11" s="51" t="s">
        <v>72</v>
      </c>
      <c r="C11" s="30">
        <v>30</v>
      </c>
      <c r="D11" s="30">
        <v>100</v>
      </c>
      <c r="E11" s="30">
        <v>50</v>
      </c>
      <c r="F11" s="30">
        <v>230</v>
      </c>
      <c r="G11" s="41"/>
      <c r="J11" s="42"/>
      <c r="K11" s="41"/>
      <c r="N11" s="42"/>
    </row>
    <row r="12" spans="1:14" x14ac:dyDescent="0.25">
      <c r="A12" s="30" t="s">
        <v>128</v>
      </c>
      <c r="B12" s="51" t="s">
        <v>73</v>
      </c>
      <c r="C12" s="30">
        <v>30</v>
      </c>
      <c r="D12" s="30">
        <v>100</v>
      </c>
      <c r="E12" s="30">
        <v>50</v>
      </c>
      <c r="F12" s="30">
        <v>230</v>
      </c>
      <c r="G12" s="41"/>
      <c r="J12" s="42"/>
      <c r="K12" s="41"/>
      <c r="N12" s="42"/>
    </row>
    <row r="13" spans="1:14" x14ac:dyDescent="0.25">
      <c r="A13" s="30" t="s">
        <v>32</v>
      </c>
      <c r="B13" s="52" t="s">
        <v>91</v>
      </c>
      <c r="C13" s="30">
        <v>10</v>
      </c>
      <c r="D13" s="30">
        <v>100</v>
      </c>
      <c r="E13" s="30">
        <v>30</v>
      </c>
      <c r="F13" s="30">
        <v>1000</v>
      </c>
      <c r="G13" s="41">
        <v>10</v>
      </c>
      <c r="H13" s="30">
        <v>100</v>
      </c>
      <c r="I13" s="30">
        <v>30</v>
      </c>
      <c r="J13" s="42">
        <v>1000</v>
      </c>
      <c r="K13" s="41">
        <v>10</v>
      </c>
      <c r="L13" s="30">
        <v>100</v>
      </c>
      <c r="M13" s="30">
        <v>30</v>
      </c>
      <c r="N13" s="42">
        <v>1000</v>
      </c>
    </row>
    <row r="14" spans="1:14" x14ac:dyDescent="0.25">
      <c r="A14" s="30" t="s">
        <v>32</v>
      </c>
      <c r="B14" s="52" t="s">
        <v>92</v>
      </c>
      <c r="C14" s="30">
        <v>10</v>
      </c>
      <c r="D14" s="30">
        <v>100</v>
      </c>
      <c r="E14" s="30">
        <v>30</v>
      </c>
      <c r="F14" s="30">
        <v>1000</v>
      </c>
      <c r="G14" s="41">
        <v>10</v>
      </c>
      <c r="H14" s="30">
        <v>100</v>
      </c>
      <c r="I14" s="30">
        <v>30</v>
      </c>
      <c r="J14" s="42">
        <v>1000</v>
      </c>
      <c r="K14" s="41">
        <v>10</v>
      </c>
      <c r="L14" s="30">
        <v>100</v>
      </c>
      <c r="M14" s="30">
        <v>30</v>
      </c>
      <c r="N14" s="42">
        <v>1000</v>
      </c>
    </row>
    <row r="15" spans="1:14" x14ac:dyDescent="0.25">
      <c r="A15" s="30" t="s">
        <v>32</v>
      </c>
      <c r="B15" s="52" t="s">
        <v>93</v>
      </c>
      <c r="C15" s="30">
        <v>30</v>
      </c>
      <c r="D15" s="30">
        <v>100</v>
      </c>
      <c r="E15" s="30">
        <v>50</v>
      </c>
      <c r="F15" s="30">
        <v>1000</v>
      </c>
      <c r="G15" s="41">
        <v>30</v>
      </c>
      <c r="H15" s="30">
        <v>100</v>
      </c>
      <c r="I15" s="30">
        <v>50</v>
      </c>
      <c r="J15" s="42">
        <v>1000</v>
      </c>
      <c r="K15" s="41">
        <v>30</v>
      </c>
      <c r="L15" s="30">
        <v>100</v>
      </c>
      <c r="M15" s="30">
        <v>50</v>
      </c>
      <c r="N15" s="42">
        <v>1000</v>
      </c>
    </row>
    <row r="16" spans="1:14" x14ac:dyDescent="0.25">
      <c r="A16" s="30" t="s">
        <v>32</v>
      </c>
      <c r="B16" s="52" t="s">
        <v>94</v>
      </c>
      <c r="C16" s="30">
        <v>30</v>
      </c>
      <c r="D16" s="30">
        <v>100</v>
      </c>
      <c r="E16" s="30">
        <v>50</v>
      </c>
      <c r="F16" s="30">
        <v>1000</v>
      </c>
      <c r="G16" s="41">
        <v>30</v>
      </c>
      <c r="H16" s="30">
        <v>100</v>
      </c>
      <c r="I16" s="30">
        <v>50</v>
      </c>
      <c r="J16" s="42">
        <v>1000</v>
      </c>
      <c r="K16" s="41">
        <v>30</v>
      </c>
      <c r="L16" s="30">
        <v>100</v>
      </c>
      <c r="M16" s="30">
        <v>50</v>
      </c>
      <c r="N16" s="42">
        <v>1000</v>
      </c>
    </row>
    <row r="17" spans="1:14" x14ac:dyDescent="0.25">
      <c r="A17" s="30" t="s">
        <v>31</v>
      </c>
      <c r="B17" s="53" t="s">
        <v>77</v>
      </c>
      <c r="C17" s="30">
        <v>30</v>
      </c>
      <c r="D17" s="30">
        <v>100</v>
      </c>
      <c r="E17" s="30">
        <v>50</v>
      </c>
      <c r="F17" s="30">
        <v>100</v>
      </c>
      <c r="G17" s="41">
        <v>30</v>
      </c>
      <c r="H17" s="30">
        <v>150</v>
      </c>
      <c r="I17" s="30">
        <v>50</v>
      </c>
      <c r="J17" s="42" t="s">
        <v>106</v>
      </c>
      <c r="K17" s="41" t="s">
        <v>123</v>
      </c>
      <c r="L17" s="30" t="s">
        <v>123</v>
      </c>
      <c r="M17" s="30" t="s">
        <v>123</v>
      </c>
      <c r="N17" s="42" t="s">
        <v>123</v>
      </c>
    </row>
    <row r="18" spans="1:14" x14ac:dyDescent="0.25">
      <c r="A18" s="30" t="s">
        <v>31</v>
      </c>
      <c r="B18" s="53" t="s">
        <v>78</v>
      </c>
      <c r="C18" s="30">
        <v>10</v>
      </c>
      <c r="D18" s="30">
        <v>100</v>
      </c>
      <c r="E18" s="30">
        <v>10</v>
      </c>
      <c r="F18" s="30" t="s">
        <v>106</v>
      </c>
      <c r="G18" s="41">
        <v>10</v>
      </c>
      <c r="H18" s="30">
        <v>100</v>
      </c>
      <c r="I18" s="30">
        <v>10</v>
      </c>
      <c r="J18" s="42" t="s">
        <v>122</v>
      </c>
      <c r="K18" s="41"/>
      <c r="N18" s="42"/>
    </row>
    <row r="19" spans="1:14" x14ac:dyDescent="0.25">
      <c r="A19" s="30" t="s">
        <v>31</v>
      </c>
      <c r="B19" s="53" t="s">
        <v>79</v>
      </c>
      <c r="C19" s="30">
        <v>30</v>
      </c>
      <c r="D19" s="30">
        <v>100</v>
      </c>
      <c r="E19" s="30">
        <v>50</v>
      </c>
      <c r="F19" s="30">
        <v>1000</v>
      </c>
      <c r="G19" s="41">
        <v>30</v>
      </c>
      <c r="H19" s="30" t="s">
        <v>106</v>
      </c>
      <c r="I19" s="30">
        <v>50</v>
      </c>
      <c r="J19" s="42" t="s">
        <v>106</v>
      </c>
      <c r="K19" s="41" t="s">
        <v>123</v>
      </c>
      <c r="L19" s="30">
        <v>150</v>
      </c>
      <c r="M19" s="30" t="s">
        <v>123</v>
      </c>
      <c r="N19" s="42" t="s">
        <v>123</v>
      </c>
    </row>
    <row r="20" spans="1:14" x14ac:dyDescent="0.25">
      <c r="A20" s="30" t="s">
        <v>31</v>
      </c>
      <c r="B20" s="53" t="s">
        <v>80</v>
      </c>
      <c r="C20" s="30">
        <v>10</v>
      </c>
      <c r="D20" s="30">
        <v>100</v>
      </c>
      <c r="E20" s="30">
        <v>10</v>
      </c>
      <c r="F20" s="30">
        <v>100</v>
      </c>
      <c r="G20" s="41">
        <v>30</v>
      </c>
      <c r="H20" s="30" t="s">
        <v>106</v>
      </c>
      <c r="I20" s="30">
        <v>50</v>
      </c>
      <c r="J20" s="42">
        <v>10000</v>
      </c>
      <c r="K20" s="41"/>
      <c r="N20" s="42"/>
    </row>
    <row r="21" spans="1:14" x14ac:dyDescent="0.25">
      <c r="A21" s="30" t="s">
        <v>31</v>
      </c>
      <c r="B21" s="54" t="s">
        <v>81</v>
      </c>
      <c r="C21" s="30">
        <v>10</v>
      </c>
      <c r="D21" s="30">
        <v>100</v>
      </c>
      <c r="E21" s="30">
        <v>10</v>
      </c>
      <c r="F21" s="30">
        <v>1000</v>
      </c>
      <c r="G21" s="41">
        <v>10</v>
      </c>
      <c r="H21" s="30">
        <v>100</v>
      </c>
      <c r="I21" s="30">
        <v>10</v>
      </c>
      <c r="J21" s="43">
        <v>100</v>
      </c>
      <c r="K21" s="41" t="s">
        <v>123</v>
      </c>
      <c r="L21" s="30" t="s">
        <v>123</v>
      </c>
      <c r="M21" s="30" t="s">
        <v>123</v>
      </c>
      <c r="N21" s="42" t="s">
        <v>123</v>
      </c>
    </row>
    <row r="22" spans="1:14" x14ac:dyDescent="0.25">
      <c r="A22" s="30" t="s">
        <v>31</v>
      </c>
      <c r="B22" s="54" t="s">
        <v>82</v>
      </c>
      <c r="C22" s="30">
        <v>30</v>
      </c>
      <c r="D22" s="30">
        <v>250</v>
      </c>
      <c r="E22" s="30">
        <v>50</v>
      </c>
      <c r="F22" s="30">
        <v>1000</v>
      </c>
      <c r="G22" s="41">
        <v>30</v>
      </c>
      <c r="H22" s="30" t="s">
        <v>106</v>
      </c>
      <c r="I22" s="30">
        <v>50</v>
      </c>
      <c r="J22" s="42" t="s">
        <v>106</v>
      </c>
      <c r="K22" s="41">
        <v>30</v>
      </c>
      <c r="L22" s="30">
        <v>150</v>
      </c>
      <c r="M22" s="30">
        <v>50</v>
      </c>
      <c r="N22" s="42" t="s">
        <v>106</v>
      </c>
    </row>
    <row r="23" spans="1:14" x14ac:dyDescent="0.25">
      <c r="A23" s="30" t="s">
        <v>31</v>
      </c>
      <c r="B23" s="54" t="s">
        <v>83</v>
      </c>
      <c r="C23" s="30">
        <v>20</v>
      </c>
      <c r="D23" s="30">
        <v>250</v>
      </c>
      <c r="E23" s="30">
        <v>30</v>
      </c>
      <c r="F23" s="30">
        <v>1000</v>
      </c>
      <c r="G23" s="41">
        <v>20</v>
      </c>
      <c r="H23" s="30">
        <v>250</v>
      </c>
      <c r="I23" s="30">
        <v>30</v>
      </c>
      <c r="J23" s="42">
        <v>1000</v>
      </c>
      <c r="K23" s="41" t="s">
        <v>106</v>
      </c>
      <c r="L23" s="30" t="s">
        <v>106</v>
      </c>
      <c r="M23" s="30" t="s">
        <v>106</v>
      </c>
      <c r="N23" s="42" t="s">
        <v>106</v>
      </c>
    </row>
    <row r="24" spans="1:14" x14ac:dyDescent="0.25">
      <c r="A24" s="30" t="s">
        <v>31</v>
      </c>
      <c r="B24" s="54" t="s">
        <v>84</v>
      </c>
      <c r="C24" s="30">
        <v>30</v>
      </c>
      <c r="D24" s="30">
        <v>100</v>
      </c>
      <c r="E24" s="30">
        <v>50</v>
      </c>
      <c r="F24" s="30">
        <v>1000</v>
      </c>
      <c r="G24" s="41" t="s">
        <v>106</v>
      </c>
      <c r="H24" s="30" t="s">
        <v>106</v>
      </c>
      <c r="I24" s="30" t="s">
        <v>106</v>
      </c>
      <c r="J24" s="42" t="s">
        <v>106</v>
      </c>
      <c r="K24" s="41">
        <v>30</v>
      </c>
      <c r="L24" s="30" t="s">
        <v>106</v>
      </c>
      <c r="M24" s="30">
        <v>50</v>
      </c>
      <c r="N24" s="42"/>
    </row>
    <row r="25" spans="1:14" x14ac:dyDescent="0.25">
      <c r="A25" s="30" t="s">
        <v>31</v>
      </c>
      <c r="B25" s="54" t="s">
        <v>85</v>
      </c>
      <c r="C25" s="30">
        <v>30</v>
      </c>
      <c r="D25" s="30">
        <v>100</v>
      </c>
      <c r="E25" s="30">
        <v>50</v>
      </c>
      <c r="F25" s="30">
        <v>1000</v>
      </c>
      <c r="G25" s="41" t="s">
        <v>106</v>
      </c>
      <c r="H25" s="30" t="s">
        <v>106</v>
      </c>
      <c r="I25" s="30" t="s">
        <v>106</v>
      </c>
      <c r="J25" s="42" t="s">
        <v>106</v>
      </c>
      <c r="K25" s="41">
        <v>30</v>
      </c>
      <c r="L25" s="30" t="s">
        <v>106</v>
      </c>
      <c r="M25" s="30">
        <v>50</v>
      </c>
      <c r="N25" s="42"/>
    </row>
    <row r="26" spans="1:14" x14ac:dyDescent="0.25">
      <c r="A26" s="30" t="s">
        <v>31</v>
      </c>
      <c r="B26" s="54" t="s">
        <v>86</v>
      </c>
      <c r="C26" s="30">
        <v>10</v>
      </c>
      <c r="D26" s="30">
        <v>100</v>
      </c>
      <c r="E26" s="30">
        <v>10</v>
      </c>
      <c r="F26" s="30">
        <v>1000</v>
      </c>
      <c r="G26" s="44">
        <v>30</v>
      </c>
      <c r="H26" s="45">
        <v>150</v>
      </c>
      <c r="I26" s="45">
        <v>50</v>
      </c>
      <c r="J26" s="42" t="s">
        <v>121</v>
      </c>
      <c r="K26" s="41"/>
      <c r="N26" s="42"/>
    </row>
    <row r="27" spans="1:14" x14ac:dyDescent="0.25">
      <c r="A27" s="30" t="s">
        <v>31</v>
      </c>
      <c r="B27" s="54" t="s">
        <v>87</v>
      </c>
      <c r="C27" s="30">
        <v>30</v>
      </c>
      <c r="D27" s="30">
        <v>100</v>
      </c>
      <c r="E27" s="30">
        <v>50</v>
      </c>
      <c r="F27" s="30">
        <v>1000</v>
      </c>
      <c r="G27" s="41">
        <v>30</v>
      </c>
      <c r="H27" s="30">
        <v>100</v>
      </c>
      <c r="I27" s="30">
        <v>50</v>
      </c>
      <c r="J27" s="42" t="s">
        <v>106</v>
      </c>
      <c r="K27" s="41">
        <v>30</v>
      </c>
      <c r="L27" s="30">
        <v>100</v>
      </c>
      <c r="M27" s="30">
        <v>50</v>
      </c>
      <c r="N27" s="42" t="s">
        <v>106</v>
      </c>
    </row>
    <row r="28" spans="1:14" x14ac:dyDescent="0.25">
      <c r="A28" s="30" t="s">
        <v>31</v>
      </c>
      <c r="B28" s="54" t="s">
        <v>88</v>
      </c>
      <c r="C28" s="30">
        <v>10</v>
      </c>
      <c r="D28" s="30">
        <v>100</v>
      </c>
      <c r="E28" s="30">
        <v>10</v>
      </c>
      <c r="F28" s="30">
        <v>1000</v>
      </c>
      <c r="G28" s="41">
        <v>10</v>
      </c>
      <c r="H28" s="30">
        <v>100</v>
      </c>
      <c r="I28" s="30">
        <v>10</v>
      </c>
      <c r="J28" s="42">
        <v>1000</v>
      </c>
      <c r="K28" s="41"/>
      <c r="N28" s="42"/>
    </row>
    <row r="29" spans="1:14" x14ac:dyDescent="0.25">
      <c r="A29" s="30" t="s">
        <v>31</v>
      </c>
      <c r="B29" s="54" t="s">
        <v>107</v>
      </c>
      <c r="C29" s="30">
        <v>30</v>
      </c>
      <c r="D29" s="30">
        <v>100</v>
      </c>
      <c r="E29" s="30">
        <v>50</v>
      </c>
      <c r="F29" s="30">
        <v>1000</v>
      </c>
      <c r="G29" s="41">
        <v>30</v>
      </c>
      <c r="H29" s="30">
        <v>100</v>
      </c>
      <c r="I29" s="30">
        <v>50</v>
      </c>
      <c r="J29" s="42">
        <v>1000</v>
      </c>
      <c r="K29" s="41"/>
      <c r="N29" s="42"/>
    </row>
    <row r="30" spans="1:14" x14ac:dyDescent="0.25">
      <c r="A30" s="30" t="s">
        <v>31</v>
      </c>
      <c r="B30" s="54" t="s">
        <v>89</v>
      </c>
      <c r="C30" s="30">
        <v>30</v>
      </c>
      <c r="D30" s="30">
        <v>100</v>
      </c>
      <c r="E30" s="30">
        <v>50</v>
      </c>
      <c r="F30" s="30">
        <v>1000</v>
      </c>
      <c r="G30" s="41">
        <v>30</v>
      </c>
      <c r="H30" s="30">
        <v>100</v>
      </c>
      <c r="I30" s="30">
        <v>50</v>
      </c>
      <c r="J30" s="42" t="s">
        <v>106</v>
      </c>
      <c r="K30" s="41">
        <v>30</v>
      </c>
      <c r="L30" s="30" t="s">
        <v>106</v>
      </c>
      <c r="M30" s="30">
        <v>50</v>
      </c>
      <c r="N30" s="42" t="s">
        <v>106</v>
      </c>
    </row>
    <row r="31" spans="1:14" ht="15.75" thickBot="1" x14ac:dyDescent="0.3">
      <c r="A31" s="30" t="s">
        <v>31</v>
      </c>
      <c r="B31" s="54" t="s">
        <v>90</v>
      </c>
      <c r="C31" s="30">
        <v>30</v>
      </c>
      <c r="D31" s="30">
        <v>100</v>
      </c>
      <c r="E31" s="30">
        <v>50</v>
      </c>
      <c r="F31" s="30">
        <v>1000</v>
      </c>
      <c r="G31" s="46">
        <v>20</v>
      </c>
      <c r="H31" s="47">
        <v>100</v>
      </c>
      <c r="I31" s="48">
        <v>30</v>
      </c>
      <c r="J31" s="49" t="s">
        <v>122</v>
      </c>
      <c r="K31" s="46" t="s">
        <v>106</v>
      </c>
      <c r="L31" s="47" t="str">
        <f>K31</f>
        <v>NA</v>
      </c>
      <c r="M31" s="47" t="str">
        <f t="shared" ref="M31:N31" si="0">L31</f>
        <v>NA</v>
      </c>
      <c r="N31" s="47" t="str">
        <f t="shared" si="0"/>
        <v>NA</v>
      </c>
    </row>
  </sheetData>
  <mergeCells count="3">
    <mergeCell ref="C1:F1"/>
    <mergeCell ref="G1:J1"/>
    <mergeCell ref="K1:N1"/>
  </mergeCells>
  <dataValidations count="1">
    <dataValidation type="list" allowBlank="1" showInputMessage="1" showErrorMessage="1" sqref="B3:B20" xr:uid="{17373D5B-5A8E-4D4F-B8C5-BC53D104F107}">
      <formula1>INDIRECT(#REF!)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8EE3-977F-4737-8AA2-E74F8C883FAE}">
  <dimension ref="A2:BD19"/>
  <sheetViews>
    <sheetView zoomScaleNormal="100" workbookViewId="0">
      <selection activeCell="Q2" sqref="Q2:Q3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9.140625" bestFit="1" customWidth="1"/>
    <col min="4" max="4" width="9.140625" customWidth="1"/>
    <col min="5" max="5" width="8.7109375" bestFit="1" customWidth="1"/>
    <col min="6" max="6" width="8.7109375" customWidth="1"/>
    <col min="7" max="7" width="8.7109375" bestFit="1" customWidth="1"/>
    <col min="8" max="8" width="4.42578125" customWidth="1"/>
    <col min="9" max="9" width="2.85546875" customWidth="1"/>
    <col min="10" max="10" width="12.85546875" bestFit="1" customWidth="1"/>
    <col min="12" max="12" width="12" customWidth="1"/>
    <col min="14" max="14" width="13.7109375" customWidth="1"/>
    <col min="15" max="15" width="8.28515625" customWidth="1"/>
    <col min="17" max="17" width="15.7109375" customWidth="1"/>
    <col min="19" max="19" width="11.5703125" customWidth="1"/>
    <col min="21" max="21" width="10.85546875" customWidth="1"/>
    <col min="22" max="22" width="13.140625" customWidth="1"/>
  </cols>
  <sheetData>
    <row r="2" spans="1:56" x14ac:dyDescent="0.25">
      <c r="A2" s="4" t="s">
        <v>31</v>
      </c>
      <c r="B2" s="4"/>
      <c r="C2" s="4" t="s">
        <v>32</v>
      </c>
      <c r="D2" s="4"/>
      <c r="E2" s="4" t="s">
        <v>30</v>
      </c>
      <c r="F2" s="4"/>
      <c r="G2" s="4" t="s">
        <v>74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54</v>
      </c>
      <c r="O2" s="3" t="s">
        <v>43</v>
      </c>
      <c r="P2" s="3" t="s">
        <v>44</v>
      </c>
      <c r="Q2" s="3" t="s">
        <v>45</v>
      </c>
      <c r="R2" s="3" t="s">
        <v>46</v>
      </c>
      <c r="S2" s="2" t="s">
        <v>34</v>
      </c>
      <c r="T2" s="2" t="s">
        <v>35</v>
      </c>
      <c r="U2" s="2" t="s">
        <v>36</v>
      </c>
      <c r="V2" s="3" t="s">
        <v>38</v>
      </c>
      <c r="W2" s="2" t="s">
        <v>37</v>
      </c>
    </row>
    <row r="3" spans="1:56" x14ac:dyDescent="0.25">
      <c r="A3" s="2" t="s">
        <v>39</v>
      </c>
      <c r="B3" s="2"/>
      <c r="C3" s="2" t="s">
        <v>34</v>
      </c>
      <c r="D3" s="2"/>
      <c r="E3" s="2" t="s">
        <v>38</v>
      </c>
      <c r="F3" s="2"/>
      <c r="G3" s="2" t="s">
        <v>37</v>
      </c>
      <c r="J3" s="2" t="s">
        <v>77</v>
      </c>
      <c r="K3" s="3" t="s">
        <v>81</v>
      </c>
      <c r="L3" s="3" t="s">
        <v>82</v>
      </c>
      <c r="M3" s="3" t="s">
        <v>83</v>
      </c>
      <c r="N3" s="3" t="s">
        <v>84</v>
      </c>
      <c r="O3" s="3" t="s">
        <v>86</v>
      </c>
      <c r="P3" s="3" t="s">
        <v>87</v>
      </c>
      <c r="Q3" s="3" t="s">
        <v>89</v>
      </c>
      <c r="R3" s="3" t="s">
        <v>90</v>
      </c>
      <c r="S3" s="2" t="s">
        <v>91</v>
      </c>
      <c r="T3" s="2" t="s">
        <v>93</v>
      </c>
      <c r="U3" s="2" t="s">
        <v>94</v>
      </c>
      <c r="V3" s="3" t="s">
        <v>95</v>
      </c>
      <c r="W3" s="2" t="s">
        <v>76</v>
      </c>
      <c r="AB3" s="5" t="s">
        <v>47</v>
      </c>
      <c r="AC3" s="5" t="s">
        <v>48</v>
      </c>
      <c r="AD3" s="5" t="s">
        <v>49</v>
      </c>
      <c r="AE3" s="5" t="s">
        <v>50</v>
      </c>
      <c r="AF3" s="5" t="s">
        <v>62</v>
      </c>
      <c r="AG3" s="5" t="s">
        <v>61</v>
      </c>
      <c r="AH3" s="5" t="s">
        <v>63</v>
      </c>
      <c r="AI3" s="5" t="s">
        <v>55</v>
      </c>
      <c r="AJ3" s="5" t="s">
        <v>56</v>
      </c>
      <c r="AK3" s="5" t="s">
        <v>60</v>
      </c>
      <c r="AL3" s="5" t="s">
        <v>57</v>
      </c>
      <c r="AM3" s="5" t="s">
        <v>58</v>
      </c>
      <c r="AN3" s="5" t="s">
        <v>108</v>
      </c>
      <c r="AO3" s="5" t="s">
        <v>64</v>
      </c>
      <c r="AP3" s="5" t="s">
        <v>59</v>
      </c>
      <c r="AQ3" s="5" t="s">
        <v>66</v>
      </c>
      <c r="AR3" s="5" t="s">
        <v>67</v>
      </c>
      <c r="AS3" s="5" t="s">
        <v>65</v>
      </c>
      <c r="AT3" s="5" t="s">
        <v>75</v>
      </c>
      <c r="AU3" s="5" t="s">
        <v>53</v>
      </c>
      <c r="AV3" s="5" t="s">
        <v>51</v>
      </c>
      <c r="AW3" s="5" t="s">
        <v>52</v>
      </c>
      <c r="AX3" s="5" t="s">
        <v>76</v>
      </c>
      <c r="AY3" s="5" t="s">
        <v>68</v>
      </c>
      <c r="AZ3" s="5" t="s">
        <v>69</v>
      </c>
      <c r="BA3" s="5" t="s">
        <v>70</v>
      </c>
      <c r="BB3" s="5" t="s">
        <v>71</v>
      </c>
      <c r="BC3" s="5" t="s">
        <v>72</v>
      </c>
      <c r="BD3" s="5" t="s">
        <v>73</v>
      </c>
    </row>
    <row r="4" spans="1:56" x14ac:dyDescent="0.25">
      <c r="A4" s="2" t="s">
        <v>40</v>
      </c>
      <c r="B4" s="2"/>
      <c r="C4" s="2" t="s">
        <v>35</v>
      </c>
      <c r="D4" s="2"/>
      <c r="E4" s="2">
        <v>775016000</v>
      </c>
      <c r="F4" s="2">
        <v>401</v>
      </c>
      <c r="G4" s="2">
        <v>428402900</v>
      </c>
      <c r="H4" s="2">
        <v>180.25</v>
      </c>
      <c r="J4" s="2" t="s">
        <v>78</v>
      </c>
      <c r="N4" s="3" t="s">
        <v>85</v>
      </c>
      <c r="P4" s="3" t="s">
        <v>88</v>
      </c>
      <c r="S4" s="2" t="s">
        <v>92</v>
      </c>
      <c r="V4" s="3" t="s">
        <v>96</v>
      </c>
      <c r="W4" s="2" t="s">
        <v>68</v>
      </c>
      <c r="AB4">
        <v>56</v>
      </c>
      <c r="AC4">
        <v>74</v>
      </c>
      <c r="AD4">
        <v>70</v>
      </c>
      <c r="AE4" s="2">
        <v>56</v>
      </c>
      <c r="AF4">
        <v>72</v>
      </c>
      <c r="AG4">
        <v>38</v>
      </c>
      <c r="AH4">
        <v>24</v>
      </c>
      <c r="AI4">
        <v>0.81</v>
      </c>
      <c r="AJ4" s="3">
        <v>1.76</v>
      </c>
      <c r="AK4">
        <v>30</v>
      </c>
      <c r="AL4">
        <v>15</v>
      </c>
      <c r="AM4" s="3">
        <v>5</v>
      </c>
      <c r="AN4" s="3">
        <v>14</v>
      </c>
      <c r="AO4" s="3">
        <v>32.5</v>
      </c>
      <c r="AP4" s="3">
        <v>3</v>
      </c>
      <c r="AQ4" s="3">
        <v>30</v>
      </c>
      <c r="AR4" s="2">
        <v>15</v>
      </c>
      <c r="AS4" s="3">
        <v>12</v>
      </c>
      <c r="AT4" s="3">
        <v>5</v>
      </c>
      <c r="AU4" s="3">
        <v>345</v>
      </c>
      <c r="AV4" s="3">
        <v>42</v>
      </c>
      <c r="AW4" s="3">
        <v>14</v>
      </c>
      <c r="AX4" s="3">
        <v>78</v>
      </c>
      <c r="AY4" s="3">
        <v>10</v>
      </c>
      <c r="AZ4" s="3">
        <v>2.25</v>
      </c>
      <c r="BA4" s="3">
        <v>14</v>
      </c>
      <c r="BB4" s="3">
        <v>12</v>
      </c>
      <c r="BC4" s="3">
        <v>40</v>
      </c>
      <c r="BD4" s="3">
        <v>24</v>
      </c>
    </row>
    <row r="5" spans="1:56" x14ac:dyDescent="0.25">
      <c r="A5" s="2" t="s">
        <v>41</v>
      </c>
      <c r="B5" s="2"/>
      <c r="C5" s="2" t="s">
        <v>36</v>
      </c>
      <c r="D5" s="2"/>
      <c r="E5" s="2">
        <v>401</v>
      </c>
      <c r="F5" s="2"/>
      <c r="G5" s="2">
        <v>180.25</v>
      </c>
      <c r="J5" s="2" t="s">
        <v>79</v>
      </c>
      <c r="P5" s="3" t="s">
        <v>107</v>
      </c>
      <c r="V5" s="3" t="s">
        <v>97</v>
      </c>
      <c r="W5" s="2" t="s">
        <v>69</v>
      </c>
      <c r="AE5" s="2"/>
      <c r="AJ5" s="3"/>
      <c r="AM5" s="3"/>
      <c r="AN5" s="3"/>
      <c r="AO5" s="3"/>
      <c r="AP5" s="3"/>
      <c r="AQ5" s="3"/>
      <c r="AR5" s="2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2" t="s">
        <v>42</v>
      </c>
      <c r="B6" s="2"/>
      <c r="C6" s="2">
        <v>133211677</v>
      </c>
      <c r="D6" s="2">
        <v>62</v>
      </c>
      <c r="E6" s="2"/>
      <c r="F6" s="2"/>
      <c r="G6" s="2"/>
      <c r="J6" s="2" t="s">
        <v>80</v>
      </c>
      <c r="V6" s="3"/>
      <c r="W6" s="2" t="s">
        <v>70</v>
      </c>
      <c r="AC6" s="2"/>
      <c r="AD6" s="2"/>
      <c r="AE6" s="2"/>
      <c r="AU6" s="3"/>
      <c r="AV6" s="3"/>
      <c r="AW6" s="3"/>
    </row>
    <row r="7" spans="1:56" x14ac:dyDescent="0.25">
      <c r="A7" s="2" t="s">
        <v>54</v>
      </c>
      <c r="B7" s="2"/>
      <c r="C7" s="2">
        <v>62</v>
      </c>
      <c r="D7" s="2"/>
      <c r="E7" s="2"/>
      <c r="F7" s="2"/>
      <c r="G7" s="2"/>
      <c r="W7" s="2" t="s">
        <v>71</v>
      </c>
    </row>
    <row r="8" spans="1:56" x14ac:dyDescent="0.25">
      <c r="A8" s="2" t="s">
        <v>43</v>
      </c>
      <c r="B8" s="2"/>
      <c r="C8" s="2"/>
      <c r="D8" s="2"/>
      <c r="E8" s="2"/>
      <c r="F8" s="2"/>
      <c r="G8" s="2"/>
      <c r="W8" s="2" t="s">
        <v>72</v>
      </c>
    </row>
    <row r="9" spans="1:56" x14ac:dyDescent="0.25">
      <c r="A9" s="2" t="s">
        <v>44</v>
      </c>
      <c r="B9" s="2"/>
      <c r="C9" s="2"/>
      <c r="D9" s="2"/>
      <c r="E9" s="2"/>
      <c r="F9" s="2"/>
      <c r="G9" s="2"/>
      <c r="W9" s="2" t="s">
        <v>73</v>
      </c>
    </row>
    <row r="10" spans="1:56" x14ac:dyDescent="0.25">
      <c r="A10" s="2" t="s">
        <v>45</v>
      </c>
      <c r="B10" s="2"/>
      <c r="C10" s="2"/>
      <c r="D10" s="2"/>
      <c r="E10" s="2"/>
      <c r="F10" s="2"/>
      <c r="G10" s="2"/>
      <c r="W10" s="2"/>
    </row>
    <row r="11" spans="1:56" x14ac:dyDescent="0.25">
      <c r="A11" s="2" t="s">
        <v>46</v>
      </c>
      <c r="B11" s="2"/>
      <c r="C11" s="2"/>
      <c r="D11" s="2"/>
      <c r="E11" s="2"/>
      <c r="F11" s="2"/>
      <c r="G11" s="2"/>
    </row>
    <row r="12" spans="1:56" x14ac:dyDescent="0.25">
      <c r="A12" s="2">
        <v>1049281950</v>
      </c>
      <c r="B12" s="2">
        <v>492.07</v>
      </c>
      <c r="C12" s="2"/>
      <c r="D12" s="2"/>
      <c r="E12" s="2"/>
      <c r="F12" s="2"/>
      <c r="G12" s="2"/>
    </row>
    <row r="13" spans="1:56" x14ac:dyDescent="0.25">
      <c r="A13" s="2">
        <v>492.07</v>
      </c>
      <c r="B13" s="2"/>
      <c r="C13" s="2"/>
      <c r="D13" s="2"/>
      <c r="E13" s="2"/>
      <c r="F13" s="2"/>
      <c r="G13" s="2"/>
    </row>
    <row r="14" spans="1:56" x14ac:dyDescent="0.25">
      <c r="A14" s="2"/>
      <c r="B14" s="2"/>
      <c r="C14" s="2"/>
      <c r="D14" s="2"/>
      <c r="E14" s="2"/>
      <c r="F14" s="2"/>
      <c r="G14" s="2"/>
    </row>
    <row r="15" spans="1:56" x14ac:dyDescent="0.25">
      <c r="A15" s="4" t="s">
        <v>2</v>
      </c>
      <c r="B15" s="4"/>
      <c r="C15" s="2" t="s">
        <v>99</v>
      </c>
      <c r="D15" s="2"/>
      <c r="E15" s="2"/>
      <c r="F15" s="2"/>
      <c r="G15" s="2"/>
    </row>
    <row r="16" spans="1:56" x14ac:dyDescent="0.25">
      <c r="A16" s="2" t="s">
        <v>30</v>
      </c>
      <c r="B16" s="2"/>
      <c r="C16" s="2" t="s">
        <v>28</v>
      </c>
      <c r="D16" s="2"/>
      <c r="E16" s="2" t="s">
        <v>104</v>
      </c>
      <c r="F16" s="2"/>
      <c r="G16" s="2"/>
    </row>
    <row r="17" spans="1:7" x14ac:dyDescent="0.25">
      <c r="A17" s="2" t="s">
        <v>31</v>
      </c>
      <c r="B17" s="2"/>
      <c r="C17" s="2" t="s">
        <v>29</v>
      </c>
      <c r="D17" s="2"/>
      <c r="E17" s="2" t="s">
        <v>105</v>
      </c>
      <c r="F17" s="2"/>
      <c r="G17" s="2"/>
    </row>
    <row r="18" spans="1:7" x14ac:dyDescent="0.25">
      <c r="A18" s="2" t="s">
        <v>74</v>
      </c>
      <c r="B18" s="2"/>
      <c r="C18" s="2" t="s">
        <v>33</v>
      </c>
      <c r="D18" s="2"/>
      <c r="E18" s="2"/>
      <c r="F18" s="2"/>
      <c r="G18" s="2"/>
    </row>
    <row r="19" spans="1:7" x14ac:dyDescent="0.25">
      <c r="A19" s="2" t="s">
        <v>32</v>
      </c>
      <c r="B19" s="2"/>
      <c r="C19" s="2"/>
      <c r="D19" s="2"/>
      <c r="E19" s="2"/>
      <c r="F19" s="2"/>
      <c r="G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2E8-0770-4A1E-935B-430BEE4D4E43}">
  <dimension ref="A1:A13"/>
  <sheetViews>
    <sheetView workbookViewId="0">
      <selection activeCell="C1" sqref="C1"/>
    </sheetView>
  </sheetViews>
  <sheetFormatPr defaultRowHeight="15" x14ac:dyDescent="0.25"/>
  <cols>
    <col min="1" max="1" width="8.28515625" customWidth="1"/>
    <col min="2" max="2" width="7.42578125" customWidth="1"/>
    <col min="3" max="3" width="8.7109375" customWidth="1"/>
    <col min="4" max="4" width="8.42578125" customWidth="1"/>
    <col min="5" max="5" width="8.7109375" customWidth="1"/>
    <col min="13" max="13" width="10.5703125" customWidth="1"/>
    <col min="14" max="14" width="12.42578125" customWidth="1"/>
  </cols>
  <sheetData>
    <row r="1" spans="1:1" s="1" customFormat="1" ht="44.25" customHeight="1" x14ac:dyDescent="0.25"/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47</vt:i4>
      </vt:variant>
    </vt:vector>
  </HeadingPairs>
  <TitlesOfParts>
    <vt:vector size="51" baseType="lpstr">
      <vt:lpstr>Compiled</vt:lpstr>
      <vt:lpstr>Effluent as per CB</vt:lpstr>
      <vt:lpstr>Data Validation</vt:lpstr>
      <vt:lpstr>Print</vt:lpstr>
      <vt:lpstr>AGR</vt:lpstr>
      <vt:lpstr>Agra</vt:lpstr>
      <vt:lpstr>Agra_10</vt:lpstr>
      <vt:lpstr>Agra_12</vt:lpstr>
      <vt:lpstr>Agra_14</vt:lpstr>
      <vt:lpstr>Agra_2.25</vt:lpstr>
      <vt:lpstr>Agra_24</vt:lpstr>
      <vt:lpstr>Agra_40</vt:lpstr>
      <vt:lpstr>Agra_78</vt:lpstr>
      <vt:lpstr>Anupshehar</vt:lpstr>
      <vt:lpstr>Anupshehar_0.81</vt:lpstr>
      <vt:lpstr>Anupshehar_1.76</vt:lpstr>
      <vt:lpstr>Ayodhya</vt:lpstr>
      <vt:lpstr>Ayodhya_12</vt:lpstr>
      <vt:lpstr>Bharwara_345</vt:lpstr>
      <vt:lpstr>Bijnaur</vt:lpstr>
      <vt:lpstr>Bijnaur_24</vt:lpstr>
      <vt:lpstr>Daulatganj_14</vt:lpstr>
      <vt:lpstr>Daulatganj_42</vt:lpstr>
      <vt:lpstr>Dudahera_56</vt:lpstr>
      <vt:lpstr>Dudahera_70</vt:lpstr>
      <vt:lpstr>Ghaziabad</vt:lpstr>
      <vt:lpstr>GKP</vt:lpstr>
      <vt:lpstr>Gorakhpur</vt:lpstr>
      <vt:lpstr>Gorakhpur_15</vt:lpstr>
      <vt:lpstr>Gorakhpur_30</vt:lpstr>
      <vt:lpstr>GZB</vt:lpstr>
      <vt:lpstr>Indirapuram_56</vt:lpstr>
      <vt:lpstr>Indirapuram_74</vt:lpstr>
      <vt:lpstr>LKO</vt:lpstr>
      <vt:lpstr>Loni</vt:lpstr>
      <vt:lpstr>Loni_30</vt:lpstr>
      <vt:lpstr>Lucknow</vt:lpstr>
      <vt:lpstr>Meerut</vt:lpstr>
      <vt:lpstr>Meerut_72</vt:lpstr>
      <vt:lpstr>Muzaffarnagar</vt:lpstr>
      <vt:lpstr>Muzaffarnagar_32.5</vt:lpstr>
      <vt:lpstr>Pilkhua</vt:lpstr>
      <vt:lpstr>Pilkhua_3</vt:lpstr>
      <vt:lpstr>Rampur</vt:lpstr>
      <vt:lpstr>Rampur_15</vt:lpstr>
      <vt:lpstr>Rampur_30</vt:lpstr>
      <vt:lpstr>Rampur_5</vt:lpstr>
      <vt:lpstr>Saharanpur</vt:lpstr>
      <vt:lpstr>Saharanpur_38</vt:lpstr>
      <vt:lpstr>Sultanpur</vt:lpstr>
      <vt:lpstr>Sultanpur_5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srivastava</dc:creator>
  <cp:lastModifiedBy>Jalnigam</cp:lastModifiedBy>
  <cp:lastPrinted>2022-06-17T21:25:57Z</cp:lastPrinted>
  <dcterms:created xsi:type="dcterms:W3CDTF">2015-06-05T18:17:20Z</dcterms:created>
  <dcterms:modified xsi:type="dcterms:W3CDTF">2023-06-20T07:53:30Z</dcterms:modified>
</cp:coreProperties>
</file>