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s\Downloads\"/>
    </mc:Choice>
  </mc:AlternateContent>
  <xr:revisionPtr revIDLastSave="0" documentId="13_ncr:1_{C9663438-0AF0-4C86-81A6-35DC9D388ED6}" xr6:coauthVersionLast="45" xr6:coauthVersionMax="45" xr10:uidLastSave="{00000000-0000-0000-0000-000000000000}"/>
  <bookViews>
    <workbookView xWindow="-108" yWindow="-108" windowWidth="23256" windowHeight="12576" xr2:uid="{6D02E893-B8EC-4E6A-A30D-AF1F51CB7E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1" l="1"/>
  <c r="F39" i="1"/>
  <c r="F40" i="1"/>
  <c r="F38" i="1"/>
  <c r="G29" i="1"/>
  <c r="G28" i="1"/>
  <c r="I28" i="1" s="1"/>
  <c r="J28" i="1" s="1"/>
  <c r="K28" i="1" s="1"/>
  <c r="F5" i="1"/>
  <c r="I29" i="1" l="1"/>
  <c r="J29" i="1" s="1"/>
  <c r="K29" i="1" s="1"/>
  <c r="R24" i="1"/>
  <c r="E51" i="1"/>
  <c r="R18" i="1" s="1"/>
  <c r="E44" i="1"/>
  <c r="F6" i="1"/>
  <c r="E41" i="1"/>
  <c r="R17" i="1" s="1"/>
  <c r="D30" i="1"/>
  <c r="D24" i="1" l="1"/>
  <c r="D34" i="1"/>
  <c r="D33" i="1"/>
  <c r="D35" i="1" s="1"/>
  <c r="R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16" i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16" i="1"/>
  <c r="K16" i="1" s="1"/>
  <c r="F8" i="1"/>
  <c r="F9" i="1"/>
  <c r="F10" i="1"/>
  <c r="F11" i="1"/>
  <c r="F7" i="1"/>
  <c r="D5" i="1"/>
  <c r="G30" i="1" l="1"/>
  <c r="R13" i="1" s="1"/>
  <c r="F41" i="1"/>
  <c r="G24" i="1"/>
  <c r="H16" i="1"/>
  <c r="H24" i="1" s="1"/>
  <c r="K24" i="1"/>
  <c r="K30" i="1" l="1"/>
  <c r="R12" i="1"/>
  <c r="R14" i="1"/>
  <c r="J30" i="1"/>
  <c r="G3" i="1"/>
  <c r="G4" i="1"/>
  <c r="G12" i="1"/>
  <c r="R15" i="1" s="1"/>
  <c r="R19" i="1" s="1"/>
  <c r="G5" i="1"/>
  <c r="F12" i="1"/>
</calcChain>
</file>

<file path=xl/sharedStrings.xml><?xml version="1.0" encoding="utf-8"?>
<sst xmlns="http://schemas.openxmlformats.org/spreadsheetml/2006/main" count="112" uniqueCount="93">
  <si>
    <t>Materias Primas</t>
  </si>
  <si>
    <t>Paneles</t>
  </si>
  <si>
    <t>Gas</t>
  </si>
  <si>
    <t>Secciones</t>
  </si>
  <si>
    <t>Químicos</t>
  </si>
  <si>
    <t>Tarjetas de circuitos</t>
  </si>
  <si>
    <t>Altavoces</t>
  </si>
  <si>
    <t>Módulos de Control</t>
  </si>
  <si>
    <t>Carcasasa de Plastico</t>
  </si>
  <si>
    <t>Mandos a Distáncia</t>
  </si>
  <si>
    <t xml:space="preserve">Cantidad </t>
  </si>
  <si>
    <t>Unidades</t>
  </si>
  <si>
    <t>Precio</t>
  </si>
  <si>
    <t>Precio Total</t>
  </si>
  <si>
    <t>1L</t>
  </si>
  <si>
    <t>2,7m</t>
  </si>
  <si>
    <t>Total</t>
  </si>
  <si>
    <t>Empleados</t>
  </si>
  <si>
    <t>Cortadores de Vidrio</t>
  </si>
  <si>
    <t>Ingenieros</t>
  </si>
  <si>
    <t>Marketing</t>
  </si>
  <si>
    <t>Probadores(Testers)</t>
  </si>
  <si>
    <t>Contables</t>
  </si>
  <si>
    <t>Distribuidores</t>
  </si>
  <si>
    <t>Montadores</t>
  </si>
  <si>
    <t>Cantidad</t>
  </si>
  <si>
    <t>Pagas:</t>
  </si>
  <si>
    <t>Mes</t>
  </si>
  <si>
    <t>Año</t>
  </si>
  <si>
    <t>Por Empleo</t>
  </si>
  <si>
    <t>Espacio</t>
  </si>
  <si>
    <t>Almacen</t>
  </si>
  <si>
    <t>Fábrica(Nave)</t>
  </si>
  <si>
    <t>Coste Inicial</t>
  </si>
  <si>
    <t>Años</t>
  </si>
  <si>
    <t>Amortización</t>
  </si>
  <si>
    <t>Hora</t>
  </si>
  <si>
    <t>Intereses</t>
  </si>
  <si>
    <t>Tiempo</t>
  </si>
  <si>
    <t>5 min</t>
  </si>
  <si>
    <t>10 min</t>
  </si>
  <si>
    <t>2min</t>
  </si>
  <si>
    <t>0min</t>
  </si>
  <si>
    <t>15min</t>
  </si>
  <si>
    <t>35min</t>
  </si>
  <si>
    <t>Pagar al banco</t>
  </si>
  <si>
    <t>Precio al año</t>
  </si>
  <si>
    <t>Precio Final</t>
  </si>
  <si>
    <t>Energia</t>
  </si>
  <si>
    <t>Agua</t>
  </si>
  <si>
    <t>Luz</t>
  </si>
  <si>
    <t>Coste al mes</t>
  </si>
  <si>
    <t>Coste al año</t>
  </si>
  <si>
    <t>Total:</t>
  </si>
  <si>
    <t>Maquinas</t>
  </si>
  <si>
    <t>Vidrio</t>
  </si>
  <si>
    <t>Ensamblaje</t>
  </si>
  <si>
    <t>Duracion</t>
  </si>
  <si>
    <t>Escandallo de Fabricación</t>
  </si>
  <si>
    <t>Artículo</t>
  </si>
  <si>
    <t>Referencia</t>
  </si>
  <si>
    <t>Fecha</t>
  </si>
  <si>
    <t>Distribución de Conceptos</t>
  </si>
  <si>
    <t>empleados</t>
  </si>
  <si>
    <t>Horas Empleados</t>
  </si>
  <si>
    <t>Todos los empleados por hora</t>
  </si>
  <si>
    <t>Personal</t>
  </si>
  <si>
    <t>Unidades Fabricadas</t>
  </si>
  <si>
    <t>Televisiones</t>
  </si>
  <si>
    <t>1 u</t>
  </si>
  <si>
    <t>Pagar al año/Amortización</t>
  </si>
  <si>
    <t>Coste de los empleados</t>
  </si>
  <si>
    <t>Coste anual Materiales</t>
  </si>
  <si>
    <t>Energía</t>
  </si>
  <si>
    <t>Maquinas al año</t>
  </si>
  <si>
    <t>Coste Tele</t>
  </si>
  <si>
    <t>Precio Tele</t>
  </si>
  <si>
    <t>Cantidad Teles</t>
  </si>
  <si>
    <t>Ingresos anuales</t>
  </si>
  <si>
    <t>Ganacias sin descontar pagos</t>
  </si>
  <si>
    <t>Acuerdos con Empresas</t>
  </si>
  <si>
    <t>Duración</t>
  </si>
  <si>
    <t>Coste anual</t>
  </si>
  <si>
    <t>Amazon</t>
  </si>
  <si>
    <t>1 mes</t>
  </si>
  <si>
    <t>Coste Mensual</t>
  </si>
  <si>
    <t>1 año</t>
  </si>
  <si>
    <t>Gastos de envio</t>
  </si>
  <si>
    <t>Tiendas para vender las teles</t>
  </si>
  <si>
    <t>Hay 80 tiendas</t>
  </si>
  <si>
    <t>a 10.000€ cada una</t>
  </si>
  <si>
    <t>Poner en venta</t>
  </si>
  <si>
    <t>Precio Venta Tele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</si>
</sst>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0.0"/>
    <numFmt numFmtId="166" formatCode="#,##0.00\ &quot;€&quot;;[Red]#,##0.00\ &quot;€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61">
    <xf numFmtId="0" fontId="0" fillId="0" borderId="0" xfId="0"/>
    <xf numFmtId="8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3" borderId="0" xfId="0" applyFill="1"/>
    <xf numFmtId="0" fontId="2" fillId="2" borderId="0" xfId="0" applyFont="1" applyFill="1" applyAlignment="1">
      <alignment horizontal="center" vertical="center"/>
    </xf>
    <xf numFmtId="0" fontId="0" fillId="5" borderId="0" xfId="0" applyFill="1"/>
    <xf numFmtId="0" fontId="0" fillId="3" borderId="0" xfId="0" applyFill="1" applyAlignment="1">
      <alignment horizontal="right"/>
    </xf>
    <xf numFmtId="0" fontId="3" fillId="0" borderId="0" xfId="0" applyFont="1"/>
    <xf numFmtId="0" fontId="2" fillId="5" borderId="0" xfId="0" applyFont="1" applyFill="1"/>
    <xf numFmtId="0" fontId="1" fillId="7" borderId="0" xfId="2"/>
    <xf numFmtId="0" fontId="1" fillId="7" borderId="0" xfId="2" applyAlignment="1">
      <alignment horizontal="right"/>
    </xf>
    <xf numFmtId="8" fontId="1" fillId="7" borderId="0" xfId="2" applyNumberFormat="1"/>
    <xf numFmtId="6" fontId="1" fillId="7" borderId="0" xfId="2" applyNumberFormat="1"/>
    <xf numFmtId="0" fontId="4" fillId="6" borderId="0" xfId="1"/>
    <xf numFmtId="8" fontId="4" fillId="6" borderId="0" xfId="1" applyNumberFormat="1"/>
    <xf numFmtId="6" fontId="4" fillId="6" borderId="0" xfId="1" applyNumberFormat="1"/>
    <xf numFmtId="164" fontId="4" fillId="6" borderId="0" xfId="1" applyNumberFormat="1"/>
    <xf numFmtId="164" fontId="1" fillId="11" borderId="0" xfId="6" applyNumberFormat="1"/>
    <xf numFmtId="0" fontId="1" fillId="11" borderId="0" xfId="6"/>
    <xf numFmtId="0" fontId="1" fillId="11" borderId="0" xfId="6" applyNumberFormat="1"/>
    <xf numFmtId="165" fontId="1" fillId="7" borderId="0" xfId="2" applyNumberFormat="1" applyAlignment="1">
      <alignment horizontal="right"/>
    </xf>
    <xf numFmtId="164" fontId="1" fillId="7" borderId="0" xfId="2" applyNumberFormat="1"/>
    <xf numFmtId="1" fontId="1" fillId="7" borderId="0" xfId="2" applyNumberFormat="1"/>
    <xf numFmtId="0" fontId="0" fillId="7" borderId="0" xfId="2" applyFont="1" applyAlignment="1">
      <alignment horizontal="right"/>
    </xf>
    <xf numFmtId="0" fontId="0" fillId="0" borderId="0" xfId="0" applyAlignment="1"/>
    <xf numFmtId="0" fontId="2" fillId="3" borderId="0" xfId="0" applyFont="1" applyFill="1" applyAlignment="1">
      <alignment horizontal="center" vertical="center"/>
    </xf>
    <xf numFmtId="164" fontId="6" fillId="6" borderId="0" xfId="1" applyNumberFormat="1" applyFont="1"/>
    <xf numFmtId="44" fontId="6" fillId="6" borderId="0" xfId="1" applyNumberFormat="1" applyFont="1"/>
    <xf numFmtId="0" fontId="6" fillId="6" borderId="0" xfId="1" applyFont="1"/>
    <xf numFmtId="0" fontId="1" fillId="11" borderId="0" xfId="6" applyAlignment="1"/>
    <xf numFmtId="164" fontId="1" fillId="11" borderId="0" xfId="6" applyNumberFormat="1" applyAlignment="1"/>
    <xf numFmtId="49" fontId="1" fillId="11" borderId="0" xfId="6" applyNumberFormat="1" applyAlignment="1">
      <alignment vertical="top"/>
    </xf>
    <xf numFmtId="166" fontId="1" fillId="11" borderId="0" xfId="6" applyNumberFormat="1"/>
    <xf numFmtId="166" fontId="6" fillId="6" borderId="0" xfId="1" applyNumberFormat="1" applyFont="1"/>
    <xf numFmtId="0" fontId="2" fillId="3" borderId="0" xfId="0" applyFont="1" applyFill="1"/>
    <xf numFmtId="0" fontId="1" fillId="10" borderId="0" xfId="5" applyAlignment="1">
      <alignment horizontal="center"/>
    </xf>
    <xf numFmtId="0" fontId="1" fillId="9" borderId="0" xfId="4" applyBorder="1" applyAlignment="1">
      <alignment horizontal="center"/>
    </xf>
    <xf numFmtId="0" fontId="1" fillId="9" borderId="0" xfId="4" applyAlignment="1">
      <alignment horizontal="center"/>
    </xf>
    <xf numFmtId="0" fontId="2" fillId="9" borderId="0" xfId="4" applyFont="1" applyAlignment="1">
      <alignment horizontal="center"/>
    </xf>
    <xf numFmtId="0" fontId="5" fillId="8" borderId="0" xfId="3" applyAlignment="1">
      <alignment horizontal="center"/>
    </xf>
    <xf numFmtId="0" fontId="0" fillId="0" borderId="0" xfId="0" applyAlignment="1">
      <alignment horizontal="center"/>
    </xf>
    <xf numFmtId="164" fontId="2" fillId="9" borderId="0" xfId="4" applyNumberFormat="1" applyFont="1" applyAlignment="1">
      <alignment horizontal="right"/>
    </xf>
    <xf numFmtId="0" fontId="2" fillId="9" borderId="0" xfId="4" applyFont="1" applyAlignment="1">
      <alignment horizontal="right"/>
    </xf>
    <xf numFmtId="6" fontId="2" fillId="9" borderId="0" xfId="4" applyNumberFormat="1" applyFont="1" applyAlignment="1">
      <alignment horizontal="righ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6" fontId="5" fillId="8" borderId="0" xfId="3" applyNumberFormat="1" applyAlignment="1">
      <alignment horizontal="right"/>
    </xf>
    <xf numFmtId="0" fontId="5" fillId="8" borderId="0" xfId="3" applyAlignment="1">
      <alignment horizontal="right"/>
    </xf>
    <xf numFmtId="0" fontId="1" fillId="9" borderId="0" xfId="4" applyAlignment="1">
      <alignment horizontal="right"/>
    </xf>
    <xf numFmtId="2" fontId="1" fillId="9" borderId="0" xfId="4" applyNumberFormat="1" applyAlignment="1">
      <alignment horizontal="center"/>
    </xf>
    <xf numFmtId="14" fontId="1" fillId="9" borderId="0" xfId="4" applyNumberForma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" fillId="11" borderId="0" xfId="6" applyAlignment="1"/>
    <xf numFmtId="0" fontId="0" fillId="0" borderId="0" xfId="0"/>
    <xf numFmtId="164" fontId="5" fillId="8" borderId="0" xfId="3" applyNumberFormat="1" applyAlignment="1">
      <alignment horizontal="right"/>
    </xf>
    <xf numFmtId="164" fontId="1" fillId="9" borderId="0" xfId="4" applyNumberFormat="1" applyAlignment="1">
      <alignment horizontal="right"/>
    </xf>
    <xf numFmtId="0" fontId="2" fillId="5" borderId="0" xfId="0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7">
    <cellStyle name="20% - Énfasis1" xfId="2" builtinId="30"/>
    <cellStyle name="20% - Énfasis3" xfId="4" builtinId="38"/>
    <cellStyle name="20% - Énfasis5" xfId="6" builtinId="46"/>
    <cellStyle name="60% - Énfasis3" xfId="5" builtinId="40"/>
    <cellStyle name="Bueno" xfId="1" builtinId="26"/>
    <cellStyle name="Énfasis3" xfId="3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C216-38A6-411D-A537-FA705E8EAAD7}">
  <dimension ref="A2:U57"/>
  <sheetViews>
    <sheetView tabSelected="1" topLeftCell="A25" zoomScale="85" zoomScaleNormal="85" workbookViewId="0">
      <selection activeCell="E33" sqref="E33"/>
    </sheetView>
  </sheetViews>
  <sheetFormatPr baseColWidth="10" defaultColWidth="8.88671875" defaultRowHeight="14.4" x14ac:dyDescent="0.3"/>
  <cols>
    <col min="2" max="2" width="20.33203125" customWidth="1"/>
    <col min="3" max="3" width="14" customWidth="1"/>
    <col min="4" max="4" width="14.88671875" bestFit="1" customWidth="1"/>
    <col min="5" max="5" width="25.6640625" bestFit="1" customWidth="1"/>
    <col min="6" max="6" width="16.21875" customWidth="1"/>
    <col min="7" max="7" width="24.88671875" customWidth="1"/>
    <col min="8" max="8" width="17" customWidth="1"/>
    <col min="9" max="9" width="14.5546875" bestFit="1" customWidth="1"/>
    <col min="10" max="10" width="13" bestFit="1" customWidth="1"/>
    <col min="11" max="11" width="11.77734375" bestFit="1" customWidth="1"/>
    <col min="12" max="12" width="11.6640625" bestFit="1" customWidth="1"/>
    <col min="17" max="17" width="9.5546875" customWidth="1"/>
  </cols>
  <sheetData>
    <row r="2" spans="1:21" x14ac:dyDescent="0.3">
      <c r="A2" s="46" t="s">
        <v>0</v>
      </c>
      <c r="B2" s="46"/>
      <c r="C2" s="5"/>
      <c r="D2" s="5" t="s">
        <v>10</v>
      </c>
      <c r="E2" s="5" t="s">
        <v>11</v>
      </c>
      <c r="F2" s="5" t="s">
        <v>12</v>
      </c>
      <c r="G2" s="5" t="s">
        <v>13</v>
      </c>
    </row>
    <row r="3" spans="1:21" x14ac:dyDescent="0.3">
      <c r="A3" s="47" t="s">
        <v>1</v>
      </c>
      <c r="B3" s="47"/>
      <c r="C3" s="10"/>
      <c r="D3" s="10">
        <v>9450</v>
      </c>
      <c r="E3" s="21" t="s">
        <v>15</v>
      </c>
      <c r="F3" s="12">
        <v>4.7699999999999996</v>
      </c>
      <c r="G3" s="12">
        <f>F3*D3</f>
        <v>45076.499999999993</v>
      </c>
      <c r="H3" s="1"/>
    </row>
    <row r="4" spans="1:21" x14ac:dyDescent="0.3">
      <c r="A4" s="47" t="s">
        <v>2</v>
      </c>
      <c r="B4" s="47"/>
      <c r="C4" s="10"/>
      <c r="D4" s="10">
        <v>1260</v>
      </c>
      <c r="E4" s="11" t="s">
        <v>14</v>
      </c>
      <c r="F4" s="12">
        <v>15.83</v>
      </c>
      <c r="G4" s="12">
        <f>D4*F4</f>
        <v>19945.8</v>
      </c>
      <c r="O4" s="41" t="s">
        <v>58</v>
      </c>
      <c r="P4" s="41"/>
      <c r="Q4" s="41"/>
    </row>
    <row r="5" spans="1:21" x14ac:dyDescent="0.3">
      <c r="A5" s="47" t="s">
        <v>3</v>
      </c>
      <c r="B5" s="47"/>
      <c r="C5" s="10"/>
      <c r="D5" s="10">
        <f>3*18900</f>
        <v>56700</v>
      </c>
      <c r="E5" s="24" t="s">
        <v>69</v>
      </c>
      <c r="F5" s="22">
        <f>40000/56700</f>
        <v>0.70546737213403876</v>
      </c>
      <c r="G5" s="22">
        <f>F5*D5</f>
        <v>40000</v>
      </c>
    </row>
    <row r="6" spans="1:21" x14ac:dyDescent="0.3">
      <c r="A6" s="47" t="s">
        <v>4</v>
      </c>
      <c r="B6" s="47"/>
      <c r="C6" s="10"/>
      <c r="D6" s="23">
        <v>18900</v>
      </c>
      <c r="E6" s="24" t="s">
        <v>69</v>
      </c>
      <c r="F6" s="22">
        <f t="shared" ref="F6:F11" si="0">$G6/$D6</f>
        <v>0.79365079365079361</v>
      </c>
      <c r="G6" s="13">
        <v>15000</v>
      </c>
      <c r="O6" s="37" t="s">
        <v>59</v>
      </c>
      <c r="P6" s="37"/>
      <c r="Q6" s="37"/>
      <c r="R6" s="38" t="s">
        <v>68</v>
      </c>
      <c r="S6" s="38"/>
      <c r="T6" s="38"/>
      <c r="U6" s="38"/>
    </row>
    <row r="7" spans="1:21" x14ac:dyDescent="0.3">
      <c r="A7" s="47" t="s">
        <v>5</v>
      </c>
      <c r="B7" s="47"/>
      <c r="C7" s="10"/>
      <c r="D7" s="23">
        <v>18900</v>
      </c>
      <c r="E7" s="24" t="s">
        <v>69</v>
      </c>
      <c r="F7" s="22">
        <f>$G7/$D7</f>
        <v>6.3492063492063489</v>
      </c>
      <c r="G7" s="13">
        <v>120000</v>
      </c>
      <c r="O7" s="37" t="s">
        <v>60</v>
      </c>
      <c r="P7" s="37"/>
      <c r="Q7" s="37"/>
      <c r="R7" s="38"/>
      <c r="S7" s="38"/>
      <c r="T7" s="38"/>
      <c r="U7" s="38"/>
    </row>
    <row r="8" spans="1:21" x14ac:dyDescent="0.3">
      <c r="A8" s="47" t="s">
        <v>6</v>
      </c>
      <c r="B8" s="47"/>
      <c r="C8" s="10"/>
      <c r="D8" s="23">
        <v>18900</v>
      </c>
      <c r="E8" s="24" t="s">
        <v>69</v>
      </c>
      <c r="F8" s="22">
        <f t="shared" si="0"/>
        <v>10.582010582010582</v>
      </c>
      <c r="G8" s="22">
        <v>200000</v>
      </c>
      <c r="H8" s="3"/>
      <c r="O8" s="38" t="s">
        <v>61</v>
      </c>
      <c r="P8" s="38"/>
      <c r="Q8" s="38"/>
      <c r="R8" s="52">
        <v>43756</v>
      </c>
      <c r="S8" s="38"/>
      <c r="T8" s="38"/>
      <c r="U8" s="38"/>
    </row>
    <row r="9" spans="1:21" x14ac:dyDescent="0.3">
      <c r="A9" s="47" t="s">
        <v>7</v>
      </c>
      <c r="B9" s="47"/>
      <c r="C9" s="10"/>
      <c r="D9" s="23">
        <v>18900</v>
      </c>
      <c r="E9" s="24" t="s">
        <v>69</v>
      </c>
      <c r="F9" s="22">
        <f t="shared" si="0"/>
        <v>2.6455026455026456</v>
      </c>
      <c r="G9" s="22">
        <v>50000</v>
      </c>
      <c r="H9" s="3"/>
      <c r="O9" s="41"/>
      <c r="P9" s="41"/>
      <c r="Q9" s="41"/>
      <c r="R9" s="41"/>
      <c r="S9" s="41"/>
      <c r="T9" s="41"/>
      <c r="U9" s="41"/>
    </row>
    <row r="10" spans="1:21" x14ac:dyDescent="0.3">
      <c r="A10" s="47" t="s">
        <v>8</v>
      </c>
      <c r="B10" s="47"/>
      <c r="C10" s="10"/>
      <c r="D10" s="23">
        <v>18900</v>
      </c>
      <c r="E10" s="24" t="s">
        <v>69</v>
      </c>
      <c r="F10" s="22">
        <f t="shared" si="0"/>
        <v>13.227513227513228</v>
      </c>
      <c r="G10" s="22">
        <v>250000</v>
      </c>
      <c r="H10" s="3"/>
      <c r="O10" s="38" t="s">
        <v>62</v>
      </c>
      <c r="P10" s="38"/>
      <c r="Q10" s="38"/>
      <c r="R10" s="50"/>
      <c r="S10" s="50"/>
      <c r="T10" s="50"/>
      <c r="U10" s="50"/>
    </row>
    <row r="11" spans="1:21" x14ac:dyDescent="0.3">
      <c r="A11" s="47" t="s">
        <v>9</v>
      </c>
      <c r="B11" s="47"/>
      <c r="C11" s="10"/>
      <c r="D11" s="23">
        <v>18900</v>
      </c>
      <c r="E11" s="24" t="s">
        <v>69</v>
      </c>
      <c r="F11" s="22">
        <f t="shared" si="0"/>
        <v>79.365079365079367</v>
      </c>
      <c r="G11" s="22">
        <v>1500000</v>
      </c>
      <c r="H11" s="3"/>
      <c r="O11" s="38"/>
      <c r="P11" s="38"/>
      <c r="Q11" s="38"/>
      <c r="R11" s="51"/>
      <c r="S11" s="51"/>
      <c r="T11" s="51"/>
      <c r="U11" s="51"/>
    </row>
    <row r="12" spans="1:21" x14ac:dyDescent="0.3">
      <c r="A12" s="41"/>
      <c r="B12" s="41"/>
      <c r="E12" s="9" t="s">
        <v>16</v>
      </c>
      <c r="F12" s="27">
        <f>SUM(F$3:F$11)</f>
        <v>134.26843033509701</v>
      </c>
      <c r="G12" s="27">
        <f>SUM(G$3:G$11)</f>
        <v>2240022.2999999998</v>
      </c>
      <c r="O12" s="39" t="s">
        <v>66</v>
      </c>
      <c r="P12" s="39"/>
      <c r="Q12" s="39"/>
      <c r="R12" s="44">
        <f>K24</f>
        <v>2795400</v>
      </c>
      <c r="S12" s="43"/>
      <c r="T12" s="43"/>
      <c r="U12" s="43"/>
    </row>
    <row r="13" spans="1:21" x14ac:dyDescent="0.3">
      <c r="A13" s="41"/>
      <c r="B13" s="41"/>
      <c r="O13" s="39" t="s">
        <v>35</v>
      </c>
      <c r="P13" s="39"/>
      <c r="Q13" s="39"/>
      <c r="R13" s="42">
        <f>G30</f>
        <v>18500</v>
      </c>
      <c r="S13" s="43"/>
      <c r="T13" s="43"/>
      <c r="U13" s="43"/>
    </row>
    <row r="14" spans="1:21" x14ac:dyDescent="0.3">
      <c r="A14" s="41"/>
      <c r="B14" s="41"/>
      <c r="O14" s="39" t="s">
        <v>71</v>
      </c>
      <c r="P14" s="39"/>
      <c r="Q14" s="39"/>
      <c r="R14" s="44">
        <f>K24</f>
        <v>2795400</v>
      </c>
      <c r="S14" s="43"/>
      <c r="T14" s="43"/>
      <c r="U14" s="43"/>
    </row>
    <row r="15" spans="1:21" x14ac:dyDescent="0.3">
      <c r="A15" s="45" t="s">
        <v>17</v>
      </c>
      <c r="B15" s="45"/>
      <c r="C15" s="4"/>
      <c r="D15" s="4" t="s">
        <v>25</v>
      </c>
      <c r="E15" s="7" t="s">
        <v>38</v>
      </c>
      <c r="F15" s="4" t="s">
        <v>26</v>
      </c>
      <c r="G15" s="4" t="s">
        <v>36</v>
      </c>
      <c r="H15" s="4" t="s">
        <v>64</v>
      </c>
      <c r="I15" s="4" t="s">
        <v>27</v>
      </c>
      <c r="J15" s="4" t="s">
        <v>28</v>
      </c>
      <c r="K15" s="4" t="s">
        <v>29</v>
      </c>
      <c r="O15" s="39" t="s">
        <v>72</v>
      </c>
      <c r="P15" s="39"/>
      <c r="Q15" s="39"/>
      <c r="R15" s="42">
        <f>G12</f>
        <v>2240022.2999999998</v>
      </c>
      <c r="S15" s="43"/>
      <c r="T15" s="43"/>
      <c r="U15" s="43"/>
    </row>
    <row r="16" spans="1:21" x14ac:dyDescent="0.3">
      <c r="A16" s="36" t="s">
        <v>18</v>
      </c>
      <c r="B16" s="36"/>
      <c r="C16" s="10"/>
      <c r="D16" s="10">
        <v>15</v>
      </c>
      <c r="E16" s="11" t="s">
        <v>39</v>
      </c>
      <c r="F16" s="10"/>
      <c r="G16" s="12">
        <f t="shared" ref="G16:G23" si="1">($I16/4)/40</f>
        <v>6.1875</v>
      </c>
      <c r="H16" s="12">
        <f>$G16*$D16</f>
        <v>92.8125</v>
      </c>
      <c r="I16" s="13">
        <v>990</v>
      </c>
      <c r="J16" s="13">
        <f t="shared" ref="J16:J23" si="2">$I16*12</f>
        <v>11880</v>
      </c>
      <c r="K16" s="13">
        <f t="shared" ref="K16:K23" si="3">$D16*$J16</f>
        <v>178200</v>
      </c>
      <c r="O16" s="39" t="s">
        <v>73</v>
      </c>
      <c r="P16" s="39"/>
      <c r="Q16" s="39"/>
      <c r="R16" s="42">
        <f>D35</f>
        <v>9600</v>
      </c>
      <c r="S16" s="43"/>
      <c r="T16" s="43"/>
      <c r="U16" s="43"/>
    </row>
    <row r="17" spans="1:21" x14ac:dyDescent="0.3">
      <c r="A17" s="36" t="s">
        <v>19</v>
      </c>
      <c r="B17" s="36"/>
      <c r="C17" s="10"/>
      <c r="D17" s="10">
        <v>15</v>
      </c>
      <c r="E17" s="11" t="s">
        <v>40</v>
      </c>
      <c r="F17" s="10"/>
      <c r="G17" s="12">
        <f t="shared" si="1"/>
        <v>10</v>
      </c>
      <c r="H17" s="12">
        <f>$G17*$D17</f>
        <v>150</v>
      </c>
      <c r="I17" s="13">
        <v>1600</v>
      </c>
      <c r="J17" s="13">
        <f t="shared" si="2"/>
        <v>19200</v>
      </c>
      <c r="K17" s="13">
        <f t="shared" si="3"/>
        <v>288000</v>
      </c>
      <c r="O17" s="39" t="s">
        <v>74</v>
      </c>
      <c r="P17" s="39"/>
      <c r="Q17" s="39"/>
      <c r="R17" s="42">
        <f>E41</f>
        <v>220000</v>
      </c>
      <c r="S17" s="43"/>
      <c r="T17" s="43"/>
      <c r="U17" s="43"/>
    </row>
    <row r="18" spans="1:21" x14ac:dyDescent="0.3">
      <c r="A18" s="36" t="s">
        <v>4</v>
      </c>
      <c r="B18" s="36"/>
      <c r="C18" s="10"/>
      <c r="D18" s="10">
        <v>10</v>
      </c>
      <c r="E18" s="11" t="s">
        <v>41</v>
      </c>
      <c r="F18" s="10"/>
      <c r="G18" s="12">
        <f t="shared" si="1"/>
        <v>10</v>
      </c>
      <c r="H18" s="12">
        <f t="shared" ref="H18:H23" si="4">$G18*$D18</f>
        <v>100</v>
      </c>
      <c r="I18" s="13">
        <v>1600</v>
      </c>
      <c r="J18" s="13">
        <f t="shared" si="2"/>
        <v>19200</v>
      </c>
      <c r="K18" s="13">
        <f t="shared" si="3"/>
        <v>192000</v>
      </c>
      <c r="O18" s="39" t="s">
        <v>91</v>
      </c>
      <c r="P18" s="39"/>
      <c r="Q18" s="39"/>
      <c r="R18" s="42">
        <f>E51</f>
        <v>962468</v>
      </c>
      <c r="S18" s="43"/>
      <c r="T18" s="43"/>
      <c r="U18" s="43"/>
    </row>
    <row r="19" spans="1:21" x14ac:dyDescent="0.3">
      <c r="A19" s="36" t="s">
        <v>20</v>
      </c>
      <c r="B19" s="36"/>
      <c r="C19" s="10"/>
      <c r="D19" s="10">
        <v>20</v>
      </c>
      <c r="E19" s="11" t="s">
        <v>42</v>
      </c>
      <c r="F19" s="10"/>
      <c r="G19" s="12">
        <f t="shared" si="1"/>
        <v>8.75</v>
      </c>
      <c r="H19" s="12">
        <f t="shared" si="4"/>
        <v>175</v>
      </c>
      <c r="I19" s="13">
        <v>1400</v>
      </c>
      <c r="J19" s="13">
        <f t="shared" si="2"/>
        <v>16800</v>
      </c>
      <c r="K19" s="13">
        <f t="shared" si="3"/>
        <v>336000</v>
      </c>
      <c r="O19" s="40" t="s">
        <v>16</v>
      </c>
      <c r="P19" s="40"/>
      <c r="Q19" s="40"/>
      <c r="R19" s="48">
        <f>SUM(R12:U17)</f>
        <v>8078922.2999999998</v>
      </c>
      <c r="S19" s="49"/>
      <c r="T19" s="49"/>
      <c r="U19" s="49"/>
    </row>
    <row r="20" spans="1:21" x14ac:dyDescent="0.3">
      <c r="A20" s="36" t="s">
        <v>21</v>
      </c>
      <c r="B20" s="36"/>
      <c r="C20" s="10"/>
      <c r="D20" s="10">
        <v>10</v>
      </c>
      <c r="E20" s="11" t="s">
        <v>43</v>
      </c>
      <c r="F20" s="10"/>
      <c r="G20" s="12">
        <f t="shared" si="1"/>
        <v>6.875</v>
      </c>
      <c r="H20" s="12">
        <f t="shared" si="4"/>
        <v>68.75</v>
      </c>
      <c r="I20" s="13">
        <v>1100</v>
      </c>
      <c r="J20" s="13">
        <f t="shared" si="2"/>
        <v>13200</v>
      </c>
      <c r="K20" s="13">
        <f t="shared" si="3"/>
        <v>132000</v>
      </c>
      <c r="P20" s="2"/>
      <c r="Q20" s="2"/>
      <c r="R20" s="2"/>
      <c r="S20" s="2"/>
      <c r="T20" s="2"/>
      <c r="U20" s="2"/>
    </row>
    <row r="21" spans="1:21" x14ac:dyDescent="0.3">
      <c r="A21" s="36" t="s">
        <v>22</v>
      </c>
      <c r="B21" s="36"/>
      <c r="C21" s="10"/>
      <c r="D21" s="10">
        <v>17</v>
      </c>
      <c r="E21" s="11">
        <v>0</v>
      </c>
      <c r="F21" s="10"/>
      <c r="G21" s="12">
        <f t="shared" si="1"/>
        <v>8.125</v>
      </c>
      <c r="H21" s="12">
        <f t="shared" si="4"/>
        <v>138.125</v>
      </c>
      <c r="I21" s="13">
        <v>1300</v>
      </c>
      <c r="J21" s="13">
        <f t="shared" si="2"/>
        <v>15600</v>
      </c>
      <c r="K21" s="13">
        <f t="shared" si="3"/>
        <v>265200</v>
      </c>
    </row>
    <row r="22" spans="1:21" x14ac:dyDescent="0.3">
      <c r="A22" s="36" t="s">
        <v>23</v>
      </c>
      <c r="B22" s="36"/>
      <c r="C22" s="10"/>
      <c r="D22" s="10">
        <v>50</v>
      </c>
      <c r="E22" s="11">
        <v>0</v>
      </c>
      <c r="F22" s="10"/>
      <c r="G22" s="12">
        <f t="shared" si="1"/>
        <v>5.625</v>
      </c>
      <c r="H22" s="12">
        <f t="shared" si="4"/>
        <v>281.25</v>
      </c>
      <c r="I22" s="13">
        <v>900</v>
      </c>
      <c r="J22" s="13">
        <f t="shared" si="2"/>
        <v>10800</v>
      </c>
      <c r="K22" s="13">
        <f t="shared" si="3"/>
        <v>540000</v>
      </c>
      <c r="O22" s="36" t="s">
        <v>67</v>
      </c>
      <c r="P22" s="36"/>
      <c r="Q22" s="36"/>
      <c r="R22" s="50">
        <v>18900</v>
      </c>
      <c r="S22" s="50"/>
      <c r="T22" s="50"/>
      <c r="U22" s="50"/>
    </row>
    <row r="23" spans="1:21" x14ac:dyDescent="0.3">
      <c r="A23" s="36" t="s">
        <v>24</v>
      </c>
      <c r="B23" s="36"/>
      <c r="C23" s="10"/>
      <c r="D23" s="10">
        <v>80</v>
      </c>
      <c r="E23" s="11" t="s">
        <v>44</v>
      </c>
      <c r="F23" s="10"/>
      <c r="G23" s="12">
        <f t="shared" si="1"/>
        <v>5.625</v>
      </c>
      <c r="H23" s="12">
        <f t="shared" si="4"/>
        <v>450</v>
      </c>
      <c r="I23" s="13">
        <v>900</v>
      </c>
      <c r="J23" s="13">
        <f t="shared" si="2"/>
        <v>10800</v>
      </c>
      <c r="K23" s="13">
        <f t="shared" si="3"/>
        <v>864000</v>
      </c>
      <c r="O23" s="36" t="s">
        <v>92</v>
      </c>
      <c r="P23" s="36"/>
      <c r="Q23" s="36"/>
      <c r="R23" s="57">
        <v>1059</v>
      </c>
      <c r="S23" s="57"/>
      <c r="T23" s="57"/>
      <c r="U23" s="57"/>
    </row>
    <row r="24" spans="1:21" x14ac:dyDescent="0.3">
      <c r="A24" s="41"/>
      <c r="B24" s="41"/>
      <c r="C24" s="6" t="s">
        <v>16</v>
      </c>
      <c r="D24" s="14">
        <f>SUM(D16:D23)</f>
        <v>217</v>
      </c>
      <c r="E24" s="14"/>
      <c r="F24" s="14"/>
      <c r="G24" s="15">
        <f>SUM(G16:G23)</f>
        <v>61.1875</v>
      </c>
      <c r="H24" s="15">
        <f>SUM(H16:H23)</f>
        <v>1455.9375</v>
      </c>
      <c r="I24" s="14"/>
      <c r="J24" s="14"/>
      <c r="K24" s="16">
        <f>SUM(K16:K23)</f>
        <v>2795400</v>
      </c>
      <c r="O24" s="40" t="s">
        <v>78</v>
      </c>
      <c r="P24" s="40"/>
      <c r="Q24" s="40"/>
      <c r="R24" s="56">
        <f>R22*R23</f>
        <v>20015100</v>
      </c>
      <c r="S24" s="56"/>
      <c r="T24" s="56"/>
      <c r="U24" s="56"/>
    </row>
    <row r="25" spans="1:21" x14ac:dyDescent="0.3">
      <c r="A25" s="41"/>
      <c r="B25" s="41"/>
      <c r="D25" t="s">
        <v>63</v>
      </c>
      <c r="H25" t="s">
        <v>65</v>
      </c>
    </row>
    <row r="26" spans="1:21" x14ac:dyDescent="0.3">
      <c r="A26" s="41"/>
      <c r="B26" s="41"/>
    </row>
    <row r="27" spans="1:21" x14ac:dyDescent="0.3">
      <c r="A27" s="45" t="s">
        <v>30</v>
      </c>
      <c r="B27" s="45"/>
      <c r="C27" s="4"/>
      <c r="D27" s="4" t="s">
        <v>33</v>
      </c>
      <c r="E27" s="4"/>
      <c r="F27" s="4" t="s">
        <v>34</v>
      </c>
      <c r="G27" s="4" t="s">
        <v>70</v>
      </c>
      <c r="H27" s="4" t="s">
        <v>37</v>
      </c>
      <c r="I27" s="4" t="s">
        <v>45</v>
      </c>
      <c r="J27" s="4" t="s">
        <v>46</v>
      </c>
      <c r="K27" s="4" t="s">
        <v>47</v>
      </c>
    </row>
    <row r="28" spans="1:21" x14ac:dyDescent="0.3">
      <c r="A28" s="36" t="s">
        <v>32</v>
      </c>
      <c r="B28" s="36"/>
      <c r="C28" s="19"/>
      <c r="D28" s="18">
        <v>274000</v>
      </c>
      <c r="E28" s="18"/>
      <c r="F28" s="19">
        <v>20</v>
      </c>
      <c r="G28" s="18">
        <f>$D28/$F28</f>
        <v>13700</v>
      </c>
      <c r="H28" s="20">
        <v>10</v>
      </c>
      <c r="I28" s="18">
        <f>($G28*$H28)/100</f>
        <v>1370</v>
      </c>
      <c r="J28" s="18">
        <f>$G28+$I28</f>
        <v>15070</v>
      </c>
      <c r="K28" s="18">
        <f>$J28*20</f>
        <v>301400</v>
      </c>
    </row>
    <row r="29" spans="1:21" x14ac:dyDescent="0.3">
      <c r="A29" s="36" t="s">
        <v>31</v>
      </c>
      <c r="B29" s="36"/>
      <c r="C29" s="19"/>
      <c r="D29" s="18">
        <v>120000</v>
      </c>
      <c r="E29" s="18"/>
      <c r="F29" s="19">
        <v>25</v>
      </c>
      <c r="G29" s="18">
        <f>$D29/$F29</f>
        <v>4800</v>
      </c>
      <c r="H29" s="20">
        <v>15</v>
      </c>
      <c r="I29" s="18">
        <f>($G29*$H29)/100</f>
        <v>720</v>
      </c>
      <c r="J29" s="18">
        <f>$G29+$I29</f>
        <v>5520</v>
      </c>
      <c r="K29" s="18">
        <f>$J29*20</f>
        <v>110400</v>
      </c>
    </row>
    <row r="30" spans="1:21" x14ac:dyDescent="0.3">
      <c r="C30" s="9" t="s">
        <v>53</v>
      </c>
      <c r="D30" s="27">
        <f>SUM(D28:D29)</f>
        <v>394000</v>
      </c>
      <c r="E30" s="29"/>
      <c r="F30" s="29"/>
      <c r="G30" s="27">
        <f>SUM(G28:G29)</f>
        <v>18500</v>
      </c>
      <c r="H30" s="29"/>
      <c r="I30" s="29"/>
      <c r="J30" s="27">
        <f>SUM(J28:J29)</f>
        <v>20590</v>
      </c>
      <c r="K30" s="27">
        <f>SUM(K28:K29)</f>
        <v>411800</v>
      </c>
    </row>
    <row r="31" spans="1:21" x14ac:dyDescent="0.3">
      <c r="J31" s="8"/>
    </row>
    <row r="32" spans="1:21" x14ac:dyDescent="0.3">
      <c r="A32" s="45" t="s">
        <v>48</v>
      </c>
      <c r="B32" s="45"/>
      <c r="C32" s="4" t="s">
        <v>51</v>
      </c>
      <c r="D32" s="4" t="s">
        <v>52</v>
      </c>
    </row>
    <row r="33" spans="1:6" x14ac:dyDescent="0.3">
      <c r="A33" s="36" t="s">
        <v>49</v>
      </c>
      <c r="B33" s="36"/>
      <c r="C33" s="18">
        <v>300</v>
      </c>
      <c r="D33" s="18">
        <f>$C33*12</f>
        <v>3600</v>
      </c>
    </row>
    <row r="34" spans="1:6" x14ac:dyDescent="0.3">
      <c r="A34" s="36" t="s">
        <v>50</v>
      </c>
      <c r="B34" s="36"/>
      <c r="C34" s="18">
        <v>500</v>
      </c>
      <c r="D34" s="18">
        <f>$C34*12</f>
        <v>6000</v>
      </c>
    </row>
    <row r="35" spans="1:6" x14ac:dyDescent="0.3">
      <c r="A35" s="60" t="s">
        <v>53</v>
      </c>
      <c r="B35" s="60"/>
      <c r="C35" s="29"/>
      <c r="D35" s="17">
        <f>SUM(D33:D34)</f>
        <v>9600</v>
      </c>
    </row>
    <row r="37" spans="1:6" x14ac:dyDescent="0.3">
      <c r="A37" s="45" t="s">
        <v>54</v>
      </c>
      <c r="B37" s="45"/>
      <c r="C37" s="35" t="s">
        <v>25</v>
      </c>
      <c r="D37" s="35" t="s">
        <v>57</v>
      </c>
      <c r="E37" s="35" t="s">
        <v>46</v>
      </c>
      <c r="F37" s="35" t="s">
        <v>13</v>
      </c>
    </row>
    <row r="38" spans="1:6" x14ac:dyDescent="0.3">
      <c r="A38" s="36" t="s">
        <v>2</v>
      </c>
      <c r="B38" s="36"/>
      <c r="C38" s="19">
        <v>3</v>
      </c>
      <c r="D38" s="19">
        <v>5</v>
      </c>
      <c r="E38" s="33">
        <v>40000</v>
      </c>
      <c r="F38" s="18">
        <f>$E38*$D38</f>
        <v>200000</v>
      </c>
    </row>
    <row r="39" spans="1:6" x14ac:dyDescent="0.3">
      <c r="A39" s="36" t="s">
        <v>55</v>
      </c>
      <c r="B39" s="36"/>
      <c r="C39" s="19">
        <v>5</v>
      </c>
      <c r="D39" s="19">
        <v>10</v>
      </c>
      <c r="E39" s="33">
        <v>80000</v>
      </c>
      <c r="F39" s="18">
        <f t="shared" ref="F39:F40" si="5">$E39*$D39</f>
        <v>800000</v>
      </c>
    </row>
    <row r="40" spans="1:6" x14ac:dyDescent="0.3">
      <c r="A40" s="36" t="s">
        <v>56</v>
      </c>
      <c r="B40" s="36"/>
      <c r="C40" s="19">
        <v>2</v>
      </c>
      <c r="D40" s="19">
        <v>10</v>
      </c>
      <c r="E40" s="33">
        <v>100000</v>
      </c>
      <c r="F40" s="18">
        <f t="shared" si="5"/>
        <v>1000000</v>
      </c>
    </row>
    <row r="41" spans="1:6" x14ac:dyDescent="0.3">
      <c r="A41" s="58" t="s">
        <v>53</v>
      </c>
      <c r="B41" s="58"/>
      <c r="C41" s="29"/>
      <c r="D41" s="29"/>
      <c r="E41" s="34">
        <f>SUM(E38:E40)</f>
        <v>220000</v>
      </c>
      <c r="F41" s="28">
        <f>SUM(F38:F40)</f>
        <v>2000000</v>
      </c>
    </row>
    <row r="43" spans="1:6" x14ac:dyDescent="0.3">
      <c r="A43" s="53" t="s">
        <v>75</v>
      </c>
      <c r="B43" s="53"/>
      <c r="C43" s="26" t="s">
        <v>76</v>
      </c>
      <c r="D43" s="26" t="s">
        <v>77</v>
      </c>
      <c r="E43" s="26" t="s">
        <v>79</v>
      </c>
    </row>
    <row r="44" spans="1:6" x14ac:dyDescent="0.3">
      <c r="A44" s="55"/>
      <c r="B44" s="55"/>
      <c r="C44" s="18">
        <v>1059</v>
      </c>
      <c r="D44" s="19">
        <v>18900</v>
      </c>
      <c r="E44" s="18">
        <f>D44*C44</f>
        <v>20015100</v>
      </c>
    </row>
    <row r="45" spans="1:6" x14ac:dyDescent="0.3">
      <c r="A45" s="25"/>
      <c r="B45" s="25"/>
      <c r="C45" s="25"/>
      <c r="D45" s="25"/>
      <c r="E45" s="25"/>
    </row>
    <row r="46" spans="1:6" x14ac:dyDescent="0.3">
      <c r="A46" s="53" t="s">
        <v>80</v>
      </c>
      <c r="B46" s="53"/>
      <c r="C46" s="26" t="s">
        <v>81</v>
      </c>
      <c r="D46" s="26" t="s">
        <v>85</v>
      </c>
      <c r="E46" s="26" t="s">
        <v>82</v>
      </c>
    </row>
    <row r="47" spans="1:6" x14ac:dyDescent="0.3">
      <c r="A47" s="54" t="s">
        <v>83</v>
      </c>
      <c r="B47" s="54"/>
      <c r="C47" s="30" t="s">
        <v>84</v>
      </c>
      <c r="D47" s="31">
        <v>39</v>
      </c>
      <c r="E47" s="31">
        <f>D47*12</f>
        <v>468</v>
      </c>
    </row>
    <row r="48" spans="1:6" x14ac:dyDescent="0.3">
      <c r="A48" s="54" t="s">
        <v>23</v>
      </c>
      <c r="B48" s="54"/>
      <c r="C48" s="30" t="s">
        <v>86</v>
      </c>
      <c r="D48" s="31"/>
      <c r="E48" s="31">
        <v>12000</v>
      </c>
    </row>
    <row r="49" spans="1:6" x14ac:dyDescent="0.3">
      <c r="A49" s="54" t="s">
        <v>87</v>
      </c>
      <c r="B49" s="54"/>
      <c r="C49" s="30" t="s">
        <v>86</v>
      </c>
      <c r="D49" s="31"/>
      <c r="E49" s="31">
        <v>150000</v>
      </c>
    </row>
    <row r="50" spans="1:6" x14ac:dyDescent="0.3">
      <c r="A50" s="32" t="s">
        <v>88</v>
      </c>
      <c r="B50" s="32"/>
      <c r="C50" s="30" t="s">
        <v>86</v>
      </c>
      <c r="D50" s="31"/>
      <c r="E50" s="31">
        <v>800000</v>
      </c>
      <c r="F50" t="s">
        <v>89</v>
      </c>
    </row>
    <row r="51" spans="1:6" x14ac:dyDescent="0.3">
      <c r="A51" s="59" t="s">
        <v>53</v>
      </c>
      <c r="B51" s="59"/>
      <c r="C51" s="29"/>
      <c r="D51" s="29"/>
      <c r="E51" s="27">
        <f>SUM(E47:E50)</f>
        <v>962468</v>
      </c>
      <c r="F51" t="s">
        <v>90</v>
      </c>
    </row>
    <row r="52" spans="1:6" x14ac:dyDescent="0.3">
      <c r="D52" s="3"/>
      <c r="E52" s="3"/>
    </row>
    <row r="53" spans="1:6" x14ac:dyDescent="0.3">
      <c r="D53" s="3"/>
      <c r="E53" s="3"/>
    </row>
    <row r="54" spans="1:6" x14ac:dyDescent="0.3">
      <c r="D54" s="3"/>
      <c r="E54" s="3"/>
    </row>
    <row r="55" spans="1:6" x14ac:dyDescent="0.3">
      <c r="D55" s="3"/>
      <c r="E55" s="3"/>
    </row>
    <row r="56" spans="1:6" x14ac:dyDescent="0.3">
      <c r="D56" s="3"/>
      <c r="E56" s="3"/>
    </row>
    <row r="57" spans="1:6" x14ac:dyDescent="0.3">
      <c r="D57" s="3"/>
      <c r="E57" s="3"/>
    </row>
  </sheetData>
  <mergeCells count="78">
    <mergeCell ref="A41:B41"/>
    <mergeCell ref="A51:B51"/>
    <mergeCell ref="A35:B35"/>
    <mergeCell ref="O24:Q24"/>
    <mergeCell ref="R24:U24"/>
    <mergeCell ref="R23:U23"/>
    <mergeCell ref="R22:U22"/>
    <mergeCell ref="O23:Q23"/>
    <mergeCell ref="O22:Q22"/>
    <mergeCell ref="A46:B46"/>
    <mergeCell ref="A47:B47"/>
    <mergeCell ref="A48:B48"/>
    <mergeCell ref="A49:B49"/>
    <mergeCell ref="A43:B43"/>
    <mergeCell ref="A44:B44"/>
    <mergeCell ref="R17:U17"/>
    <mergeCell ref="R19:U19"/>
    <mergeCell ref="O4:Q4"/>
    <mergeCell ref="R10:U10"/>
    <mergeCell ref="O14:Q14"/>
    <mergeCell ref="R14:U14"/>
    <mergeCell ref="O15:Q15"/>
    <mergeCell ref="R15:U15"/>
    <mergeCell ref="R11:U11"/>
    <mergeCell ref="R8:U8"/>
    <mergeCell ref="R7:U7"/>
    <mergeCell ref="O18:Q18"/>
    <mergeCell ref="R18:U18"/>
    <mergeCell ref="A25:B25"/>
    <mergeCell ref="A26:B26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2:B2"/>
    <mergeCell ref="A27:B27"/>
    <mergeCell ref="A28:B28"/>
    <mergeCell ref="A29:B29"/>
    <mergeCell ref="A32:B32"/>
    <mergeCell ref="A17:B17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33:B33"/>
    <mergeCell ref="A34:B34"/>
    <mergeCell ref="A37:B37"/>
    <mergeCell ref="A38:B38"/>
    <mergeCell ref="A39:B39"/>
    <mergeCell ref="A40:B40"/>
    <mergeCell ref="O6:Q6"/>
    <mergeCell ref="O7:Q7"/>
    <mergeCell ref="O8:Q8"/>
    <mergeCell ref="O10:Q10"/>
    <mergeCell ref="O11:Q11"/>
    <mergeCell ref="O12:Q12"/>
    <mergeCell ref="O13:Q13"/>
    <mergeCell ref="O16:Q16"/>
    <mergeCell ref="O17:Q17"/>
    <mergeCell ref="O19:Q19"/>
    <mergeCell ref="O9:U9"/>
    <mergeCell ref="R16:U16"/>
    <mergeCell ref="R13:U13"/>
    <mergeCell ref="R6:U6"/>
    <mergeCell ref="R12:U12"/>
  </mergeCells>
  <pageMargins left="0.7" right="0.7" top="0.75" bottom="0.75" header="0.3" footer="0.3"/>
  <pageSetup paperSize="9" orientation="portrait" r:id="rId1"/>
  <ignoredErrors>
    <ignoredError sqref="G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159F7C3BDF2641A87580C3C2B74D18" ma:contentTypeVersion="2" ma:contentTypeDescription="Crear nuevo documento." ma:contentTypeScope="" ma:versionID="0297e6cd412ce2a4ae8acf553cf7fb74">
  <xsd:schema xmlns:xsd="http://www.w3.org/2001/XMLSchema" xmlns:xs="http://www.w3.org/2001/XMLSchema" xmlns:p="http://schemas.microsoft.com/office/2006/metadata/properties" xmlns:ns3="8644744d-ca45-4b47-b2e3-86040c182eec" targetNamespace="http://schemas.microsoft.com/office/2006/metadata/properties" ma:root="true" ma:fieldsID="d7388d3abd3be59a765193f031239f14" ns3:_="">
    <xsd:import namespace="8644744d-ca45-4b47-b2e3-86040c182e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44744d-ca45-4b47-b2e3-86040c182e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02FD58-1B55-4E5C-968B-9D4C71410126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8644744d-ca45-4b47-b2e3-86040c182eec"/>
  </ds:schemaRefs>
</ds:datastoreItem>
</file>

<file path=customXml/itemProps2.xml><?xml version="1.0" encoding="utf-8"?>
<ds:datastoreItem xmlns:ds="http://schemas.openxmlformats.org/officeDocument/2006/customXml" ds:itemID="{781190AB-0315-407C-A070-8F015D64CD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44744d-ca45-4b47-b2e3-86040c182e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F4AE17-1B79-4423-B61E-0DC93E79F5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sensi</dc:creator>
  <cp:lastModifiedBy>Ivan Sabater</cp:lastModifiedBy>
  <dcterms:created xsi:type="dcterms:W3CDTF">2019-10-11T11:40:14Z</dcterms:created>
  <dcterms:modified xsi:type="dcterms:W3CDTF">2019-10-22T15:56:04Z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0x01010094159F7C3BDF2641A87580C3C2B74D18</vt:lpwstr>
  </property>
</Properties>
</file>