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ios" sheetId="1" r:id="rId4"/>
    <sheet state="visible" name="Espacio de trabajo" sheetId="2" r:id="rId5"/>
    <sheet state="visible" name="Otros gastos" sheetId="3" r:id="rId6"/>
    <sheet state="visible" name="Totales" sheetId="4" r:id="rId7"/>
  </sheets>
  <definedNames/>
  <calcPr/>
</workbook>
</file>

<file path=xl/sharedStrings.xml><?xml version="1.0" encoding="utf-8"?>
<sst xmlns="http://schemas.openxmlformats.org/spreadsheetml/2006/main" count="76" uniqueCount="69">
  <si>
    <t>Puesto</t>
  </si>
  <si>
    <t>Sueldo Mensual Bruto (€)</t>
  </si>
  <si>
    <t>Sueldo Mensual Neto (€)</t>
  </si>
  <si>
    <t>Retenciones por IRPF (€)</t>
  </si>
  <si>
    <t>Cuotas a la Seguridad Social</t>
  </si>
  <si>
    <t>Sueldo Anual Bruto (€)</t>
  </si>
  <si>
    <t>Sueldo Anual Neto (€)</t>
  </si>
  <si>
    <t>Extras (€)</t>
  </si>
  <si>
    <t>Coste para la empresa (ss)</t>
  </si>
  <si>
    <t>Mensual</t>
  </si>
  <si>
    <t>Anual</t>
  </si>
  <si>
    <t>Director de Tecnología</t>
  </si>
  <si>
    <t>Coordinador de proyectos</t>
  </si>
  <si>
    <t>Front End Developer</t>
  </si>
  <si>
    <t>Full Stack Developer</t>
  </si>
  <si>
    <t>Dev Ops Developer</t>
  </si>
  <si>
    <t>Coste para la empresa:</t>
  </si>
  <si>
    <t>Sueldo</t>
  </si>
  <si>
    <t>Seguridad social</t>
  </si>
  <si>
    <t>Total:</t>
  </si>
  <si>
    <t>Coste de la seguridad social del trabajador calculado con el 31% del salario bruto mensual.</t>
  </si>
  <si>
    <t>* Condiciones calculadas sobre la situación familiar soltero/viudo, tipo de contrato laboral general, 12 pagas, edad 30 años y contrato como Ingeniero y licenciado.</t>
  </si>
  <si>
    <t>https://cincodias.elpais.com/herramientas/calculadora-sueldo-neto/#tabla_resultados</t>
  </si>
  <si>
    <t>Coste mensual (IVA incl.) :</t>
  </si>
  <si>
    <t>Coste anual (Iva incl.) :</t>
  </si>
  <si>
    <t>Alquiler de oficina de 50 m2 con aire acondicionado</t>
  </si>
  <si>
    <t>En pleno centro oficina exterior con dos grandes ventanales dando a Maisonnave en edificio representativo todo de oficinas.</t>
  </si>
  <si>
    <t>Dividida en 2 despachos y zona de recepción-sala de espera. Cuenta con aseo exterior frente a la entrada exclusivo de esta oficina. Cuenta con climatización frío-</t>
  </si>
  <si>
    <t>calor por conductos. Rodeada de todo tipo de servicios, comercios y los principales organismos y entidades financieras.</t>
  </si>
  <si>
    <t>https://www.idealista.com/inmueble/93145002/</t>
  </si>
  <si>
    <t>Cantidad</t>
  </si>
  <si>
    <t>Coste (unidad)</t>
  </si>
  <si>
    <t>Total (IVA incluido)</t>
  </si>
  <si>
    <t>Escritorio</t>
  </si>
  <si>
    <t>Lámpara individual</t>
  </si>
  <si>
    <t>Silla de escritorio para trabajadores</t>
  </si>
  <si>
    <t>Sillas para otros usuarios*</t>
  </si>
  <si>
    <t>Ordenadores</t>
  </si>
  <si>
    <t>Teléfonos</t>
  </si>
  <si>
    <t>Software</t>
  </si>
  <si>
    <t>Material de oficina (bolis, agendas...)</t>
  </si>
  <si>
    <t>Coste total para la empresa (IVA incluido) :</t>
  </si>
  <si>
    <t>Gasto dirimido en 3 meses:</t>
  </si>
  <si>
    <t>*Por ejemplo: Entrevistas, reuniones...etc</t>
  </si>
  <si>
    <t>*Gastos calculados en función de un año y con la primera compra del material necesario.</t>
  </si>
  <si>
    <t>en los años siguientes el coste sería 0€ a no ser que hayan reparaciones etc.</t>
  </si>
  <si>
    <t>Luz</t>
  </si>
  <si>
    <t>Agua</t>
  </si>
  <si>
    <t>Internet*</t>
  </si>
  <si>
    <t>Teléfono*</t>
  </si>
  <si>
    <t>Protección de Datos</t>
  </si>
  <si>
    <t>Prevención y riesgos laborales</t>
  </si>
  <si>
    <t>Asesoría</t>
  </si>
  <si>
    <t>Seguro del local</t>
  </si>
  <si>
    <t>Comunidad</t>
  </si>
  <si>
    <t>Alarma</t>
  </si>
  <si>
    <t>Limpieza</t>
  </si>
  <si>
    <t>Tarifas de internet y teléfono basadas en :</t>
  </si>
  <si>
    <t>https://comunicacion.kelisto.es/landings/fi-network/finetwork-fibra-100?section=Compare</t>
  </si>
  <si>
    <t>Prevención de riesgos laborales contratada con "Grupo ESOC prevención"</t>
  </si>
  <si>
    <t>Protección de datos contratada con DG Datos SL.</t>
  </si>
  <si>
    <t>Espacio de trabajo (local, ordenadores..):</t>
  </si>
  <si>
    <t>Salarios y seguridad social:</t>
  </si>
  <si>
    <t>Otros gastos (agua, electricidad..):</t>
  </si>
  <si>
    <t>Gasto Total:</t>
  </si>
  <si>
    <t>Trimestral</t>
  </si>
  <si>
    <t>* Estos gastos se han calculado de forma aproximada,</t>
  </si>
  <si>
    <t>pueden haber variaciones debido al incremento o decremento de varios factores</t>
  </si>
  <si>
    <t>como pueden ser el IVA aplicado a los servicios básicos, la inflación..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</si>
</sst>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#,##0.00&quot;€&quot;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sz val="12.0"/>
      <color rgb="FF141414"/>
      <name val="Arial"/>
    </font>
    <font>
      <color rgb="FF000000"/>
      <name val="Roboto"/>
    </font>
    <font/>
    <font>
      <sz val="11.0"/>
      <color rgb="FF000000"/>
      <name val="Inconsolata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2" fillId="2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6" fillId="3" fontId="1" numFmtId="0" xfId="0" applyAlignment="1" applyBorder="1" applyFill="1" applyFont="1">
      <alignment horizontal="center" readingOrder="0"/>
    </xf>
    <xf borderId="7" fillId="3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5" fillId="0" fontId="2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5" fillId="0" fontId="2" numFmtId="164" xfId="0" applyBorder="1" applyFont="1" applyNumberFormat="1"/>
    <xf borderId="0" fillId="0" fontId="2" numFmtId="165" xfId="0" applyAlignment="1" applyFont="1" applyNumberFormat="1">
      <alignment horizontal="center" readingOrder="0"/>
    </xf>
    <xf borderId="5" fillId="0" fontId="2" numFmtId="165" xfId="0" applyAlignment="1" applyBorder="1" applyFont="1" applyNumberFormat="1">
      <alignment horizontal="center" readingOrder="0"/>
    </xf>
    <xf borderId="8" fillId="0" fontId="2" numFmtId="0" xfId="0" applyAlignment="1" applyBorder="1" applyFont="1">
      <alignment readingOrder="0"/>
    </xf>
    <xf borderId="7" fillId="0" fontId="2" numFmtId="164" xfId="0" applyAlignment="1" applyBorder="1" applyFont="1" applyNumberFormat="1">
      <alignment horizontal="center" readingOrder="0"/>
    </xf>
    <xf borderId="6" fillId="0" fontId="2" numFmtId="165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7" fillId="0" fontId="2" numFmtId="164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/>
    </xf>
    <xf borderId="7" fillId="0" fontId="2" numFmtId="164" xfId="0" applyBorder="1" applyFont="1" applyNumberFormat="1"/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10" fillId="0" fontId="2" numFmtId="164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/>
    </xf>
    <xf borderId="11" fillId="0" fontId="2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164" xfId="0" applyAlignment="1" applyBorder="1" applyFont="1" applyNumberFormat="1">
      <alignment horizontal="center" readingOrder="0"/>
    </xf>
    <xf borderId="0" fillId="4" fontId="4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0" fontId="2" numFmtId="0" xfId="0" applyAlignment="1" applyFont="1">
      <alignment horizontal="left"/>
    </xf>
    <xf borderId="9" fillId="2" fontId="2" numFmtId="0" xfId="0" applyAlignment="1" applyBorder="1" applyFont="1">
      <alignment horizontal="center" readingOrder="0"/>
    </xf>
    <xf borderId="12" fillId="2" fontId="2" numFmtId="0" xfId="0" applyAlignment="1" applyBorder="1" applyFont="1">
      <alignment horizontal="left" readingOrder="0"/>
    </xf>
    <xf borderId="13" fillId="2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 readingOrder="0"/>
    </xf>
    <xf borderId="14" fillId="0" fontId="2" numFmtId="164" xfId="0" applyAlignment="1" applyBorder="1" applyFont="1" applyNumberFormat="1">
      <alignment horizontal="center" readingOrder="0"/>
    </xf>
    <xf borderId="15" fillId="0" fontId="2" numFmtId="164" xfId="0" applyAlignment="1" applyBorder="1" applyFont="1" applyNumberFormat="1">
      <alignment horizontal="center"/>
    </xf>
    <xf borderId="4" fillId="2" fontId="2" numFmtId="0" xfId="0" applyAlignment="1" applyBorder="1" applyFont="1">
      <alignment horizontal="left" readingOrder="0"/>
    </xf>
    <xf borderId="0" fillId="2" fontId="2" numFmtId="0" xfId="0" applyAlignment="1" applyFont="1">
      <alignment horizontal="center"/>
    </xf>
    <xf borderId="5" fillId="0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readingOrder="0"/>
    </xf>
    <xf borderId="6" fillId="2" fontId="2" numFmtId="0" xfId="0" applyBorder="1" applyFont="1"/>
    <xf borderId="7" fillId="0" fontId="2" numFmtId="0" xfId="0" applyAlignment="1" applyBorder="1" applyFont="1">
      <alignment horizontal="center" readingOrder="0"/>
    </xf>
    <xf borderId="12" fillId="2" fontId="2" numFmtId="0" xfId="0" applyAlignment="1" applyBorder="1" applyFont="1">
      <alignment readingOrder="0"/>
    </xf>
    <xf borderId="13" fillId="2" fontId="2" numFmtId="0" xfId="0" applyBorder="1" applyFont="1"/>
    <xf borderId="15" fillId="2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readingOrder="0"/>
    </xf>
    <xf borderId="0" fillId="2" fontId="2" numFmtId="0" xfId="0" applyFont="1"/>
    <xf borderId="10" fillId="2" fontId="2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3" fillId="2" fontId="1" numFmtId="0" xfId="0" applyBorder="1" applyFont="1"/>
    <xf borderId="2" fillId="0" fontId="1" numFmtId="0" xfId="0" applyBorder="1" applyFont="1"/>
    <xf borderId="2" fillId="0" fontId="1" numFmtId="164" xfId="0" applyBorder="1" applyFont="1" applyNumberFormat="1"/>
    <xf borderId="1" fillId="5" fontId="2" numFmtId="0" xfId="0" applyAlignment="1" applyBorder="1" applyFill="1" applyFont="1">
      <alignment readingOrder="0"/>
    </xf>
    <xf borderId="2" fillId="0" fontId="2" numFmtId="164" xfId="0" applyBorder="1" applyFont="1" applyNumberFormat="1"/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13" fillId="0" fontId="6" numFmtId="0" xfId="0" applyBorder="1" applyFont="1"/>
    <xf borderId="15" fillId="0" fontId="6" numFmtId="0" xfId="0" applyBorder="1" applyFont="1"/>
    <xf borderId="2" fillId="0" fontId="2" numFmtId="164" xfId="0" applyAlignment="1" applyBorder="1" applyFont="1" applyNumberFormat="1">
      <alignment horizontal="center" readingOrder="0"/>
    </xf>
    <xf borderId="3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2" fillId="0" fontId="2" numFmtId="165" xfId="0" applyAlignment="1" applyBorder="1" applyFont="1" applyNumberFormat="1">
      <alignment horizontal="center" readingOrder="0"/>
    </xf>
    <xf borderId="0" fillId="0" fontId="7" numFmtId="0" xfId="0" applyAlignment="1" applyFont="1">
      <alignment readingOrder="0"/>
    </xf>
    <xf borderId="1" fillId="6" fontId="2" numFmtId="0" xfId="0" applyAlignment="1" applyBorder="1" applyFill="1" applyFont="1">
      <alignment readingOrder="0"/>
    </xf>
    <xf borderId="3" fillId="6" fontId="2" numFmtId="0" xfId="0" applyBorder="1" applyFont="1"/>
    <xf borderId="9" fillId="6" fontId="2" numFmtId="0" xfId="0" applyBorder="1" applyFont="1"/>
    <xf borderId="1" fillId="0" fontId="8" numFmtId="0" xfId="0" applyAlignment="1" applyBorder="1" applyFont="1">
      <alignment readingOrder="0"/>
    </xf>
    <xf borderId="3" fillId="0" fontId="2" numFmtId="0" xfId="0" applyBorder="1" applyFont="1"/>
    <xf borderId="9" fillId="0" fontId="2" numFmtId="0" xfId="0" applyBorder="1" applyFont="1"/>
    <xf borderId="3" fillId="2" fontId="2" numFmtId="0" xfId="0" applyBorder="1" applyFont="1"/>
    <xf borderId="9" fillId="2" fontId="2" numFmtId="0" xfId="0" applyBorder="1" applyFont="1"/>
    <xf borderId="9" fillId="0" fontId="2" numFmtId="164" xfId="0" applyBorder="1" applyFont="1" applyNumberFormat="1"/>
    <xf borderId="3" fillId="2" fontId="2" numFmtId="0" xfId="0" applyAlignment="1" applyBorder="1" applyFont="1">
      <alignment readingOrder="0"/>
    </xf>
    <xf borderId="9" fillId="2" fontId="2" numFmtId="0" xfId="0" applyAlignment="1" applyBorder="1" applyFont="1">
      <alignment readingOrder="0"/>
    </xf>
    <xf borderId="4" fillId="0" fontId="2" numFmtId="0" xfId="0" applyBorder="1" applyFont="1"/>
    <xf borderId="10" fillId="0" fontId="2" numFmtId="0" xfId="0" applyBorder="1" applyFont="1"/>
    <xf borderId="1" fillId="0" fontId="2" numFmtId="164" xfId="0" applyBorder="1" applyFont="1" applyNumberFormat="1"/>
    <xf borderId="3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0</xdr:row>
      <xdr:rowOff>171450</xdr:rowOff>
    </xdr:from>
    <xdr:ext cx="3705225" cy="2781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952500</xdr:colOff>
      <xdr:row>15</xdr:row>
      <xdr:rowOff>57150</xdr:rowOff>
    </xdr:from>
    <xdr:ext cx="3705225" cy="27813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incodias.elpais.com/herramientas/calculadora-sueldo-net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dealista.com/inmueble/93145002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municacion.kelisto.es/landings/fi-network/finetwork-fibra-100?section=Compar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  <col customWidth="1" min="3" max="3" width="31.71"/>
    <col customWidth="1" min="4" max="4" width="30.43"/>
    <col customWidth="1" min="5" max="5" width="26.43"/>
    <col customWidth="1" min="6" max="6" width="28.86"/>
    <col customWidth="1" min="7" max="7" width="23.14"/>
    <col customWidth="1" min="8" max="8" width="21.71"/>
  </cols>
  <sheetData>
    <row r="2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2" t="s">
        <v>5</v>
      </c>
      <c r="H2" s="3" t="s">
        <v>6</v>
      </c>
      <c r="I2" s="2" t="s">
        <v>7</v>
      </c>
      <c r="J2" s="3" t="s">
        <v>8</v>
      </c>
      <c r="K2" s="4"/>
    </row>
    <row r="3">
      <c r="B3" s="5"/>
      <c r="C3" s="6"/>
      <c r="D3" s="7"/>
      <c r="E3" s="6"/>
      <c r="F3" s="7"/>
      <c r="G3" s="6"/>
      <c r="H3" s="7"/>
      <c r="I3" s="6"/>
      <c r="J3" s="8" t="s">
        <v>9</v>
      </c>
      <c r="K3" s="9" t="s">
        <v>10</v>
      </c>
    </row>
    <row r="4">
      <c r="B4" s="10" t="s">
        <v>11</v>
      </c>
      <c r="C4" s="11">
        <v>2500.0</v>
      </c>
      <c r="D4" s="12">
        <v>1905.0</v>
      </c>
      <c r="E4" s="11">
        <v>4938.0</v>
      </c>
      <c r="F4" s="12">
        <v>1905.0</v>
      </c>
      <c r="G4" s="13">
        <f>12*C4</f>
        <v>30000</v>
      </c>
      <c r="H4" s="12">
        <v>23157.0</v>
      </c>
      <c r="I4" s="11">
        <v>0.0</v>
      </c>
      <c r="J4" s="14">
        <f t="shared" ref="J4:J8" si="1">C4*31/100</f>
        <v>775</v>
      </c>
      <c r="K4" s="15">
        <f t="shared" ref="K4:K8" si="2">12*J4</f>
        <v>9300</v>
      </c>
    </row>
    <row r="5">
      <c r="B5" s="10" t="s">
        <v>12</v>
      </c>
      <c r="C5" s="11">
        <v>2300.0</v>
      </c>
      <c r="D5" s="16">
        <v>1798.6</v>
      </c>
      <c r="E5" s="17">
        <v>4264.2</v>
      </c>
      <c r="F5" s="16">
        <v>1752.6</v>
      </c>
      <c r="G5" s="11">
        <v>27600.0</v>
      </c>
      <c r="H5" s="16">
        <v>21583.2</v>
      </c>
      <c r="I5" s="11">
        <v>0.0</v>
      </c>
      <c r="J5" s="14">
        <f t="shared" si="1"/>
        <v>713</v>
      </c>
      <c r="K5" s="15">
        <f t="shared" si="2"/>
        <v>8556</v>
      </c>
    </row>
    <row r="6">
      <c r="B6" s="10" t="s">
        <v>13</v>
      </c>
      <c r="C6" s="11">
        <v>2100.0</v>
      </c>
      <c r="D6" s="16">
        <v>1667.6</v>
      </c>
      <c r="E6" s="17">
        <v>3588.5</v>
      </c>
      <c r="F6" s="16">
        <v>1600.02</v>
      </c>
      <c r="G6" s="13">
        <f t="shared" ref="G6:H6" si="3">12*C6</f>
        <v>25200</v>
      </c>
      <c r="H6" s="16">
        <f t="shared" si="3"/>
        <v>20011.2</v>
      </c>
      <c r="I6" s="11">
        <v>0.0</v>
      </c>
      <c r="J6" s="14">
        <f t="shared" si="1"/>
        <v>651</v>
      </c>
      <c r="K6" s="15">
        <f t="shared" si="2"/>
        <v>7812</v>
      </c>
    </row>
    <row r="7">
      <c r="B7" s="10" t="s">
        <v>14</v>
      </c>
      <c r="C7" s="11">
        <v>2100.0</v>
      </c>
      <c r="D7" s="16">
        <v>1667.6</v>
      </c>
      <c r="E7" s="17">
        <v>3588.5</v>
      </c>
      <c r="F7" s="16">
        <v>1600.02</v>
      </c>
      <c r="G7" s="13">
        <f t="shared" ref="G7:H7" si="4">12*C7</f>
        <v>25200</v>
      </c>
      <c r="H7" s="16">
        <f t="shared" si="4"/>
        <v>20011.2</v>
      </c>
      <c r="I7" s="11">
        <v>0.0</v>
      </c>
      <c r="J7" s="14">
        <f t="shared" si="1"/>
        <v>651</v>
      </c>
      <c r="K7" s="15">
        <f t="shared" si="2"/>
        <v>7812</v>
      </c>
    </row>
    <row r="8">
      <c r="B8" s="18" t="s">
        <v>15</v>
      </c>
      <c r="C8" s="19">
        <v>2100.0</v>
      </c>
      <c r="D8" s="20">
        <v>1667.6</v>
      </c>
      <c r="E8" s="21">
        <v>3588.5</v>
      </c>
      <c r="F8" s="20">
        <v>1600.02</v>
      </c>
      <c r="G8" s="22">
        <f t="shared" ref="G8:H8" si="5">12*C8</f>
        <v>25200</v>
      </c>
      <c r="H8" s="20">
        <f t="shared" si="5"/>
        <v>20011.2</v>
      </c>
      <c r="I8" s="19">
        <v>0.0</v>
      </c>
      <c r="J8" s="23">
        <f t="shared" si="1"/>
        <v>651</v>
      </c>
      <c r="K8" s="24">
        <f t="shared" si="2"/>
        <v>7812</v>
      </c>
    </row>
    <row r="9">
      <c r="C9" s="25"/>
      <c r="D9" s="25"/>
      <c r="E9" s="25"/>
      <c r="F9" s="25"/>
      <c r="G9" s="25"/>
      <c r="H9" s="25"/>
      <c r="I9" s="25"/>
      <c r="J9" s="25"/>
    </row>
    <row r="11">
      <c r="B11" s="26" t="s">
        <v>16</v>
      </c>
      <c r="C11" s="27" t="s">
        <v>9</v>
      </c>
      <c r="D11" s="28" t="s">
        <v>10</v>
      </c>
      <c r="E11" s="25"/>
    </row>
    <row r="12">
      <c r="B12" s="29" t="s">
        <v>17</v>
      </c>
      <c r="C12" s="13">
        <f>C4+C5+C6+C7+C8+I4+I5+I6+I7+I8</f>
        <v>11100</v>
      </c>
      <c r="D12" s="30">
        <f>12*C12</f>
        <v>133200</v>
      </c>
      <c r="E12" s="25"/>
    </row>
    <row r="13">
      <c r="B13" s="31" t="s">
        <v>18</v>
      </c>
      <c r="C13" s="22">
        <f t="shared" ref="C13:D13" si="6">J4+J5+J6+J7+J8</f>
        <v>3441</v>
      </c>
      <c r="D13" s="32">
        <f t="shared" si="6"/>
        <v>41292</v>
      </c>
      <c r="E13" s="25"/>
    </row>
    <row r="14">
      <c r="B14" s="25"/>
      <c r="C14" s="25"/>
      <c r="D14" s="25"/>
      <c r="E14" s="25"/>
    </row>
    <row r="15">
      <c r="B15" s="27" t="s">
        <v>19</v>
      </c>
      <c r="C15" s="33">
        <f>C12+C13</f>
        <v>14541</v>
      </c>
      <c r="D15" s="34">
        <f>D13+D12</f>
        <v>174492</v>
      </c>
      <c r="E15" s="25"/>
      <c r="F15" s="25"/>
      <c r="G15" s="25"/>
    </row>
    <row r="16">
      <c r="B16" s="25"/>
      <c r="C16" s="25"/>
      <c r="D16" s="25"/>
      <c r="E16" s="25"/>
      <c r="F16" s="25"/>
      <c r="G16" s="25"/>
    </row>
    <row r="17">
      <c r="B17" s="35" t="s">
        <v>20</v>
      </c>
      <c r="F17" s="25"/>
      <c r="G17" s="25"/>
    </row>
    <row r="18">
      <c r="B18" s="35" t="s">
        <v>21</v>
      </c>
      <c r="F18" s="25"/>
      <c r="G18" s="25"/>
    </row>
    <row r="19">
      <c r="B19" s="36" t="s">
        <v>22</v>
      </c>
      <c r="F19" s="25"/>
      <c r="G19" s="25"/>
    </row>
    <row r="20">
      <c r="F20" s="25"/>
      <c r="G20" s="25"/>
    </row>
    <row r="24">
      <c r="B24" s="35"/>
    </row>
  </sheetData>
  <hyperlinks>
    <hyperlink r:id="rId1" location="tabla_resultados" ref="B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6.57"/>
    <col customWidth="1" min="7" max="7" width="23.57"/>
  </cols>
  <sheetData>
    <row r="3">
      <c r="F3" s="37" t="s">
        <v>23</v>
      </c>
      <c r="G3" s="38" t="s">
        <v>24</v>
      </c>
    </row>
    <row r="4">
      <c r="F4" s="39"/>
      <c r="G4" s="40"/>
    </row>
    <row r="5">
      <c r="B5" s="35" t="s">
        <v>25</v>
      </c>
      <c r="F5" s="41">
        <v>500.0</v>
      </c>
      <c r="G5" s="22">
        <f>F5*12</f>
        <v>6000</v>
      </c>
    </row>
    <row r="6">
      <c r="B6" s="42" t="s">
        <v>26</v>
      </c>
    </row>
    <row r="7">
      <c r="B7" s="43" t="s">
        <v>27</v>
      </c>
    </row>
    <row r="8">
      <c r="B8" s="43" t="s">
        <v>28</v>
      </c>
    </row>
    <row r="9">
      <c r="B9" s="36" t="s">
        <v>29</v>
      </c>
    </row>
    <row r="10">
      <c r="B10" s="44"/>
    </row>
    <row r="11">
      <c r="B11" s="44"/>
      <c r="C11" s="25"/>
      <c r="D11" s="25"/>
      <c r="E11" s="38" t="s">
        <v>30</v>
      </c>
      <c r="F11" s="38" t="s">
        <v>31</v>
      </c>
      <c r="G11" s="45" t="s">
        <v>32</v>
      </c>
    </row>
    <row r="12">
      <c r="B12" s="46" t="s">
        <v>33</v>
      </c>
      <c r="C12" s="47"/>
      <c r="D12" s="47"/>
      <c r="E12" s="48">
        <v>5.0</v>
      </c>
      <c r="F12" s="49">
        <v>120.0</v>
      </c>
      <c r="G12" s="50">
        <f t="shared" ref="G12:G15" si="1">F12*E12</f>
        <v>600</v>
      </c>
    </row>
    <row r="13">
      <c r="B13" s="51" t="s">
        <v>34</v>
      </c>
      <c r="C13" s="52"/>
      <c r="D13" s="52"/>
      <c r="E13" s="53">
        <v>5.0</v>
      </c>
      <c r="F13" s="11">
        <v>20.0</v>
      </c>
      <c r="G13" s="30">
        <f t="shared" si="1"/>
        <v>100</v>
      </c>
    </row>
    <row r="14">
      <c r="B14" s="51" t="s">
        <v>35</v>
      </c>
      <c r="C14" s="52"/>
      <c r="D14" s="52"/>
      <c r="E14" s="53">
        <v>5.0</v>
      </c>
      <c r="F14" s="11">
        <v>100.0</v>
      </c>
      <c r="G14" s="30">
        <f t="shared" si="1"/>
        <v>500</v>
      </c>
    </row>
    <row r="15">
      <c r="B15" s="54" t="s">
        <v>36</v>
      </c>
      <c r="C15" s="55"/>
      <c r="D15" s="55"/>
      <c r="E15" s="56">
        <v>5.0</v>
      </c>
      <c r="F15" s="19">
        <v>30.0</v>
      </c>
      <c r="G15" s="32">
        <f t="shared" si="1"/>
        <v>150</v>
      </c>
    </row>
    <row r="16">
      <c r="F16" s="35"/>
      <c r="G16" s="25"/>
    </row>
    <row r="17">
      <c r="B17" s="57" t="s">
        <v>37</v>
      </c>
      <c r="C17" s="58"/>
      <c r="D17" s="59"/>
      <c r="E17" s="60">
        <v>5.0</v>
      </c>
      <c r="F17" s="49">
        <v>1500.0</v>
      </c>
      <c r="G17" s="50">
        <f>E17*F17</f>
        <v>7500</v>
      </c>
    </row>
    <row r="18">
      <c r="B18" s="61" t="s">
        <v>38</v>
      </c>
      <c r="C18" s="62"/>
      <c r="D18" s="63"/>
      <c r="E18" s="29">
        <v>5.0</v>
      </c>
      <c r="F18" s="11">
        <v>300.0</v>
      </c>
      <c r="G18" s="30">
        <f t="shared" ref="G18:G20" si="2">F18*E18</f>
        <v>1500</v>
      </c>
    </row>
    <row r="19">
      <c r="B19" s="61" t="s">
        <v>39</v>
      </c>
      <c r="C19" s="62"/>
      <c r="D19" s="63"/>
      <c r="E19" s="29">
        <v>5.0</v>
      </c>
      <c r="F19" s="11">
        <v>300.0</v>
      </c>
      <c r="G19" s="30">
        <f t="shared" si="2"/>
        <v>1500</v>
      </c>
    </row>
    <row r="20">
      <c r="B20" s="54" t="s">
        <v>40</v>
      </c>
      <c r="C20" s="55"/>
      <c r="D20" s="64"/>
      <c r="E20" s="31">
        <v>5.0</v>
      </c>
      <c r="F20" s="19">
        <v>100.0</v>
      </c>
      <c r="G20" s="32">
        <f t="shared" si="2"/>
        <v>500</v>
      </c>
    </row>
    <row r="21">
      <c r="E21" s="25"/>
      <c r="F21" s="25"/>
      <c r="G21" s="25"/>
    </row>
    <row r="22">
      <c r="E22" s="25"/>
      <c r="F22" s="25"/>
      <c r="G22" s="25"/>
    </row>
    <row r="23">
      <c r="B23" s="1" t="s">
        <v>41</v>
      </c>
      <c r="C23" s="65"/>
      <c r="D23" s="65"/>
      <c r="E23" s="66"/>
      <c r="F23" s="67">
        <f>F20+F19+F18+F17+F15+F14+F13+F12+F5</f>
        <v>2970</v>
      </c>
      <c r="G23" s="67">
        <f>G12+G13+G14+G15+G17+G18+G19+G5+G20</f>
        <v>18350</v>
      </c>
    </row>
    <row r="25">
      <c r="F25" s="68" t="s">
        <v>42</v>
      </c>
      <c r="G25" s="69">
        <f>G23/3</f>
        <v>6116.666667</v>
      </c>
    </row>
    <row r="26">
      <c r="B26" s="35" t="s">
        <v>43</v>
      </c>
    </row>
    <row r="28">
      <c r="B28" s="35" t="s">
        <v>44</v>
      </c>
    </row>
    <row r="29">
      <c r="B29" s="35" t="s">
        <v>45</v>
      </c>
    </row>
  </sheetData>
  <hyperlinks>
    <hyperlink r:id="rId1" ref="B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  <col customWidth="1" min="6" max="6" width="16.43"/>
  </cols>
  <sheetData>
    <row r="2">
      <c r="E2" s="70" t="s">
        <v>9</v>
      </c>
      <c r="F2" s="71" t="s">
        <v>10</v>
      </c>
    </row>
    <row r="3">
      <c r="B3" s="57" t="s">
        <v>46</v>
      </c>
      <c r="C3" s="72"/>
      <c r="D3" s="73"/>
      <c r="E3" s="74">
        <v>90.0</v>
      </c>
      <c r="F3" s="34">
        <f>E3*12</f>
        <v>1080</v>
      </c>
    </row>
    <row r="4">
      <c r="B4" s="70" t="s">
        <v>47</v>
      </c>
      <c r="C4" s="75"/>
      <c r="D4" s="76"/>
      <c r="E4" s="74">
        <v>30.0</v>
      </c>
      <c r="F4" s="34">
        <f t="shared" ref="F4:F6" si="1">12*E4</f>
        <v>360</v>
      </c>
    </row>
    <row r="5">
      <c r="B5" s="61" t="s">
        <v>48</v>
      </c>
      <c r="D5" s="77"/>
      <c r="E5" s="74">
        <v>20.9</v>
      </c>
      <c r="F5" s="34">
        <f t="shared" si="1"/>
        <v>250.8</v>
      </c>
    </row>
    <row r="6">
      <c r="B6" s="70" t="s">
        <v>49</v>
      </c>
      <c r="C6" s="75"/>
      <c r="D6" s="76"/>
      <c r="E6" s="74">
        <v>20.0</v>
      </c>
      <c r="F6" s="34">
        <f t="shared" si="1"/>
        <v>240</v>
      </c>
    </row>
    <row r="7">
      <c r="B7" s="70" t="s">
        <v>50</v>
      </c>
      <c r="C7" s="75"/>
      <c r="D7" s="76"/>
      <c r="E7" s="78">
        <v>22.68</v>
      </c>
      <c r="F7" s="78">
        <v>272.25</v>
      </c>
    </row>
    <row r="8">
      <c r="B8" s="70" t="s">
        <v>51</v>
      </c>
      <c r="C8" s="75"/>
      <c r="D8" s="76"/>
      <c r="E8" s="78">
        <v>18.16</v>
      </c>
      <c r="F8" s="74">
        <v>218.0</v>
      </c>
    </row>
    <row r="9">
      <c r="B9" s="70" t="s">
        <v>52</v>
      </c>
      <c r="C9" s="75"/>
      <c r="D9" s="76"/>
      <c r="E9" s="74">
        <v>40.0</v>
      </c>
      <c r="F9" s="34">
        <f t="shared" ref="F9:F13" si="2">12*E9</f>
        <v>480</v>
      </c>
    </row>
    <row r="10">
      <c r="B10" s="70" t="s">
        <v>53</v>
      </c>
      <c r="C10" s="75"/>
      <c r="D10" s="76"/>
      <c r="E10" s="74">
        <v>40.0</v>
      </c>
      <c r="F10" s="34">
        <f t="shared" si="2"/>
        <v>480</v>
      </c>
    </row>
    <row r="11">
      <c r="B11" s="70" t="s">
        <v>54</v>
      </c>
      <c r="C11" s="75"/>
      <c r="D11" s="76"/>
      <c r="E11" s="74">
        <v>20.0</v>
      </c>
      <c r="F11" s="34">
        <f t="shared" si="2"/>
        <v>240</v>
      </c>
      <c r="J11" s="79"/>
    </row>
    <row r="12">
      <c r="B12" s="70" t="s">
        <v>55</v>
      </c>
      <c r="C12" s="75"/>
      <c r="D12" s="76"/>
      <c r="E12" s="74">
        <v>20.0</v>
      </c>
      <c r="F12" s="34">
        <f t="shared" si="2"/>
        <v>240</v>
      </c>
    </row>
    <row r="13">
      <c r="B13" s="70" t="s">
        <v>56</v>
      </c>
      <c r="C13" s="75"/>
      <c r="D13" s="76"/>
      <c r="E13" s="74">
        <v>20.0</v>
      </c>
      <c r="F13" s="34">
        <f t="shared" si="2"/>
        <v>240</v>
      </c>
    </row>
    <row r="14">
      <c r="D14" s="71" t="s">
        <v>19</v>
      </c>
      <c r="E14" s="69">
        <f>E13+E12+E11+E10+E9+E6+E5+E4+E3+E7+E8</f>
        <v>341.74</v>
      </c>
      <c r="F14" s="34">
        <f>SUM(F3:F13)</f>
        <v>4101.05</v>
      </c>
    </row>
    <row r="16">
      <c r="B16" s="80" t="s">
        <v>57</v>
      </c>
      <c r="C16" s="81"/>
      <c r="D16" s="82"/>
    </row>
    <row r="17">
      <c r="B17" s="83" t="s">
        <v>58</v>
      </c>
      <c r="C17" s="84"/>
      <c r="D17" s="84"/>
      <c r="E17" s="84"/>
      <c r="F17" s="85"/>
    </row>
    <row r="19">
      <c r="B19" s="80" t="s">
        <v>59</v>
      </c>
      <c r="C19" s="81"/>
      <c r="D19" s="81"/>
      <c r="E19" s="81"/>
      <c r="F19" s="82"/>
    </row>
    <row r="21">
      <c r="B21" s="80" t="s">
        <v>60</v>
      </c>
      <c r="C21" s="81"/>
      <c r="D21" s="82"/>
    </row>
  </sheetData>
  <mergeCells count="11">
    <mergeCell ref="B10:D10"/>
    <mergeCell ref="B11:D11"/>
    <mergeCell ref="B12:D12"/>
    <mergeCell ref="B13:D13"/>
    <mergeCell ref="B3:D3"/>
    <mergeCell ref="B4:D4"/>
    <mergeCell ref="B5:D5"/>
    <mergeCell ref="B6:D6"/>
    <mergeCell ref="B7:D7"/>
    <mergeCell ref="B8:D8"/>
    <mergeCell ref="B9:D9"/>
  </mergeCells>
  <hyperlinks>
    <hyperlink r:id="rId1" ref="B1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B5" s="70" t="s">
        <v>61</v>
      </c>
      <c r="C5" s="86"/>
      <c r="D5" s="87"/>
      <c r="E5" s="88">
        <f>'Espacio de trabajo'!G25</f>
        <v>6116.666667</v>
      </c>
    </row>
    <row r="6">
      <c r="B6" s="70" t="s">
        <v>62</v>
      </c>
      <c r="C6" s="86"/>
      <c r="D6" s="87"/>
      <c r="E6" s="88">
        <f>Salarios!C15</f>
        <v>14541</v>
      </c>
    </row>
    <row r="7">
      <c r="B7" s="70" t="s">
        <v>63</v>
      </c>
      <c r="C7" s="86"/>
      <c r="D7" s="87"/>
      <c r="E7" s="88">
        <f>'Otros gastos'!E14</f>
        <v>341.74</v>
      </c>
    </row>
    <row r="11">
      <c r="B11" s="70" t="s">
        <v>64</v>
      </c>
      <c r="C11" s="70" t="s">
        <v>9</v>
      </c>
      <c r="D11" s="89" t="s">
        <v>65</v>
      </c>
      <c r="E11" s="90" t="s">
        <v>10</v>
      </c>
    </row>
    <row r="12">
      <c r="C12" s="91"/>
      <c r="E12" s="92"/>
    </row>
    <row r="13">
      <c r="C13" s="93">
        <f>'Otros gastos'!E14+'Espacio de trabajo'!G25+Salarios!C15</f>
        <v>20999.40667</v>
      </c>
      <c r="D13" s="94">
        <f>C13*3</f>
        <v>62998.22</v>
      </c>
      <c r="E13" s="88">
        <f>C13*12</f>
        <v>251992.88</v>
      </c>
    </row>
    <row r="18">
      <c r="B18" s="35" t="s">
        <v>66</v>
      </c>
    </row>
    <row r="19">
      <c r="B19" s="35" t="s">
        <v>67</v>
      </c>
    </row>
    <row r="20">
      <c r="B20" s="35" t="s">
        <v>68</v>
      </c>
    </row>
  </sheetData>
  <drawing r:id="rId1"/>
</worksheet>
</file>