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1075" windowHeight="9525" activeTab="2"/>
  </bookViews>
  <sheets>
    <sheet name="electric" sheetId="1" r:id="rId1"/>
    <sheet name="diesel" sheetId="4" r:id="rId2"/>
    <sheet name="steam" sheetId="7" r:id="rId3"/>
    <sheet name="dmu" sheetId="5" r:id="rId4"/>
    <sheet name="metro" sheetId="6" r:id="rId5"/>
  </sheets>
  <definedNames>
    <definedName name="solver_eng" localSheetId="1" hidden="1">1</definedName>
    <definedName name="solver_eng" localSheetId="3" hidden="1">1</definedName>
    <definedName name="solver_eng" localSheetId="0" hidden="1">1</definedName>
    <definedName name="solver_eng" localSheetId="4" hidden="1">1</definedName>
    <definedName name="solver_eng" localSheetId="2" hidden="1">1</definedName>
    <definedName name="solver_neg" localSheetId="1" hidden="1">1</definedName>
    <definedName name="solver_neg" localSheetId="3" hidden="1">1</definedName>
    <definedName name="solver_neg" localSheetId="0" hidden="1">1</definedName>
    <definedName name="solver_neg" localSheetId="4" hidden="1">1</definedName>
    <definedName name="solver_neg" localSheetId="2" hidden="1">1</definedName>
    <definedName name="solver_num" localSheetId="1" hidden="1">0</definedName>
    <definedName name="solver_num" localSheetId="3" hidden="1">0</definedName>
    <definedName name="solver_num" localSheetId="0" hidden="1">0</definedName>
    <definedName name="solver_num" localSheetId="4" hidden="1">0</definedName>
    <definedName name="solver_num" localSheetId="2" hidden="1">0</definedName>
    <definedName name="solver_opt" localSheetId="1" hidden="1">diesel!$E$3</definedName>
    <definedName name="solver_opt" localSheetId="3" hidden="1">dmu!$E$3</definedName>
    <definedName name="solver_opt" localSheetId="0" hidden="1">electric!$E$3</definedName>
    <definedName name="solver_opt" localSheetId="4" hidden="1">metro!$E$3</definedName>
    <definedName name="solver_opt" localSheetId="2" hidden="1">steam!$E$3</definedName>
    <definedName name="solver_typ" localSheetId="1" hidden="1">1</definedName>
    <definedName name="solver_typ" localSheetId="3" hidden="1">1</definedName>
    <definedName name="solver_typ" localSheetId="0" hidden="1">1</definedName>
    <definedName name="solver_typ" localSheetId="4" hidden="1">1</definedName>
    <definedName name="solver_typ" localSheetId="2" hidden="1">1</definedName>
    <definedName name="solver_val" localSheetId="1" hidden="1">0</definedName>
    <definedName name="solver_val" localSheetId="3" hidden="1">0</definedName>
    <definedName name="solver_val" localSheetId="0" hidden="1">0</definedName>
    <definedName name="solver_val" localSheetId="4" hidden="1">0</definedName>
    <definedName name="solver_val" localSheetId="2" hidden="1">0</definedName>
    <definedName name="solver_ver" localSheetId="1" hidden="1">3</definedName>
    <definedName name="solver_ver" localSheetId="3" hidden="1">3</definedName>
    <definedName name="solver_ver" localSheetId="0" hidden="1">3</definedName>
    <definedName name="solver_ver" localSheetId="4" hidden="1">3</definedName>
    <definedName name="solver_ver" localSheetId="2" hidden="1">3</definedName>
  </definedNames>
  <calcPr calcId="145621"/>
</workbook>
</file>

<file path=xl/calcChain.xml><?xml version="1.0" encoding="utf-8"?>
<calcChain xmlns="http://schemas.openxmlformats.org/spreadsheetml/2006/main">
  <c r="N13" i="7" l="1"/>
  <c r="M13" i="7"/>
  <c r="K13" i="7"/>
  <c r="J13" i="7"/>
  <c r="N12" i="7"/>
  <c r="M12" i="7"/>
  <c r="K12" i="7"/>
  <c r="J12" i="7"/>
  <c r="N11" i="7"/>
  <c r="M11" i="7"/>
  <c r="K11" i="7"/>
  <c r="J11" i="7"/>
  <c r="N10" i="7"/>
  <c r="M10" i="7"/>
  <c r="K10" i="7"/>
  <c r="J10" i="7"/>
  <c r="O12" i="6" l="1"/>
  <c r="N12" i="6"/>
  <c r="L12" i="6"/>
  <c r="K12" i="6"/>
  <c r="O11" i="6"/>
  <c r="N11" i="6"/>
  <c r="L11" i="6"/>
  <c r="K11" i="6"/>
  <c r="O12" i="5" l="1"/>
  <c r="O11" i="5"/>
  <c r="L12" i="5"/>
  <c r="L11" i="5"/>
  <c r="K11" i="5"/>
  <c r="N12" i="5"/>
  <c r="K12" i="5"/>
  <c r="N11" i="5"/>
  <c r="N11" i="4" l="1"/>
  <c r="N12" i="4"/>
  <c r="N13" i="4"/>
  <c r="K11" i="4"/>
  <c r="K12" i="4"/>
  <c r="K13" i="4"/>
  <c r="M12" i="4"/>
  <c r="J12" i="4"/>
  <c r="M11" i="4"/>
  <c r="J11" i="4"/>
  <c r="N10" i="4"/>
  <c r="M10" i="4"/>
  <c r="K10" i="4"/>
  <c r="J10" i="4"/>
  <c r="N11" i="1" l="1"/>
  <c r="N12" i="1"/>
  <c r="N13" i="1"/>
  <c r="N10" i="1"/>
  <c r="K11" i="1"/>
  <c r="K12" i="1"/>
  <c r="K13" i="1"/>
  <c r="K10" i="1"/>
  <c r="M10" i="1"/>
  <c r="M11" i="1"/>
  <c r="J10" i="1"/>
  <c r="J11" i="1"/>
</calcChain>
</file>

<file path=xl/sharedStrings.xml><?xml version="1.0" encoding="utf-8"?>
<sst xmlns="http://schemas.openxmlformats.org/spreadsheetml/2006/main" count="134" uniqueCount="36">
  <si>
    <t>SH '30'</t>
  </si>
  <si>
    <t>SH '40'</t>
  </si>
  <si>
    <t>T.I.M.</t>
  </si>
  <si>
    <t>AsiaStar</t>
  </si>
  <si>
    <t>weight (t)</t>
  </si>
  <si>
    <t>speed (km/h)</t>
  </si>
  <si>
    <t>power (hp)</t>
  </si>
  <si>
    <t>TE (kN)</t>
  </si>
  <si>
    <t>cost (GBP)</t>
  </si>
  <si>
    <t>running (GBP)</t>
  </si>
  <si>
    <t>life (years)</t>
  </si>
  <si>
    <t>single</t>
  </si>
  <si>
    <t>dual</t>
  </si>
  <si>
    <t>cost factor coeffs</t>
  </si>
  <si>
    <t>running cost factor coeffs</t>
  </si>
  <si>
    <t>weight_coeff</t>
  </si>
  <si>
    <t>root_power_coeff</t>
  </si>
  <si>
    <t>speed_coeff</t>
  </si>
  <si>
    <t>calculated cost</t>
  </si>
  <si>
    <t>calculated running</t>
  </si>
  <si>
    <t>life_coeff</t>
  </si>
  <si>
    <t>cost factor</t>
  </si>
  <si>
    <t>running factor</t>
  </si>
  <si>
    <t>multiplier</t>
  </si>
  <si>
    <t>SH/Hendry '25'</t>
  </si>
  <si>
    <t>UU '37'</t>
  </si>
  <si>
    <t>Floss '47'</t>
  </si>
  <si>
    <t>SH '125'</t>
  </si>
  <si>
    <t>manley-More DMU</t>
  </si>
  <si>
    <t>Dash'</t>
  </si>
  <si>
    <t>capacity</t>
  </si>
  <si>
    <t>capacity_coeff</t>
  </si>
  <si>
    <t>Kirby Paul Tank</t>
  </si>
  <si>
    <t>Chaney 'Jubilee'</t>
  </si>
  <si>
    <t>Ginzu 'A4'</t>
  </si>
  <si>
    <t>SH '8P'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</si>
</sst>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quotePrefix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7"/>
  <sheetViews>
    <sheetView workbookViewId="0">
      <selection activeCell="I17" sqref="I17:M17"/>
    </sheetView>
  </sheetViews>
  <sheetFormatPr defaultRowHeight="15" x14ac:dyDescent="0.25"/>
  <sheetData>
    <row r="2" spans="2:15" x14ac:dyDescent="0.25">
      <c r="D2" s="1" t="s">
        <v>13</v>
      </c>
      <c r="G2" s="1" t="s">
        <v>14</v>
      </c>
    </row>
    <row r="3" spans="2:15" x14ac:dyDescent="0.25">
      <c r="D3" t="s">
        <v>15</v>
      </c>
      <c r="E3">
        <v>0.1</v>
      </c>
      <c r="G3" t="s">
        <v>17</v>
      </c>
      <c r="H3">
        <v>0.4</v>
      </c>
    </row>
    <row r="4" spans="2:15" x14ac:dyDescent="0.25">
      <c r="D4" t="s">
        <v>16</v>
      </c>
      <c r="E4">
        <v>0.2</v>
      </c>
      <c r="G4" t="s">
        <v>16</v>
      </c>
      <c r="H4">
        <v>1.9</v>
      </c>
    </row>
    <row r="5" spans="2:15" x14ac:dyDescent="0.25">
      <c r="D5" t="s">
        <v>20</v>
      </c>
      <c r="E5">
        <v>0.3</v>
      </c>
    </row>
    <row r="6" spans="2:15" x14ac:dyDescent="0.25">
      <c r="D6" t="s">
        <v>23</v>
      </c>
      <c r="E6">
        <v>0.5</v>
      </c>
      <c r="G6" t="s">
        <v>23</v>
      </c>
      <c r="H6">
        <v>4</v>
      </c>
    </row>
    <row r="9" spans="2:15" x14ac:dyDescent="0.25">
      <c r="D9" t="s">
        <v>4</v>
      </c>
      <c r="E9" t="s">
        <v>5</v>
      </c>
      <c r="F9" t="s">
        <v>6</v>
      </c>
      <c r="G9" t="s">
        <v>7</v>
      </c>
      <c r="H9" t="s">
        <v>10</v>
      </c>
      <c r="I9" t="s">
        <v>8</v>
      </c>
      <c r="J9" t="s">
        <v>21</v>
      </c>
      <c r="K9" t="s">
        <v>18</v>
      </c>
      <c r="L9" t="s">
        <v>9</v>
      </c>
      <c r="M9" t="s">
        <v>22</v>
      </c>
      <c r="N9" t="s">
        <v>19</v>
      </c>
    </row>
    <row r="10" spans="2:15" x14ac:dyDescent="0.25">
      <c r="B10" t="s">
        <v>11</v>
      </c>
      <c r="C10" t="s">
        <v>0</v>
      </c>
      <c r="D10">
        <v>84</v>
      </c>
      <c r="E10">
        <v>160</v>
      </c>
      <c r="F10">
        <v>3650</v>
      </c>
      <c r="G10">
        <v>249</v>
      </c>
      <c r="H10">
        <v>23</v>
      </c>
      <c r="I10">
        <v>30468</v>
      </c>
      <c r="J10">
        <f>I10*$J$17/$I$17</f>
        <v>25.999359999999999</v>
      </c>
      <c r="K10">
        <f>(D10*$E$3+SQRT(F10)*$E$4+H10*$E$5)/$E$6</f>
        <v>54.766091947189139</v>
      </c>
      <c r="L10">
        <v>2531</v>
      </c>
      <c r="M10">
        <f>L10*$M$17/$L$17</f>
        <v>180.14234875444839</v>
      </c>
      <c r="N10" s="2">
        <f>(E10*$H$3+SQRT(F10)*$H$4)/$H$6</f>
        <v>44.697234187287108</v>
      </c>
      <c r="O10" s="2"/>
    </row>
    <row r="11" spans="2:15" x14ac:dyDescent="0.25">
      <c r="B11" t="s">
        <v>11</v>
      </c>
      <c r="C11" t="s">
        <v>1</v>
      </c>
      <c r="D11">
        <v>82</v>
      </c>
      <c r="E11">
        <v>177</v>
      </c>
      <c r="F11">
        <v>5070</v>
      </c>
      <c r="G11">
        <v>243</v>
      </c>
      <c r="H11">
        <v>23</v>
      </c>
      <c r="I11">
        <v>35156</v>
      </c>
      <c r="J11">
        <f>I11*$J$17/$I$17</f>
        <v>29.999786666666665</v>
      </c>
      <c r="K11">
        <f t="shared" ref="K11:K13" si="0">(D11*$E$3+SQRT(F11)*$E$4+H11*$E$5)/$E$6</f>
        <v>58.681572990268634</v>
      </c>
      <c r="L11">
        <v>2882</v>
      </c>
      <c r="M11">
        <f>L11*$M$17/$L$17</f>
        <v>205.12455516014234</v>
      </c>
      <c r="N11" s="2">
        <f t="shared" ref="N11:N13" si="1">(E11*$H$3+SQRT(F11)*$H$4)/$H$6</f>
        <v>51.521867925944008</v>
      </c>
    </row>
    <row r="12" spans="2:15" x14ac:dyDescent="0.25">
      <c r="B12" t="s">
        <v>12</v>
      </c>
      <c r="C12" t="s">
        <v>2</v>
      </c>
      <c r="D12">
        <v>180</v>
      </c>
      <c r="E12">
        <v>241</v>
      </c>
      <c r="F12">
        <v>7097</v>
      </c>
      <c r="G12">
        <v>534</v>
      </c>
      <c r="H12">
        <v>25</v>
      </c>
      <c r="I12">
        <v>46875</v>
      </c>
      <c r="K12">
        <f t="shared" si="0"/>
        <v>84.69747765041177</v>
      </c>
      <c r="L12">
        <v>3375</v>
      </c>
      <c r="N12" s="2">
        <f t="shared" si="1"/>
        <v>64.115754709863964</v>
      </c>
    </row>
    <row r="13" spans="2:15" x14ac:dyDescent="0.25">
      <c r="B13" t="s">
        <v>12</v>
      </c>
      <c r="C13" t="s">
        <v>3</v>
      </c>
      <c r="D13">
        <v>190</v>
      </c>
      <c r="E13">
        <v>265</v>
      </c>
      <c r="F13">
        <v>8111</v>
      </c>
      <c r="G13">
        <v>564</v>
      </c>
      <c r="H13">
        <v>25</v>
      </c>
      <c r="I13">
        <v>50390</v>
      </c>
      <c r="K13">
        <f t="shared" si="0"/>
        <v>89.024436151035047</v>
      </c>
      <c r="L13">
        <v>3515</v>
      </c>
      <c r="N13" s="2">
        <f t="shared" si="1"/>
        <v>69.279017929354097</v>
      </c>
    </row>
    <row r="17" spans="9:13" x14ac:dyDescent="0.25">
      <c r="I17">
        <v>243750</v>
      </c>
      <c r="J17">
        <v>208</v>
      </c>
      <c r="L17">
        <v>562</v>
      </c>
      <c r="M17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7"/>
  <sheetViews>
    <sheetView workbookViewId="0">
      <selection activeCell="I17" sqref="I17:M17"/>
    </sheetView>
  </sheetViews>
  <sheetFormatPr defaultRowHeight="15" x14ac:dyDescent="0.25"/>
  <sheetData>
    <row r="2" spans="2:15" x14ac:dyDescent="0.25">
      <c r="D2" s="1" t="s">
        <v>13</v>
      </c>
      <c r="G2" s="1" t="s">
        <v>14</v>
      </c>
    </row>
    <row r="3" spans="2:15" x14ac:dyDescent="0.25">
      <c r="D3" t="s">
        <v>15</v>
      </c>
      <c r="E3">
        <v>0.05</v>
      </c>
      <c r="G3" t="s">
        <v>17</v>
      </c>
      <c r="H3">
        <v>0.3</v>
      </c>
    </row>
    <row r="4" spans="2:15" x14ac:dyDescent="0.25">
      <c r="D4" t="s">
        <v>16</v>
      </c>
      <c r="E4">
        <v>0.15</v>
      </c>
      <c r="G4" t="s">
        <v>16</v>
      </c>
      <c r="H4">
        <v>1.8</v>
      </c>
    </row>
    <row r="5" spans="2:15" x14ac:dyDescent="0.25">
      <c r="D5" t="s">
        <v>20</v>
      </c>
      <c r="E5">
        <v>0.3</v>
      </c>
    </row>
    <row r="6" spans="2:15" x14ac:dyDescent="0.25">
      <c r="D6" t="s">
        <v>23</v>
      </c>
      <c r="E6">
        <v>0.5</v>
      </c>
      <c r="G6" t="s">
        <v>23</v>
      </c>
      <c r="H6">
        <v>4</v>
      </c>
    </row>
    <row r="9" spans="2:15" x14ac:dyDescent="0.25">
      <c r="D9" t="s">
        <v>4</v>
      </c>
      <c r="E9" t="s">
        <v>5</v>
      </c>
      <c r="F9" t="s">
        <v>6</v>
      </c>
      <c r="G9" t="s">
        <v>7</v>
      </c>
      <c r="H9" t="s">
        <v>10</v>
      </c>
      <c r="I9" t="s">
        <v>8</v>
      </c>
      <c r="J9" t="s">
        <v>21</v>
      </c>
      <c r="K9" t="s">
        <v>18</v>
      </c>
      <c r="L9" t="s">
        <v>9</v>
      </c>
      <c r="M9" t="s">
        <v>22</v>
      </c>
      <c r="N9" t="s">
        <v>19</v>
      </c>
    </row>
    <row r="10" spans="2:15" x14ac:dyDescent="0.25">
      <c r="B10" t="s">
        <v>11</v>
      </c>
      <c r="C10" t="s">
        <v>24</v>
      </c>
      <c r="D10">
        <v>72</v>
      </c>
      <c r="E10">
        <v>128</v>
      </c>
      <c r="F10">
        <v>1267</v>
      </c>
      <c r="G10">
        <v>213</v>
      </c>
      <c r="H10">
        <v>18</v>
      </c>
      <c r="I10">
        <v>17578</v>
      </c>
      <c r="J10">
        <f>I10*$J$17/$I$17</f>
        <v>15.001137872179026</v>
      </c>
      <c r="K10">
        <f>(D10*$E$3+SQRT(F10)*$E$4+H10*$E$5)/$E$6</f>
        <v>28.678483038334612</v>
      </c>
      <c r="L10">
        <v>1267</v>
      </c>
      <c r="M10">
        <f>L10*$M$17/$L$17</f>
        <v>83.218390804597703</v>
      </c>
      <c r="N10" s="2">
        <f>(E10*$H$3+SQRT(F10)*$H$4)/$H$6</f>
        <v>25.617724557501916</v>
      </c>
      <c r="O10" s="2"/>
    </row>
    <row r="11" spans="2:15" x14ac:dyDescent="0.25">
      <c r="B11" t="s">
        <v>11</v>
      </c>
      <c r="C11" t="s">
        <v>25</v>
      </c>
      <c r="D11">
        <v>101</v>
      </c>
      <c r="E11">
        <v>144</v>
      </c>
      <c r="F11">
        <v>1774</v>
      </c>
      <c r="G11">
        <v>299</v>
      </c>
      <c r="H11">
        <v>20</v>
      </c>
      <c r="I11">
        <v>19921</v>
      </c>
      <c r="J11">
        <f>I11*$J$17/$I$17</f>
        <v>17.000663758771097</v>
      </c>
      <c r="K11">
        <f t="shared" ref="K11:K13" si="0">(D11*$E$3+SQRT(F11)*$E$4+H11*$E$5)/$E$6</f>
        <v>34.735663813191614</v>
      </c>
      <c r="L11">
        <v>1828</v>
      </c>
      <c r="M11">
        <f>L11*$M$17/$L$17</f>
        <v>120.0656814449918</v>
      </c>
      <c r="N11" s="2">
        <f t="shared" ref="N11:N13" si="1">(E11*$H$3+SQRT(F11)*$H$4)/$H$6</f>
        <v>29.753495719787416</v>
      </c>
    </row>
    <row r="12" spans="2:15" x14ac:dyDescent="0.25">
      <c r="B12" t="s">
        <v>11</v>
      </c>
      <c r="C12" t="s">
        <v>26</v>
      </c>
      <c r="D12">
        <v>112</v>
      </c>
      <c r="E12">
        <v>160</v>
      </c>
      <c r="F12">
        <v>2616</v>
      </c>
      <c r="G12">
        <v>332</v>
      </c>
      <c r="H12">
        <v>22</v>
      </c>
      <c r="I12">
        <v>21093</v>
      </c>
      <c r="J12">
        <f>I12*$J$17/$I$17</f>
        <v>18.000853404134268</v>
      </c>
      <c r="K12">
        <f t="shared" si="0"/>
        <v>39.744054223053311</v>
      </c>
      <c r="L12">
        <v>2132</v>
      </c>
      <c r="M12">
        <f>L12*$M$17/$L$17</f>
        <v>140.03284072249591</v>
      </c>
      <c r="N12" s="2">
        <f t="shared" si="1"/>
        <v>35.016081334579958</v>
      </c>
    </row>
    <row r="13" spans="2:15" x14ac:dyDescent="0.25">
      <c r="B13" t="s">
        <v>12</v>
      </c>
      <c r="C13" t="s">
        <v>27</v>
      </c>
      <c r="D13">
        <v>140</v>
      </c>
      <c r="E13">
        <v>201</v>
      </c>
      <c r="F13">
        <v>4563</v>
      </c>
      <c r="G13">
        <v>415</v>
      </c>
      <c r="H13">
        <v>20</v>
      </c>
      <c r="I13">
        <v>23437</v>
      </c>
      <c r="K13">
        <f t="shared" si="0"/>
        <v>46.264994448555868</v>
      </c>
      <c r="L13">
        <v>2894</v>
      </c>
      <c r="N13" s="2">
        <f t="shared" si="1"/>
        <v>45.472491672833797</v>
      </c>
    </row>
    <row r="17" spans="9:13" x14ac:dyDescent="0.25">
      <c r="I17">
        <v>5273</v>
      </c>
      <c r="J17">
        <v>4.5</v>
      </c>
      <c r="L17">
        <v>609</v>
      </c>
      <c r="M17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7"/>
  <sheetViews>
    <sheetView tabSelected="1" workbookViewId="0">
      <selection activeCell="H7" sqref="H7"/>
    </sheetView>
  </sheetViews>
  <sheetFormatPr defaultRowHeight="15" x14ac:dyDescent="0.25"/>
  <sheetData>
    <row r="2" spans="2:15" x14ac:dyDescent="0.25">
      <c r="D2" s="1" t="s">
        <v>13</v>
      </c>
      <c r="G2" s="1" t="s">
        <v>14</v>
      </c>
    </row>
    <row r="3" spans="2:15" x14ac:dyDescent="0.25">
      <c r="D3" t="s">
        <v>15</v>
      </c>
      <c r="E3">
        <v>0.1</v>
      </c>
      <c r="G3" t="s">
        <v>17</v>
      </c>
      <c r="H3">
        <v>0.4</v>
      </c>
    </row>
    <row r="4" spans="2:15" x14ac:dyDescent="0.25">
      <c r="D4" t="s">
        <v>16</v>
      </c>
      <c r="E4">
        <v>0.1</v>
      </c>
      <c r="G4" t="s">
        <v>16</v>
      </c>
      <c r="H4">
        <v>1.8</v>
      </c>
    </row>
    <row r="5" spans="2:15" x14ac:dyDescent="0.25">
      <c r="D5" t="s">
        <v>20</v>
      </c>
      <c r="E5">
        <v>0.05</v>
      </c>
    </row>
    <row r="6" spans="2:15" x14ac:dyDescent="0.25">
      <c r="D6" t="s">
        <v>23</v>
      </c>
      <c r="E6">
        <v>0.5</v>
      </c>
      <c r="G6" t="s">
        <v>23</v>
      </c>
      <c r="H6">
        <v>4</v>
      </c>
    </row>
    <row r="9" spans="2:15" x14ac:dyDescent="0.25">
      <c r="D9" t="s">
        <v>4</v>
      </c>
      <c r="E9" t="s">
        <v>5</v>
      </c>
      <c r="F9" t="s">
        <v>6</v>
      </c>
      <c r="G9" t="s">
        <v>7</v>
      </c>
      <c r="H9" t="s">
        <v>10</v>
      </c>
      <c r="I9" t="s">
        <v>8</v>
      </c>
      <c r="J9" t="s">
        <v>21</v>
      </c>
      <c r="K9" t="s">
        <v>18</v>
      </c>
      <c r="L9" t="s">
        <v>9</v>
      </c>
      <c r="M9" t="s">
        <v>22</v>
      </c>
      <c r="N9" t="s">
        <v>19</v>
      </c>
    </row>
    <row r="10" spans="2:15" x14ac:dyDescent="0.25">
      <c r="B10" t="s">
        <v>11</v>
      </c>
      <c r="C10" t="s">
        <v>32</v>
      </c>
      <c r="D10">
        <v>47</v>
      </c>
      <c r="E10">
        <v>64</v>
      </c>
      <c r="F10">
        <v>304</v>
      </c>
      <c r="G10">
        <v>139</v>
      </c>
      <c r="H10">
        <v>15</v>
      </c>
      <c r="I10">
        <v>8203</v>
      </c>
      <c r="J10">
        <f>I10*$J$17/$I$17</f>
        <v>7.0004741134079271</v>
      </c>
      <c r="K10">
        <f>(D10*$E$3+SQRT(F10)*$E$4+H10*$E$5)/$E$6</f>
        <v>14.38711915483254</v>
      </c>
      <c r="L10">
        <v>820</v>
      </c>
      <c r="M10">
        <f>L10*$M$17/$L$17</f>
        <v>50</v>
      </c>
      <c r="N10" s="2">
        <f>(E10*$H$3+SQRT(F10)*$H$4)/$H$6</f>
        <v>14.246018098373213</v>
      </c>
      <c r="O10" s="2"/>
    </row>
    <row r="11" spans="2:15" x14ac:dyDescent="0.25">
      <c r="B11" t="s">
        <v>11</v>
      </c>
      <c r="C11" t="s">
        <v>33</v>
      </c>
      <c r="D11">
        <v>131</v>
      </c>
      <c r="E11">
        <v>112</v>
      </c>
      <c r="F11">
        <v>1014</v>
      </c>
      <c r="G11">
        <v>388</v>
      </c>
      <c r="H11">
        <v>21</v>
      </c>
      <c r="I11">
        <v>15234</v>
      </c>
      <c r="J11">
        <f>I11*$J$17/$I$17</f>
        <v>13.000758581452683</v>
      </c>
      <c r="K11">
        <f t="shared" ref="K11:K13" si="0">(D11*$E$3+SQRT(F11)*$E$4+H11*$E$5)/$E$6</f>
        <v>34.66867333123627</v>
      </c>
      <c r="L11">
        <v>1968</v>
      </c>
      <c r="M11">
        <f>L11*$M$17/$L$17</f>
        <v>120</v>
      </c>
      <c r="N11" s="2">
        <f t="shared" ref="N11:N13" si="1">(E11*$H$3+SQRT(F11)*$H$4)/$H$6</f>
        <v>25.529514995281595</v>
      </c>
    </row>
    <row r="12" spans="2:15" x14ac:dyDescent="0.25">
      <c r="B12" t="s">
        <v>11</v>
      </c>
      <c r="C12" t="s">
        <v>34</v>
      </c>
      <c r="D12">
        <v>162</v>
      </c>
      <c r="E12">
        <v>128</v>
      </c>
      <c r="F12">
        <v>1217</v>
      </c>
      <c r="G12">
        <v>480</v>
      </c>
      <c r="H12">
        <v>20</v>
      </c>
      <c r="I12">
        <v>22265</v>
      </c>
      <c r="J12">
        <f>I12*$J$17/$I$17</f>
        <v>19.00104304949744</v>
      </c>
      <c r="K12">
        <f t="shared" si="0"/>
        <v>41.377105417004962</v>
      </c>
      <c r="L12">
        <v>2296</v>
      </c>
      <c r="M12">
        <f>L12*$M$17/$L$17</f>
        <v>140</v>
      </c>
      <c r="N12" s="2">
        <f t="shared" si="1"/>
        <v>28.498487188261169</v>
      </c>
    </row>
    <row r="13" spans="2:15" x14ac:dyDescent="0.25">
      <c r="B13" t="s">
        <v>11</v>
      </c>
      <c r="C13" t="s">
        <v>35</v>
      </c>
      <c r="D13">
        <v>170</v>
      </c>
      <c r="E13">
        <v>144</v>
      </c>
      <c r="F13">
        <v>1622</v>
      </c>
      <c r="G13">
        <v>504</v>
      </c>
      <c r="H13">
        <v>23</v>
      </c>
      <c r="I13">
        <v>25781</v>
      </c>
      <c r="J13">
        <f>I13*$J$17/$I$17</f>
        <v>22.001611985586951</v>
      </c>
      <c r="K13">
        <f t="shared" ref="K13" si="2">(D13*$E$3+SQRT(F13)*$E$4+H13*$E$5)/$E$6</f>
        <v>44.354812226240902</v>
      </c>
      <c r="L13">
        <v>2132</v>
      </c>
      <c r="M13">
        <f>L13*$M$17/$L$17</f>
        <v>130</v>
      </c>
      <c r="N13" s="2">
        <f t="shared" ref="N13" si="3">(E13*$H$3+SQRT(F13)*$H$4)/$H$6</f>
        <v>32.523327509042041</v>
      </c>
    </row>
    <row r="17" spans="9:13" x14ac:dyDescent="0.25">
      <c r="I17">
        <v>5273</v>
      </c>
      <c r="J17">
        <v>4.5</v>
      </c>
      <c r="L17">
        <v>656</v>
      </c>
      <c r="M17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18"/>
  <sheetViews>
    <sheetView workbookViewId="0">
      <selection activeCell="H8" sqref="H8"/>
    </sheetView>
  </sheetViews>
  <sheetFormatPr defaultRowHeight="15" x14ac:dyDescent="0.25"/>
  <sheetData>
    <row r="2" spans="3:15" x14ac:dyDescent="0.25">
      <c r="D2" s="1" t="s">
        <v>13</v>
      </c>
      <c r="G2" s="1" t="s">
        <v>14</v>
      </c>
    </row>
    <row r="3" spans="3:15" x14ac:dyDescent="0.25">
      <c r="D3" t="s">
        <v>15</v>
      </c>
      <c r="E3">
        <v>0.05</v>
      </c>
      <c r="G3" t="s">
        <v>17</v>
      </c>
      <c r="H3">
        <v>0.2</v>
      </c>
    </row>
    <row r="4" spans="3:15" x14ac:dyDescent="0.25">
      <c r="D4" t="s">
        <v>16</v>
      </c>
      <c r="E4">
        <v>0.15</v>
      </c>
      <c r="G4" t="s">
        <v>16</v>
      </c>
      <c r="H4">
        <v>1.6</v>
      </c>
    </row>
    <row r="5" spans="3:15" x14ac:dyDescent="0.25">
      <c r="D5" t="s">
        <v>20</v>
      </c>
      <c r="E5">
        <v>0.1</v>
      </c>
    </row>
    <row r="6" spans="3:15" x14ac:dyDescent="0.25">
      <c r="D6" t="s">
        <v>31</v>
      </c>
      <c r="E6">
        <v>0.05</v>
      </c>
      <c r="G6" t="s">
        <v>31</v>
      </c>
      <c r="H6">
        <v>0.2</v>
      </c>
    </row>
    <row r="7" spans="3:15" x14ac:dyDescent="0.25">
      <c r="D7" t="s">
        <v>23</v>
      </c>
      <c r="E7">
        <v>0.5</v>
      </c>
      <c r="G7" t="s">
        <v>23</v>
      </c>
      <c r="H7">
        <v>4</v>
      </c>
    </row>
    <row r="10" spans="3:15" x14ac:dyDescent="0.25">
      <c r="D10" t="s">
        <v>4</v>
      </c>
      <c r="E10" t="s">
        <v>5</v>
      </c>
      <c r="F10" t="s">
        <v>6</v>
      </c>
      <c r="G10" t="s">
        <v>7</v>
      </c>
      <c r="H10" t="s">
        <v>10</v>
      </c>
      <c r="I10" t="s">
        <v>30</v>
      </c>
      <c r="J10" t="s">
        <v>8</v>
      </c>
      <c r="K10" t="s">
        <v>21</v>
      </c>
      <c r="L10" t="s">
        <v>18</v>
      </c>
      <c r="M10" t="s">
        <v>9</v>
      </c>
      <c r="N10" t="s">
        <v>22</v>
      </c>
      <c r="O10" t="s">
        <v>19</v>
      </c>
    </row>
    <row r="11" spans="3:15" x14ac:dyDescent="0.25">
      <c r="C11" t="s">
        <v>28</v>
      </c>
      <c r="D11">
        <v>64</v>
      </c>
      <c r="E11">
        <v>112</v>
      </c>
      <c r="F11">
        <v>608</v>
      </c>
      <c r="G11">
        <v>190</v>
      </c>
      <c r="H11">
        <v>12</v>
      </c>
      <c r="I11">
        <v>76</v>
      </c>
      <c r="J11">
        <v>12890</v>
      </c>
      <c r="K11">
        <f>J11*$K$18/$J$18</f>
        <v>11.000379290726341</v>
      </c>
      <c r="L11">
        <f>(D11*$E$3+SQRT(F11)*$E$4+H11*$E$5+I11*$E$6)/$E$7</f>
        <v>23.797296803562773</v>
      </c>
      <c r="M11">
        <v>1294</v>
      </c>
      <c r="N11">
        <f>M11*$N$18/$M$18</f>
        <v>84.991789819376024</v>
      </c>
      <c r="O11" s="2">
        <f>(E11*$H$3+SQRT(F11)*$H$4+I11*$H$6)/$H$7</f>
        <v>19.263062404750364</v>
      </c>
    </row>
    <row r="12" spans="3:15" x14ac:dyDescent="0.25">
      <c r="C12" s="3" t="s">
        <v>29</v>
      </c>
      <c r="D12">
        <v>76</v>
      </c>
      <c r="E12">
        <v>120</v>
      </c>
      <c r="F12">
        <v>710</v>
      </c>
      <c r="G12">
        <v>225</v>
      </c>
      <c r="H12">
        <v>15</v>
      </c>
      <c r="I12">
        <v>80</v>
      </c>
      <c r="J12">
        <v>16406</v>
      </c>
      <c r="K12">
        <f>J12*$K$18/$J$18</f>
        <v>14.000948226815854</v>
      </c>
      <c r="L12">
        <f>(D12*$E$3+SQRT(F12)*$E$4+H12*$E$5+I12*$E$6)/$E$7</f>
        <v>26.593747556684537</v>
      </c>
      <c r="M12">
        <v>1066</v>
      </c>
      <c r="N12">
        <f>M12*$N$18/$M$18</f>
        <v>70.016420361247953</v>
      </c>
      <c r="O12" s="2">
        <f>(E12*$H$3+SQRT(F12)*$H$4+I12*$H$6)/$H$7</f>
        <v>20.658330075579386</v>
      </c>
    </row>
    <row r="13" spans="3:15" x14ac:dyDescent="0.25">
      <c r="N13" s="2"/>
    </row>
    <row r="14" spans="3:15" x14ac:dyDescent="0.25">
      <c r="N14" s="2"/>
    </row>
    <row r="18" spans="10:14" x14ac:dyDescent="0.25">
      <c r="J18">
        <v>5273</v>
      </c>
      <c r="K18">
        <v>4.5</v>
      </c>
      <c r="M18">
        <v>609</v>
      </c>
      <c r="N18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18"/>
  <sheetViews>
    <sheetView workbookViewId="0">
      <selection activeCell="H5" sqref="H5"/>
    </sheetView>
  </sheetViews>
  <sheetFormatPr defaultRowHeight="15" x14ac:dyDescent="0.25"/>
  <sheetData>
    <row r="2" spans="3:15" x14ac:dyDescent="0.25">
      <c r="D2" s="1" t="s">
        <v>13</v>
      </c>
      <c r="G2" s="1" t="s">
        <v>14</v>
      </c>
    </row>
    <row r="3" spans="3:15" x14ac:dyDescent="0.25">
      <c r="D3" t="s">
        <v>15</v>
      </c>
      <c r="E3">
        <v>0.05</v>
      </c>
      <c r="G3" t="s">
        <v>17</v>
      </c>
      <c r="H3">
        <v>0.2</v>
      </c>
    </row>
    <row r="4" spans="3:15" x14ac:dyDescent="0.25">
      <c r="D4" t="s">
        <v>16</v>
      </c>
      <c r="E4">
        <v>0.15</v>
      </c>
      <c r="G4" t="s">
        <v>16</v>
      </c>
      <c r="H4">
        <v>1.6</v>
      </c>
    </row>
    <row r="5" spans="3:15" x14ac:dyDescent="0.25">
      <c r="D5" t="s">
        <v>20</v>
      </c>
      <c r="E5">
        <v>0.1</v>
      </c>
    </row>
    <row r="6" spans="3:15" x14ac:dyDescent="0.25">
      <c r="D6" t="s">
        <v>31</v>
      </c>
      <c r="E6">
        <v>0.05</v>
      </c>
      <c r="G6" t="s">
        <v>31</v>
      </c>
      <c r="H6">
        <v>0.3</v>
      </c>
    </row>
    <row r="7" spans="3:15" x14ac:dyDescent="0.25">
      <c r="D7" t="s">
        <v>23</v>
      </c>
      <c r="E7">
        <v>1</v>
      </c>
      <c r="G7" t="s">
        <v>23</v>
      </c>
      <c r="H7">
        <v>1</v>
      </c>
    </row>
    <row r="10" spans="3:15" x14ac:dyDescent="0.25">
      <c r="D10" t="s">
        <v>4</v>
      </c>
      <c r="E10" t="s">
        <v>5</v>
      </c>
      <c r="F10" t="s">
        <v>6</v>
      </c>
      <c r="G10" t="s">
        <v>7</v>
      </c>
      <c r="H10" t="s">
        <v>10</v>
      </c>
      <c r="I10" t="s">
        <v>30</v>
      </c>
      <c r="J10" t="s">
        <v>8</v>
      </c>
      <c r="K10" t="s">
        <v>21</v>
      </c>
      <c r="L10" t="s">
        <v>18</v>
      </c>
      <c r="M10" t="s">
        <v>9</v>
      </c>
      <c r="N10" t="s">
        <v>22</v>
      </c>
      <c r="O10" t="s">
        <v>19</v>
      </c>
    </row>
    <row r="11" spans="3:15" x14ac:dyDescent="0.25">
      <c r="C11" t="s">
        <v>28</v>
      </c>
      <c r="D11">
        <v>64</v>
      </c>
      <c r="E11">
        <v>112</v>
      </c>
      <c r="F11">
        <v>608</v>
      </c>
      <c r="G11">
        <v>190</v>
      </c>
      <c r="H11">
        <v>12</v>
      </c>
      <c r="I11">
        <v>76</v>
      </c>
      <c r="J11">
        <v>12890</v>
      </c>
      <c r="K11">
        <f>J11*$K$18/$J$18</f>
        <v>10.999466666666667</v>
      </c>
      <c r="L11">
        <f>(D11*$E$3+SQRT(F11)*$E$4+H11*$E$5+I11*$E$6)/$E$7</f>
        <v>11.898648401781386</v>
      </c>
      <c r="M11">
        <v>1294</v>
      </c>
      <c r="N11">
        <f>M11*$N$18/$M$18</f>
        <v>92.09964412811388</v>
      </c>
      <c r="O11" s="2">
        <f>(E11*$H$3+SQRT(F11)*$H$4+I11*$H$6)/$H$7</f>
        <v>84.652249619001452</v>
      </c>
    </row>
    <row r="12" spans="3:15" x14ac:dyDescent="0.25">
      <c r="C12" s="3" t="s">
        <v>29</v>
      </c>
      <c r="D12">
        <v>76</v>
      </c>
      <c r="E12">
        <v>120</v>
      </c>
      <c r="F12">
        <v>710</v>
      </c>
      <c r="G12">
        <v>225</v>
      </c>
      <c r="H12">
        <v>15</v>
      </c>
      <c r="I12">
        <v>80</v>
      </c>
      <c r="J12">
        <v>16406</v>
      </c>
      <c r="K12">
        <f>J12*$K$18/$J$18</f>
        <v>13.999786666666667</v>
      </c>
      <c r="L12">
        <f>(D12*$E$3+SQRT(F12)*$E$4+H12*$E$5+I12*$E$6)/$E$7</f>
        <v>13.296873778342269</v>
      </c>
      <c r="M12">
        <v>1066</v>
      </c>
      <c r="N12">
        <f>M12*$N$18/$M$18</f>
        <v>75.871886120996436</v>
      </c>
      <c r="O12" s="2">
        <f>(E12*$H$3+SQRT(F12)*$H$4+I12*$H$6)/$H$7</f>
        <v>90.633320302317543</v>
      </c>
    </row>
    <row r="13" spans="3:15" x14ac:dyDescent="0.25">
      <c r="N13" s="2"/>
    </row>
    <row r="14" spans="3:15" x14ac:dyDescent="0.25">
      <c r="N14" s="2"/>
    </row>
    <row r="18" spans="10:14" x14ac:dyDescent="0.25">
      <c r="J18">
        <v>243750</v>
      </c>
      <c r="K18">
        <v>208</v>
      </c>
      <c r="M18">
        <v>562</v>
      </c>
      <c r="N18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electric</vt:lpstr>
      <vt:lpstr>diesel</vt:lpstr>
      <vt:lpstr>steam</vt:lpstr>
      <vt:lpstr>dmu</vt:lpstr>
      <vt:lpstr>metro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Vries</dc:creator>
  <cp:lastModifiedBy>Jasper Vries</cp:lastModifiedBy>
  <dcterms:created xsi:type="dcterms:W3CDTF">2012-02-05T10:51:03Z</dcterms:created>
  <dcterms:modified xsi:type="dcterms:W3CDTF">2012-02-25T17:31:41Z</dcterms:modified>
</cp:coreProperties>
</file>