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rcilia\Documents\CURSO - DIO.ME EXCEL COM IA 05-2025\"/>
    </mc:Choice>
  </mc:AlternateContent>
  <xr:revisionPtr revIDLastSave="0" documentId="13_ncr:1_{48E871BF-9005-4D0C-8E6C-A74ED3314744}" xr6:coauthVersionLast="47" xr6:coauthVersionMax="47" xr10:uidLastSave="{00000000-0000-0000-0000-000000000000}"/>
  <bookViews>
    <workbookView xWindow="-120" yWindow="-120" windowWidth="21840" windowHeight="13020" xr2:uid="{CFFA7FDB-D164-472A-8251-F367F8378E78}"/>
  </bookViews>
  <sheets>
    <sheet name="Up empréstimos" sheetId="4" r:id="rId1"/>
    <sheet name="Planilha2" sheetId="2" state="hidden" r:id="rId2"/>
  </sheets>
  <definedNames>
    <definedName name="aporte">#REF!</definedName>
    <definedName name="_xlnm.Print_Area" localSheetId="0">'Up empréstimos'!$F$18</definedName>
    <definedName name="parcela">'Up empréstimos'!$D$14</definedName>
    <definedName name="prazo">'Up empréstimos'!$D$15</definedName>
    <definedName name="rendimento_carteira">#REF!</definedName>
    <definedName name="Tempo">#REF!</definedName>
    <definedName name="tx.mensal">'Up empréstimos'!$D$16</definedName>
    <definedName name="Tx_mens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4" l="1"/>
  <c r="C26" i="4" s="1"/>
  <c r="D25" i="4"/>
  <c r="C25" i="4" s="1"/>
  <c r="D24" i="4"/>
  <c r="C24" i="4" s="1"/>
  <c r="D23" i="4"/>
  <c r="C23" i="4" s="1"/>
  <c r="D22" i="4"/>
  <c r="C22" i="4" s="1"/>
  <c r="D18" i="4"/>
  <c r="D10" i="4"/>
  <c r="A8" i="2" l="1"/>
  <c r="A9" i="2"/>
  <c r="A10" i="2"/>
  <c r="A11" i="2"/>
  <c r="A12" i="2"/>
  <c r="A13" i="2"/>
  <c r="A14" i="2"/>
  <c r="A15" i="2"/>
  <c r="A16" i="2"/>
  <c r="A17" i="2"/>
  <c r="A18" i="2"/>
  <c r="A19" i="2"/>
  <c r="A3" i="2"/>
  <c r="A4" i="2"/>
  <c r="A5" i="2"/>
  <c r="A6" i="2"/>
  <c r="A7" i="2"/>
  <c r="A2" i="2"/>
  <c r="C34" i="4" l="1"/>
  <c r="D34" i="4" s="1"/>
  <c r="C38" i="4"/>
  <c r="D38" i="4" s="1"/>
  <c r="C35" i="4"/>
  <c r="D35" i="4" s="1"/>
  <c r="C33" i="4"/>
  <c r="D33" i="4" s="1"/>
  <c r="C36" i="4"/>
  <c r="D36" i="4" s="1"/>
  <c r="C37" i="4"/>
  <c r="D37" i="4" s="1"/>
</calcChain>
</file>

<file path=xl/sharedStrings.xml><?xml version="1.0" encoding="utf-8"?>
<sst xmlns="http://schemas.openxmlformats.org/spreadsheetml/2006/main" count="70" uniqueCount="35">
  <si>
    <t>Salário</t>
  </si>
  <si>
    <t>PERFIL</t>
  </si>
  <si>
    <t>Percentual Sugerido</t>
  </si>
  <si>
    <t>CHAVE</t>
  </si>
  <si>
    <t>Quanto posso pagar por  mês ?</t>
  </si>
  <si>
    <t>Compromentimento da renda</t>
  </si>
  <si>
    <t>Limite de parcela mensal</t>
  </si>
  <si>
    <t>Quero quitar em quantos meses ?</t>
  </si>
  <si>
    <t>Valor emprestado ?</t>
  </si>
  <si>
    <t>Valor total a pagar</t>
  </si>
  <si>
    <t>AntecipaçãoFGTS</t>
  </si>
  <si>
    <t>BANCOS</t>
  </si>
  <si>
    <t>NUBANK</t>
  </si>
  <si>
    <t>BRADESCO</t>
  </si>
  <si>
    <t>SANTANDER</t>
  </si>
  <si>
    <t>CEF</t>
  </si>
  <si>
    <t>ITAÚ</t>
  </si>
  <si>
    <t>EMPRÉSTIMO PESSOAL</t>
  </si>
  <si>
    <t>Taxas</t>
  </si>
  <si>
    <t>Total quitado em 12 meses</t>
  </si>
  <si>
    <t>Total quitado em 24 meses</t>
  </si>
  <si>
    <t>Total quitado em 36 meses</t>
  </si>
  <si>
    <t>Total quitado em 60 meses</t>
  </si>
  <si>
    <t>Total quitado em 48 meses</t>
  </si>
  <si>
    <t>Parcelas</t>
  </si>
  <si>
    <t>Total a Pagar</t>
  </si>
  <si>
    <t>Taxa mensal estimada ?</t>
  </si>
  <si>
    <t>BB</t>
  </si>
  <si>
    <t>CLTconsignado</t>
  </si>
  <si>
    <t>PERFIL DE RENDA</t>
  </si>
  <si>
    <t>CONDIÇÕS PARA O EMPRÉSTIMO</t>
  </si>
  <si>
    <t xml:space="preserve">     Prazos para quitação</t>
  </si>
  <si>
    <t>Total de juros</t>
  </si>
  <si>
    <t>Valor a ser quitado por mês</t>
  </si>
  <si>
    <t>TIPO DE EMPRÉSTIMO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</si>
</sst>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2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4"/>
      <color theme="1"/>
      <name val="Segoe UI Historic"/>
      <family val="2"/>
    </font>
    <font>
      <b/>
      <sz val="14"/>
      <color theme="1"/>
      <name val="Segoe UI Historic"/>
      <family val="2"/>
    </font>
    <font>
      <sz val="12"/>
      <color theme="1"/>
      <name val="Segoe UI Historic"/>
      <family val="2"/>
    </font>
    <font>
      <b/>
      <sz val="12"/>
      <color theme="0"/>
      <name val="Segoe UI Historic"/>
      <family val="2"/>
    </font>
    <font>
      <sz val="12"/>
      <name val="Segoe UI Historic"/>
      <family val="2"/>
    </font>
    <font>
      <b/>
      <sz val="12"/>
      <color theme="1"/>
      <name val="Segoe UI Historic"/>
      <family val="2"/>
    </font>
    <font>
      <b/>
      <sz val="12"/>
      <name val="Segoe UI Historic"/>
      <family val="2"/>
    </font>
    <font>
      <sz val="12"/>
      <color rgb="FF006100"/>
      <name val="Century Gothic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5EA282"/>
        <bgColor indexed="64"/>
      </patternFill>
    </fill>
    <fill>
      <patternFill patternType="solid">
        <fgColor theme="3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7" borderId="0" applyNumberFormat="0" applyBorder="0" applyAlignment="0" applyProtection="0"/>
  </cellStyleXfs>
  <cellXfs count="7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2" borderId="0" xfId="0" applyFill="1"/>
    <xf numFmtId="9" fontId="0" fillId="0" borderId="0" xfId="2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10" fontId="0" fillId="6" borderId="0" xfId="2" applyNumberFormat="1" applyFont="1" applyFill="1" applyAlignment="1">
      <alignment horizontal="center"/>
    </xf>
    <xf numFmtId="0" fontId="4" fillId="0" borderId="0" xfId="0" applyFont="1"/>
    <xf numFmtId="0" fontId="5" fillId="3" borderId="0" xfId="0" applyFont="1" applyFill="1"/>
    <xf numFmtId="164" fontId="5" fillId="3" borderId="0" xfId="1" applyNumberFormat="1" applyFont="1" applyFill="1" applyAlignment="1">
      <alignment horizontal="center"/>
    </xf>
    <xf numFmtId="0" fontId="6" fillId="0" borderId="0" xfId="0" applyFont="1"/>
    <xf numFmtId="0" fontId="8" fillId="3" borderId="4" xfId="0" applyFont="1" applyFill="1" applyBorder="1" applyAlignment="1">
      <alignment horizontal="left" indent="3"/>
    </xf>
    <xf numFmtId="0" fontId="8" fillId="3" borderId="5" xfId="0" applyFont="1" applyFill="1" applyBorder="1" applyAlignment="1">
      <alignment horizontal="left" indent="3"/>
    </xf>
    <xf numFmtId="164" fontId="8" fillId="0" borderId="6" xfId="1" applyNumberFormat="1" applyFont="1" applyBorder="1" applyAlignment="1">
      <alignment horizontal="center"/>
    </xf>
    <xf numFmtId="0" fontId="8" fillId="3" borderId="7" xfId="0" applyFont="1" applyFill="1" applyBorder="1" applyAlignment="1">
      <alignment horizontal="left" indent="3"/>
    </xf>
    <xf numFmtId="0" fontId="8" fillId="3" borderId="8" xfId="0" applyFont="1" applyFill="1" applyBorder="1" applyAlignment="1">
      <alignment horizontal="left" indent="3"/>
    </xf>
    <xf numFmtId="9" fontId="8" fillId="0" borderId="9" xfId="0" applyNumberFormat="1" applyFont="1" applyBorder="1" applyAlignment="1">
      <alignment horizontal="center"/>
    </xf>
    <xf numFmtId="0" fontId="8" fillId="3" borderId="10" xfId="0" applyFont="1" applyFill="1" applyBorder="1" applyAlignment="1">
      <alignment horizontal="left" indent="3"/>
    </xf>
    <xf numFmtId="0" fontId="8" fillId="3" borderId="11" xfId="0" applyFont="1" applyFill="1" applyBorder="1" applyAlignment="1">
      <alignment horizontal="left" indent="3"/>
    </xf>
    <xf numFmtId="164" fontId="8" fillId="3" borderId="12" xfId="0" applyNumberFormat="1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left" indent="3"/>
    </xf>
    <xf numFmtId="0" fontId="6" fillId="3" borderId="20" xfId="0" applyFont="1" applyFill="1" applyBorder="1" applyAlignment="1">
      <alignment horizontal="left" indent="3"/>
    </xf>
    <xf numFmtId="0" fontId="6" fillId="3" borderId="21" xfId="0" applyFont="1" applyFill="1" applyBorder="1" applyAlignment="1">
      <alignment horizontal="left" indent="3"/>
    </xf>
    <xf numFmtId="0" fontId="9" fillId="2" borderId="21" xfId="0" applyFont="1" applyFill="1" applyBorder="1" applyAlignment="1">
      <alignment horizontal="left" indent="3"/>
    </xf>
    <xf numFmtId="8" fontId="9" fillId="2" borderId="9" xfId="0" applyNumberFormat="1" applyFont="1" applyFill="1" applyBorder="1" applyAlignment="1">
      <alignment horizontal="center"/>
    </xf>
    <xf numFmtId="0" fontId="9" fillId="2" borderId="19" xfId="0" applyFont="1" applyFill="1" applyBorder="1" applyAlignment="1">
      <alignment horizontal="left" indent="3"/>
    </xf>
    <xf numFmtId="8" fontId="9" fillId="2" borderId="12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 indent="3"/>
    </xf>
    <xf numFmtId="8" fontId="6" fillId="0" borderId="3" xfId="0" applyNumberFormat="1" applyFont="1" applyFill="1" applyBorder="1"/>
    <xf numFmtId="0" fontId="6" fillId="0" borderId="16" xfId="0" applyFont="1" applyFill="1" applyBorder="1" applyAlignment="1">
      <alignment horizontal="left" indent="3"/>
    </xf>
    <xf numFmtId="8" fontId="6" fillId="0" borderId="0" xfId="0" applyNumberFormat="1" applyFont="1" applyFill="1" applyBorder="1"/>
    <xf numFmtId="0" fontId="6" fillId="0" borderId="17" xfId="0" applyFont="1" applyFill="1" applyBorder="1" applyAlignment="1">
      <alignment horizontal="left" indent="3"/>
    </xf>
    <xf numFmtId="8" fontId="6" fillId="0" borderId="14" xfId="0" applyNumberFormat="1" applyFont="1" applyFill="1" applyBorder="1"/>
    <xf numFmtId="0" fontId="6" fillId="0" borderId="0" xfId="0" applyFont="1" applyAlignment="1">
      <alignment horizontal="center"/>
    </xf>
    <xf numFmtId="0" fontId="7" fillId="9" borderId="1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left" indent="3"/>
    </xf>
    <xf numFmtId="0" fontId="10" fillId="2" borderId="20" xfId="0" applyFont="1" applyFill="1" applyBorder="1" applyAlignment="1">
      <alignment horizontal="left" indent="3"/>
    </xf>
    <xf numFmtId="0" fontId="10" fillId="2" borderId="18" xfId="0" applyFont="1" applyFill="1" applyBorder="1" applyAlignment="1">
      <alignment horizontal="left" indent="3"/>
    </xf>
    <xf numFmtId="0" fontId="7" fillId="9" borderId="1" xfId="0" applyFont="1" applyFill="1" applyBorder="1" applyAlignment="1">
      <alignment vertical="center"/>
    </xf>
    <xf numFmtId="8" fontId="6" fillId="0" borderId="2" xfId="0" applyNumberFormat="1" applyFont="1" applyFill="1" applyBorder="1" applyAlignment="1">
      <alignment horizontal="center"/>
    </xf>
    <xf numFmtId="8" fontId="6" fillId="0" borderId="13" xfId="0" applyNumberFormat="1" applyFont="1" applyFill="1" applyBorder="1" applyAlignment="1">
      <alignment horizontal="center"/>
    </xf>
    <xf numFmtId="8" fontId="6" fillId="0" borderId="15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10" fontId="6" fillId="0" borderId="0" xfId="0" applyNumberFormat="1" applyFont="1" applyBorder="1" applyAlignment="1">
      <alignment horizontal="center"/>
    </xf>
    <xf numFmtId="164" fontId="6" fillId="0" borderId="13" xfId="1" applyNumberFormat="1" applyFont="1" applyBorder="1" applyAlignment="1">
      <alignment horizontal="center" vertical="center"/>
    </xf>
    <xf numFmtId="0" fontId="6" fillId="0" borderId="16" xfId="0" applyFont="1" applyBorder="1"/>
    <xf numFmtId="0" fontId="6" fillId="0" borderId="0" xfId="0" applyFont="1" applyBorder="1"/>
    <xf numFmtId="0" fontId="6" fillId="0" borderId="13" xfId="0" applyFont="1" applyBorder="1" applyAlignment="1">
      <alignment horizontal="center"/>
    </xf>
    <xf numFmtId="0" fontId="6" fillId="0" borderId="17" xfId="0" applyFont="1" applyBorder="1"/>
    <xf numFmtId="0" fontId="6" fillId="0" borderId="14" xfId="0" applyFont="1" applyBorder="1"/>
    <xf numFmtId="0" fontId="6" fillId="0" borderId="15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7" fillId="8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0" fontId="6" fillId="0" borderId="13" xfId="2" applyNumberFormat="1" applyFont="1" applyBorder="1" applyAlignment="1">
      <alignment horizontal="center"/>
    </xf>
    <xf numFmtId="0" fontId="11" fillId="7" borderId="0" xfId="4" applyFont="1"/>
    <xf numFmtId="0" fontId="11" fillId="7" borderId="0" xfId="4" applyFont="1" applyAlignment="1">
      <alignment horizontal="center"/>
    </xf>
  </cellXfs>
  <cellStyles count="5">
    <cellStyle name="Bom" xfId="4" builtinId="26"/>
    <cellStyle name="Moeda" xfId="1" builtinId="4"/>
    <cellStyle name="Moeda 2" xfId="3" xr:uid="{2B2AE03D-68C5-4307-A6FA-A58047F1EF0D}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5EA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1.9371154368271574E-2"/>
          <c:w val="0.94765753414905651"/>
          <c:h val="0.842681821925706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'Up empréstimos'!$D$32</c:f>
              <c:strCache>
                <c:ptCount val="1"/>
                <c:pt idx="0">
                  <c:v>Parcelas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'Up empréstimos'!$B$33:$B$38</c:f>
              <c:strCache>
                <c:ptCount val="6"/>
                <c:pt idx="0">
                  <c:v>BB</c:v>
                </c:pt>
                <c:pt idx="1">
                  <c:v>BRADESCO</c:v>
                </c:pt>
                <c:pt idx="2">
                  <c:v>CEF</c:v>
                </c:pt>
                <c:pt idx="3">
                  <c:v>ITAÚ</c:v>
                </c:pt>
                <c:pt idx="4">
                  <c:v>NUBANK</c:v>
                </c:pt>
                <c:pt idx="5">
                  <c:v>SANTANDER</c:v>
                </c:pt>
              </c:strCache>
            </c:strRef>
          </c:cat>
          <c:val>
            <c:numRef>
              <c:f>'Up empréstimos'!$D$33:$D$38</c:f>
              <c:numCache>
                <c:formatCode>"R$"\ #,##0.00</c:formatCode>
                <c:ptCount val="6"/>
                <c:pt idx="0">
                  <c:v>709.1</c:v>
                </c:pt>
                <c:pt idx="1">
                  <c:v>711.2</c:v>
                </c:pt>
                <c:pt idx="2">
                  <c:v>708.33</c:v>
                </c:pt>
                <c:pt idx="3">
                  <c:v>712.25</c:v>
                </c:pt>
                <c:pt idx="4">
                  <c:v>709.66</c:v>
                </c:pt>
                <c:pt idx="5">
                  <c:v>712.6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0-491F-BB16-27D5C6E7078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2015101071"/>
        <c:axId val="2015098159"/>
      </c:barChart>
      <c:catAx>
        <c:axId val="201510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5098159"/>
        <c:crosses val="autoZero"/>
        <c:auto val="1"/>
        <c:lblAlgn val="ctr"/>
        <c:lblOffset val="100"/>
        <c:noMultiLvlLbl val="0"/>
      </c:catAx>
      <c:valAx>
        <c:axId val="2015098159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201510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414619</xdr:colOff>
      <xdr:row>0</xdr:row>
      <xdr:rowOff>28575</xdr:rowOff>
    </xdr:from>
    <xdr:to>
      <xdr:col>4</xdr:col>
      <xdr:colOff>33618</xdr:colOff>
      <xdr:row>4</xdr:row>
      <xdr:rowOff>123825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182D3AA-041C-43E6-9F8E-509EC7F5658E}"/>
            </a:ext>
          </a:extLst>
        </xdr:cNvPr>
        <xdr:cNvSpPr txBox="1"/>
      </xdr:nvSpPr>
      <xdr:spPr>
        <a:xfrm>
          <a:off x="414619" y="252693"/>
          <a:ext cx="6555440" cy="991720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aseline="0">
              <a:solidFill>
                <a:schemeClr val="tx1">
                  <a:lumMod val="95000"/>
                  <a:lumOff val="5000"/>
                </a:schemeClr>
              </a:solidFill>
              <a:latin typeface="Arial Black" panose="020B0A04020102020204" pitchFamily="34" charset="0"/>
            </a:rPr>
            <a:t>UP EMPRÉSTIMOS</a:t>
          </a:r>
          <a:endParaRPr lang="pt-BR" sz="2000">
            <a:solidFill>
              <a:schemeClr val="tx1">
                <a:lumMod val="95000"/>
                <a:lumOff val="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oneCell">
    <xdr:from>
      <xdr:col>1</xdr:col>
      <xdr:colOff>342900</xdr:colOff>
      <xdr:row>0</xdr:row>
      <xdr:rowOff>85724</xdr:rowOff>
    </xdr:from>
    <xdr:to>
      <xdr:col>1</xdr:col>
      <xdr:colOff>1057275</xdr:colOff>
      <xdr:row>3</xdr:row>
      <xdr:rowOff>142874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78719E1-0E8A-4B4A-AC18-208C30CB2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276224"/>
          <a:ext cx="714375" cy="714375"/>
        </a:xfrm>
        <a:prstGeom prst="rect">
          <a:avLst/>
        </a:prstGeom>
      </xdr:spPr>
    </xdr:pic>
    <xdr:clientData/>
  </xdr:twoCellAnchor>
  <xdr:twoCellAnchor>
    <xdr:from>
      <xdr:col>1</xdr:col>
      <xdr:colOff>700368</xdr:colOff>
      <xdr:row>39</xdr:row>
      <xdr:rowOff>57149</xdr:rowOff>
    </xdr:from>
    <xdr:to>
      <xdr:col>3</xdr:col>
      <xdr:colOff>1186143</xdr:colOff>
      <xdr:row>50</xdr:row>
      <xdr:rowOff>214311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0BD5720-B016-4CB2-BE37-9526B2F60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Fatia">
  <a:themeElements>
    <a:clrScheme name="Fatia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Fatia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Fatia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9147-BC5D-4027-8F78-600279C4A9D1}">
  <dimension ref="B6:D52"/>
  <sheetViews>
    <sheetView showGridLines="0" tabSelected="1" zoomScale="85" zoomScaleNormal="85" workbookViewId="0">
      <selection activeCell="H34" sqref="H34"/>
    </sheetView>
  </sheetViews>
  <sheetFormatPr defaultRowHeight="17.25" x14ac:dyDescent="0.3"/>
  <cols>
    <col min="1" max="1" width="5.625" style="13" customWidth="1"/>
    <col min="2" max="2" width="42.375" style="13" customWidth="1"/>
    <col min="3" max="3" width="21.25" style="13" customWidth="1"/>
    <col min="4" max="4" width="21.75" style="38" customWidth="1"/>
    <col min="5" max="5" width="9" style="13"/>
    <col min="6" max="6" width="29.625" style="13" customWidth="1"/>
    <col min="7" max="7" width="9" style="13"/>
    <col min="8" max="8" width="11.75" style="13" customWidth="1"/>
    <col min="9" max="16384" width="9" style="13"/>
  </cols>
  <sheetData>
    <row r="6" spans="2:4" ht="18" thickBot="1" x14ac:dyDescent="0.35"/>
    <row r="7" spans="2:4" x14ac:dyDescent="0.3">
      <c r="B7" s="62" t="s">
        <v>29</v>
      </c>
      <c r="C7" s="63"/>
      <c r="D7" s="64"/>
    </row>
    <row r="8" spans="2:4" x14ac:dyDescent="0.3">
      <c r="B8" s="14" t="s">
        <v>0</v>
      </c>
      <c r="C8" s="15"/>
      <c r="D8" s="16">
        <v>5000</v>
      </c>
    </row>
    <row r="9" spans="2:4" x14ac:dyDescent="0.3">
      <c r="B9" s="17" t="s">
        <v>5</v>
      </c>
      <c r="C9" s="18"/>
      <c r="D9" s="19">
        <v>0.3</v>
      </c>
    </row>
    <row r="10" spans="2:4" ht="18" thickBot="1" x14ac:dyDescent="0.35">
      <c r="B10" s="20" t="s">
        <v>6</v>
      </c>
      <c r="C10" s="21"/>
      <c r="D10" s="22">
        <f>D8*30%</f>
        <v>1500</v>
      </c>
    </row>
    <row r="12" spans="2:4" ht="18" thickBot="1" x14ac:dyDescent="0.35"/>
    <row r="13" spans="2:4" x14ac:dyDescent="0.3">
      <c r="B13" s="39" t="s">
        <v>30</v>
      </c>
      <c r="C13" s="40"/>
      <c r="D13" s="41"/>
    </row>
    <row r="14" spans="2:4" x14ac:dyDescent="0.3">
      <c r="B14" s="42" t="s">
        <v>4</v>
      </c>
      <c r="C14" s="25"/>
      <c r="D14" s="65">
        <v>700</v>
      </c>
    </row>
    <row r="15" spans="2:4" x14ac:dyDescent="0.3">
      <c r="B15" s="26" t="s">
        <v>7</v>
      </c>
      <c r="C15" s="27"/>
      <c r="D15" s="66">
        <v>24</v>
      </c>
    </row>
    <row r="16" spans="2:4" x14ac:dyDescent="0.3">
      <c r="B16" s="26" t="s">
        <v>26</v>
      </c>
      <c r="C16" s="27"/>
      <c r="D16" s="67">
        <v>4.1000000000000002E-2</v>
      </c>
    </row>
    <row r="17" spans="2:4" x14ac:dyDescent="0.3">
      <c r="B17" s="43" t="s">
        <v>8</v>
      </c>
      <c r="C17" s="28"/>
      <c r="D17" s="29">
        <v>20000</v>
      </c>
    </row>
    <row r="18" spans="2:4" ht="18" thickBot="1" x14ac:dyDescent="0.35">
      <c r="B18" s="44" t="s">
        <v>9</v>
      </c>
      <c r="C18" s="30"/>
      <c r="D18" s="31">
        <f>FV(D16,D15,D14*-1)</f>
        <v>27711.737799497674</v>
      </c>
    </row>
    <row r="20" spans="2:4" ht="18" thickBot="1" x14ac:dyDescent="0.35"/>
    <row r="21" spans="2:4" ht="18" thickBot="1" x14ac:dyDescent="0.35">
      <c r="B21" s="45" t="s">
        <v>31</v>
      </c>
      <c r="C21" s="23" t="s">
        <v>32</v>
      </c>
      <c r="D21" s="24" t="s">
        <v>25</v>
      </c>
    </row>
    <row r="22" spans="2:4" x14ac:dyDescent="0.3">
      <c r="B22" s="32" t="s">
        <v>19</v>
      </c>
      <c r="C22" s="33">
        <f>D22-$D$17</f>
        <v>1813.4741770927321</v>
      </c>
      <c r="D22" s="46">
        <f>FV(tx.mensal,12,parcela,D$17*-1)</f>
        <v>21813.474177092732</v>
      </c>
    </row>
    <row r="23" spans="2:4" x14ac:dyDescent="0.3">
      <c r="B23" s="34" t="s">
        <v>20</v>
      </c>
      <c r="C23" s="35">
        <f t="shared" ref="C23:C26" si="0">D23-$D$17</f>
        <v>4750.5836227710279</v>
      </c>
      <c r="D23" s="47">
        <f>FV(tx.mensal,24,parcela,D$17*-1)</f>
        <v>24750.583622771028</v>
      </c>
    </row>
    <row r="24" spans="2:4" x14ac:dyDescent="0.3">
      <c r="B24" s="34" t="s">
        <v>21</v>
      </c>
      <c r="C24" s="35">
        <f t="shared" si="0"/>
        <v>9507.536881252192</v>
      </c>
      <c r="D24" s="47">
        <f>FV(tx.mensal,36,parcela,D$17*-1)</f>
        <v>29507.536881252192</v>
      </c>
    </row>
    <row r="25" spans="2:4" x14ac:dyDescent="0.3">
      <c r="B25" s="34" t="s">
        <v>23</v>
      </c>
      <c r="C25" s="35">
        <f t="shared" si="0"/>
        <v>17211.915870830024</v>
      </c>
      <c r="D25" s="47">
        <f>FV(tx.mensal,48,parcela,D$17*-1)</f>
        <v>37211.915870830024</v>
      </c>
    </row>
    <row r="26" spans="2:4" ht="18" thickBot="1" x14ac:dyDescent="0.35">
      <c r="B26" s="36" t="s">
        <v>22</v>
      </c>
      <c r="C26" s="37">
        <f t="shared" si="0"/>
        <v>29689.956412687345</v>
      </c>
      <c r="D26" s="48">
        <f>FV(tx.mensal,60,parcela,D$17*-1)</f>
        <v>49689.956412687345</v>
      </c>
    </row>
    <row r="29" spans="2:4" x14ac:dyDescent="0.3">
      <c r="B29" s="68" t="s">
        <v>34</v>
      </c>
      <c r="C29" s="69" t="s">
        <v>10</v>
      </c>
      <c r="D29" s="69"/>
    </row>
    <row r="30" spans="2:4" s="10" customFormat="1" ht="20.25" x14ac:dyDescent="0.35">
      <c r="B30" s="11" t="s">
        <v>33</v>
      </c>
      <c r="C30" s="12">
        <v>700</v>
      </c>
      <c r="D30" s="61"/>
    </row>
    <row r="31" spans="2:4" ht="18" thickBot="1" x14ac:dyDescent="0.35"/>
    <row r="32" spans="2:4" x14ac:dyDescent="0.3">
      <c r="B32" s="49" t="s">
        <v>11</v>
      </c>
      <c r="C32" s="50" t="s">
        <v>18</v>
      </c>
      <c r="D32" s="51" t="s">
        <v>24</v>
      </c>
    </row>
    <row r="33" spans="2:4" x14ac:dyDescent="0.3">
      <c r="B33" s="52" t="s">
        <v>27</v>
      </c>
      <c r="C33" s="53">
        <f>VLOOKUP(C$29&amp;"_"&amp;B33,Planilha2!$A:$D,4,FALSE)</f>
        <v>1.2999999999999999E-2</v>
      </c>
      <c r="D33" s="54">
        <f>$C$30+($C$30*C33)</f>
        <v>709.1</v>
      </c>
    </row>
    <row r="34" spans="2:4" x14ac:dyDescent="0.3">
      <c r="B34" s="52" t="s">
        <v>13</v>
      </c>
      <c r="C34" s="53">
        <f>VLOOKUP(C$29&amp;"_"&amp;B34,Planilha2!$A:$D,4,FALSE)</f>
        <v>1.6E-2</v>
      </c>
      <c r="D34" s="54">
        <f t="shared" ref="D34:D38" si="1">$C$30+($C$30*C34)</f>
        <v>711.2</v>
      </c>
    </row>
    <row r="35" spans="2:4" x14ac:dyDescent="0.3">
      <c r="B35" s="52" t="s">
        <v>15</v>
      </c>
      <c r="C35" s="53">
        <f>VLOOKUP(C$29&amp;"_"&amp;B35,Planilha2!$A:$D,4,FALSE)</f>
        <v>1.1900000000000001E-2</v>
      </c>
      <c r="D35" s="54">
        <f t="shared" si="1"/>
        <v>708.33</v>
      </c>
    </row>
    <row r="36" spans="2:4" x14ac:dyDescent="0.3">
      <c r="B36" s="52" t="s">
        <v>16</v>
      </c>
      <c r="C36" s="53">
        <f>VLOOKUP(C$29&amp;"_"&amp;B36,Planilha2!$A:$D,4,FALSE)</f>
        <v>1.7500000000000002E-2</v>
      </c>
      <c r="D36" s="54">
        <f t="shared" si="1"/>
        <v>712.25</v>
      </c>
    </row>
    <row r="37" spans="2:4" x14ac:dyDescent="0.3">
      <c r="B37" s="52" t="s">
        <v>12</v>
      </c>
      <c r="C37" s="53">
        <f>VLOOKUP(C$29&amp;"_"&amp;B37,Planilha2!$A:$D,4,FALSE)</f>
        <v>1.38E-2</v>
      </c>
      <c r="D37" s="54">
        <f t="shared" si="1"/>
        <v>709.66</v>
      </c>
    </row>
    <row r="38" spans="2:4" x14ac:dyDescent="0.3">
      <c r="B38" s="52" t="s">
        <v>14</v>
      </c>
      <c r="C38" s="53">
        <f>VLOOKUP(C$29&amp;"_"&amp;B38,Planilha2!$A:$D,4,FALSE)</f>
        <v>1.7999999999999999E-2</v>
      </c>
      <c r="D38" s="54">
        <f t="shared" si="1"/>
        <v>712.6</v>
      </c>
    </row>
    <row r="39" spans="2:4" x14ac:dyDescent="0.3">
      <c r="B39" s="55"/>
      <c r="C39" s="56"/>
      <c r="D39" s="57"/>
    </row>
    <row r="40" spans="2:4" x14ac:dyDescent="0.3">
      <c r="B40" s="55"/>
      <c r="C40" s="56"/>
      <c r="D40" s="57"/>
    </row>
    <row r="41" spans="2:4" x14ac:dyDescent="0.3">
      <c r="B41" s="55"/>
      <c r="C41" s="56"/>
      <c r="D41" s="57"/>
    </row>
    <row r="42" spans="2:4" x14ac:dyDescent="0.3">
      <c r="B42" s="55"/>
      <c r="C42" s="56"/>
      <c r="D42" s="57"/>
    </row>
    <row r="43" spans="2:4" x14ac:dyDescent="0.3">
      <c r="B43" s="55"/>
      <c r="C43" s="56"/>
      <c r="D43" s="57"/>
    </row>
    <row r="44" spans="2:4" x14ac:dyDescent="0.3">
      <c r="B44" s="55"/>
      <c r="C44" s="56"/>
      <c r="D44" s="57"/>
    </row>
    <row r="45" spans="2:4" x14ac:dyDescent="0.3">
      <c r="B45" s="55"/>
      <c r="C45" s="56"/>
      <c r="D45" s="57"/>
    </row>
    <row r="46" spans="2:4" x14ac:dyDescent="0.3">
      <c r="B46" s="55"/>
      <c r="C46" s="56"/>
      <c r="D46" s="57"/>
    </row>
    <row r="47" spans="2:4" x14ac:dyDescent="0.3">
      <c r="B47" s="55"/>
      <c r="C47" s="56"/>
      <c r="D47" s="57"/>
    </row>
    <row r="48" spans="2:4" x14ac:dyDescent="0.3">
      <c r="B48" s="55"/>
      <c r="C48" s="56"/>
      <c r="D48" s="57"/>
    </row>
    <row r="49" spans="2:4" x14ac:dyDescent="0.3">
      <c r="B49" s="55"/>
      <c r="C49" s="56"/>
      <c r="D49" s="57"/>
    </row>
    <row r="50" spans="2:4" x14ac:dyDescent="0.3">
      <c r="B50" s="55"/>
      <c r="C50" s="56"/>
      <c r="D50" s="57"/>
    </row>
    <row r="51" spans="2:4" x14ac:dyDescent="0.3">
      <c r="B51" s="55"/>
      <c r="C51" s="56"/>
      <c r="D51" s="57"/>
    </row>
    <row r="52" spans="2:4" ht="18" thickBot="1" x14ac:dyDescent="0.35">
      <c r="B52" s="58"/>
      <c r="C52" s="59"/>
      <c r="D52" s="60"/>
    </row>
  </sheetData>
  <mergeCells count="5">
    <mergeCell ref="B7:D7"/>
    <mergeCell ref="B8:C8"/>
    <mergeCell ref="B9:C9"/>
    <mergeCell ref="B10:C10"/>
    <mergeCell ref="B13:D13"/>
  </mergeCells>
  <dataValidations count="1">
    <dataValidation type="list" allowBlank="1" showInputMessage="1" showErrorMessage="1" sqref="C29" xr:uid="{494CC0E1-CAC4-4766-AA8E-D790E7BFABCD}">
      <formula1>"AntecipaçãoFGTS,CLTconsignado,Empréstimo pessoal"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7233-2F91-419B-873B-807CAFF9AD16}">
  <dimension ref="A1:D19"/>
  <sheetViews>
    <sheetView showGridLines="0" workbookViewId="0">
      <selection activeCell="A21" sqref="A21"/>
    </sheetView>
  </sheetViews>
  <sheetFormatPr defaultRowHeight="16.5" x14ac:dyDescent="0.3"/>
  <cols>
    <col min="1" max="1" width="38" style="1" customWidth="1"/>
    <col min="2" max="2" width="22" style="1" customWidth="1"/>
    <col min="3" max="3" width="18.875" customWidth="1"/>
    <col min="4" max="4" width="19" style="5" customWidth="1"/>
  </cols>
  <sheetData>
    <row r="1" spans="1:4" x14ac:dyDescent="0.3">
      <c r="A1" s="3" t="s">
        <v>3</v>
      </c>
      <c r="B1" s="3" t="s">
        <v>1</v>
      </c>
      <c r="C1" s="3" t="s">
        <v>11</v>
      </c>
      <c r="D1" s="3" t="s">
        <v>2</v>
      </c>
    </row>
    <row r="2" spans="1:4" x14ac:dyDescent="0.3">
      <c r="A2" s="1" t="str">
        <f>B2&amp;"_"&amp;C2</f>
        <v>AntecipaçãoFGTS_BB</v>
      </c>
      <c r="B2" s="1" t="s">
        <v>10</v>
      </c>
      <c r="C2" s="2" t="s">
        <v>27</v>
      </c>
      <c r="D2" s="6">
        <v>1.2999999999999999E-2</v>
      </c>
    </row>
    <row r="3" spans="1:4" x14ac:dyDescent="0.3">
      <c r="A3" s="1" t="str">
        <f t="shared" ref="A3:A19" si="0">B3&amp;"_"&amp;C3</f>
        <v>AntecipaçãoFGTS_BRADESCO</v>
      </c>
      <c r="B3" s="1" t="s">
        <v>10</v>
      </c>
      <c r="C3" s="2" t="s">
        <v>13</v>
      </c>
      <c r="D3" s="6">
        <v>1.6E-2</v>
      </c>
    </row>
    <row r="4" spans="1:4" x14ac:dyDescent="0.3">
      <c r="A4" s="1" t="str">
        <f t="shared" si="0"/>
        <v>AntecipaçãoFGTS_CEF</v>
      </c>
      <c r="B4" s="1" t="s">
        <v>10</v>
      </c>
      <c r="C4" s="2" t="s">
        <v>15</v>
      </c>
      <c r="D4" s="6">
        <v>1.1900000000000001E-2</v>
      </c>
    </row>
    <row r="5" spans="1:4" x14ac:dyDescent="0.3">
      <c r="A5" s="1" t="str">
        <f t="shared" si="0"/>
        <v>AntecipaçãoFGTS_ITAÚ</v>
      </c>
      <c r="B5" s="1" t="s">
        <v>10</v>
      </c>
      <c r="C5" s="2" t="s">
        <v>16</v>
      </c>
      <c r="D5" s="6">
        <v>1.7500000000000002E-2</v>
      </c>
    </row>
    <row r="6" spans="1:4" x14ac:dyDescent="0.3">
      <c r="A6" s="1" t="str">
        <f t="shared" si="0"/>
        <v>AntecipaçãoFGTS_NUBANK</v>
      </c>
      <c r="B6" s="1" t="s">
        <v>10</v>
      </c>
      <c r="C6" s="2" t="s">
        <v>12</v>
      </c>
      <c r="D6" s="6">
        <v>1.38E-2</v>
      </c>
    </row>
    <row r="7" spans="1:4" x14ac:dyDescent="0.3">
      <c r="A7" s="1" t="str">
        <f t="shared" si="0"/>
        <v>AntecipaçãoFGTS_SANTANDER</v>
      </c>
      <c r="B7" s="1" t="s">
        <v>10</v>
      </c>
      <c r="C7" s="2" t="s">
        <v>14</v>
      </c>
      <c r="D7" s="6">
        <v>1.7999999999999999E-2</v>
      </c>
    </row>
    <row r="8" spans="1:4" x14ac:dyDescent="0.3">
      <c r="A8" s="4" t="str">
        <f t="shared" si="0"/>
        <v>CLTconsignado_BB</v>
      </c>
      <c r="B8" s="4" t="s">
        <v>28</v>
      </c>
      <c r="C8" s="8" t="s">
        <v>27</v>
      </c>
      <c r="D8" s="9">
        <v>2.5999999999999999E-2</v>
      </c>
    </row>
    <row r="9" spans="1:4" x14ac:dyDescent="0.3">
      <c r="A9" s="1" t="str">
        <f t="shared" si="0"/>
        <v>CLTconsignado_BRADESCO</v>
      </c>
      <c r="B9" s="7" t="s">
        <v>28</v>
      </c>
      <c r="C9" s="2" t="s">
        <v>13</v>
      </c>
      <c r="D9" s="6">
        <v>2.35E-2</v>
      </c>
    </row>
    <row r="10" spans="1:4" x14ac:dyDescent="0.3">
      <c r="A10" s="1" t="str">
        <f t="shared" si="0"/>
        <v>CLTconsignado_CEF</v>
      </c>
      <c r="B10" s="7" t="s">
        <v>28</v>
      </c>
      <c r="C10" s="2" t="s">
        <v>15</v>
      </c>
      <c r="D10" s="6">
        <v>1.6500000000000001E-2</v>
      </c>
    </row>
    <row r="11" spans="1:4" x14ac:dyDescent="0.3">
      <c r="A11" s="1" t="str">
        <f t="shared" si="0"/>
        <v>CLTconsignado_ITAÚ</v>
      </c>
      <c r="B11" s="7" t="s">
        <v>28</v>
      </c>
      <c r="C11" s="2" t="s">
        <v>16</v>
      </c>
      <c r="D11" s="6">
        <v>1.9800000000000002E-2</v>
      </c>
    </row>
    <row r="12" spans="1:4" x14ac:dyDescent="0.3">
      <c r="A12" s="1" t="str">
        <f t="shared" si="0"/>
        <v>CLTconsignado_NUBANK</v>
      </c>
      <c r="B12" s="7" t="s">
        <v>28</v>
      </c>
      <c r="C12" s="2" t="s">
        <v>12</v>
      </c>
      <c r="D12" s="6">
        <v>1.89E-2</v>
      </c>
    </row>
    <row r="13" spans="1:4" x14ac:dyDescent="0.3">
      <c r="A13" s="1" t="str">
        <f t="shared" si="0"/>
        <v>CLTconsignado_SANTANDER</v>
      </c>
      <c r="B13" s="7" t="s">
        <v>28</v>
      </c>
      <c r="C13" s="2" t="s">
        <v>14</v>
      </c>
      <c r="D13" s="6">
        <v>2.7E-2</v>
      </c>
    </row>
    <row r="14" spans="1:4" x14ac:dyDescent="0.3">
      <c r="A14" s="4" t="str">
        <f t="shared" si="0"/>
        <v>EMPRÉSTIMO PESSOAL_BB</v>
      </c>
      <c r="B14" s="4" t="s">
        <v>17</v>
      </c>
      <c r="C14" s="8" t="s">
        <v>27</v>
      </c>
      <c r="D14" s="9">
        <v>3.2000000000000001E-2</v>
      </c>
    </row>
    <row r="15" spans="1:4" x14ac:dyDescent="0.3">
      <c r="A15" s="1" t="str">
        <f t="shared" si="0"/>
        <v>EMPRÉSTIMO PESSOAL_BRADESCO</v>
      </c>
      <c r="B15" s="1" t="s">
        <v>17</v>
      </c>
      <c r="C15" s="2" t="s">
        <v>13</v>
      </c>
      <c r="D15" s="6">
        <v>3.5000000000000003E-2</v>
      </c>
    </row>
    <row r="16" spans="1:4" x14ac:dyDescent="0.3">
      <c r="A16" s="1" t="str">
        <f t="shared" si="0"/>
        <v>EMPRÉSTIMO PESSOAL_CEF</v>
      </c>
      <c r="B16" s="1" t="s">
        <v>17</v>
      </c>
      <c r="C16" s="2" t="s">
        <v>15</v>
      </c>
      <c r="D16" s="6">
        <v>3.15E-2</v>
      </c>
    </row>
    <row r="17" spans="1:4" x14ac:dyDescent="0.3">
      <c r="A17" s="1" t="str">
        <f t="shared" si="0"/>
        <v>EMPRÉSTIMO PESSOAL_ITAÚ</v>
      </c>
      <c r="B17" s="1" t="s">
        <v>17</v>
      </c>
      <c r="C17" s="2" t="s">
        <v>16</v>
      </c>
      <c r="D17" s="6">
        <v>3.6999999999999998E-2</v>
      </c>
    </row>
    <row r="18" spans="1:4" x14ac:dyDescent="0.3">
      <c r="A18" s="1" t="str">
        <f t="shared" si="0"/>
        <v>EMPRÉSTIMO PESSOAL_NUBANK</v>
      </c>
      <c r="B18" s="1" t="s">
        <v>17</v>
      </c>
      <c r="C18" s="2" t="s">
        <v>12</v>
      </c>
      <c r="D18" s="6">
        <v>3.4500000000000003E-2</v>
      </c>
    </row>
    <row r="19" spans="1:4" x14ac:dyDescent="0.3">
      <c r="A19" s="1" t="str">
        <f t="shared" si="0"/>
        <v>EMPRÉSTIMO PESSOAL_SANTANDER</v>
      </c>
      <c r="B19" s="1" t="s">
        <v>17</v>
      </c>
      <c r="C19" s="2" t="s">
        <v>14</v>
      </c>
      <c r="D19" s="6">
        <v>3.9E-2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Up empréstimos</vt:lpstr>
      <vt:lpstr>Planilha2</vt:lpstr>
      <vt:lpstr>'Up empréstimos'!Area_de_impressao</vt:lpstr>
      <vt:lpstr>parcela</vt:lpstr>
      <vt:lpstr>prazo</vt:lpstr>
      <vt:lpstr>tx.mensal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Ercilia Dorth</dc:creator>
  <cp:lastModifiedBy>Ercilia Dorth</cp:lastModifiedBy>
  <dcterms:created xsi:type="dcterms:W3CDTF">2025-05-22T19:23:44Z</dcterms:created>
  <dcterms:modified xsi:type="dcterms:W3CDTF">2025-05-26T18:41:35Z</dcterms:modified>
</cp:coreProperties>
</file>