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atih\Desktop\2024-2025 GÜZ SINAVLAR\"/>
    </mc:Choice>
  </mc:AlternateContent>
  <xr:revisionPtr revIDLastSave="0" documentId="13_ncr:1_{6C37FF9B-35DB-49C0-AFCB-0EF2246D85D4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Arş.Gör." sheetId="5" r:id="rId1"/>
    <sheet name="Görevl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0Z8VZ8WvobdzVPEjjqGp1SD7ExUVN66NzcXkP5HwD9k="/>
    </ext>
  </extLst>
</workbook>
</file>

<file path=xl/calcChain.xml><?xml version="1.0" encoding="utf-8"?>
<calcChain xmlns="http://schemas.openxmlformats.org/spreadsheetml/2006/main">
  <c r="E54" i="3" l="1"/>
  <c r="F54" i="3"/>
  <c r="G54" i="3"/>
  <c r="H54" i="3"/>
  <c r="J54" i="3"/>
  <c r="M50" i="3"/>
  <c r="M52" i="3"/>
  <c r="M53" i="3"/>
  <c r="M45" i="3"/>
  <c r="E39" i="3"/>
  <c r="F39" i="3"/>
  <c r="G39" i="3"/>
  <c r="H39" i="3"/>
  <c r="I39" i="3"/>
  <c r="K39" i="3" s="1"/>
  <c r="J39" i="3"/>
  <c r="E12" i="3"/>
  <c r="G12" i="3" s="1"/>
  <c r="G3" i="3"/>
  <c r="D24" i="3"/>
  <c r="H12" i="3"/>
  <c r="I5" i="3"/>
  <c r="H3" i="3"/>
  <c r="G8" i="3"/>
  <c r="G7" i="3"/>
  <c r="G5" i="3"/>
  <c r="G10" i="3"/>
  <c r="G6" i="3"/>
  <c r="G4" i="3"/>
  <c r="G11" i="3"/>
  <c r="G9" i="3"/>
  <c r="I3" i="3"/>
  <c r="H4" i="3"/>
  <c r="H5" i="3"/>
  <c r="H6" i="3"/>
  <c r="H7" i="3"/>
  <c r="H8" i="3"/>
  <c r="H9" i="3"/>
  <c r="H10" i="3"/>
  <c r="H11" i="3"/>
  <c r="I11" i="3"/>
  <c r="I10" i="3"/>
  <c r="I9" i="3"/>
  <c r="I8" i="3"/>
  <c r="I7" i="3"/>
  <c r="I6" i="3"/>
  <c r="I4" i="3"/>
  <c r="F12" i="3"/>
  <c r="B1" i="3"/>
  <c r="A1" i="3"/>
  <c r="B1" i="5"/>
  <c r="C1" i="5"/>
  <c r="E40" i="3" l="1"/>
  <c r="J40" i="3"/>
  <c r="H40" i="3"/>
  <c r="G40" i="3"/>
  <c r="F40" i="3"/>
  <c r="I40" i="3"/>
  <c r="I12" i="3"/>
  <c r="D12" i="3"/>
  <c r="H15" i="3" l="1"/>
  <c r="J6" i="3" s="1"/>
  <c r="K6" i="3" s="1"/>
  <c r="G13" i="3"/>
  <c r="H13" i="3" l="1"/>
  <c r="E15" i="3" s="1"/>
  <c r="J3" i="3"/>
  <c r="J9" i="3"/>
  <c r="K9" i="3" s="1"/>
  <c r="J28" i="3" s="1"/>
  <c r="G28" i="3"/>
  <c r="E23" i="3" l="1"/>
  <c r="J11" i="3" s="1"/>
  <c r="K11" i="3" s="1"/>
  <c r="L28" i="3" s="1"/>
  <c r="E19" i="3"/>
  <c r="E20" i="3"/>
  <c r="E18" i="3"/>
  <c r="E22" i="3"/>
  <c r="J10" i="3" s="1"/>
  <c r="K10" i="3" s="1"/>
  <c r="E16" i="3"/>
  <c r="J5" i="3" s="1"/>
  <c r="K5" i="3" s="1"/>
  <c r="F28" i="3" s="1"/>
  <c r="E17" i="3"/>
  <c r="E21" i="3"/>
  <c r="K3" i="3"/>
  <c r="D28" i="3" s="1"/>
  <c r="J4" i="3"/>
  <c r="K4" i="3" s="1"/>
  <c r="J7" i="3"/>
  <c r="K28" i="3"/>
  <c r="J8" i="3" l="1"/>
  <c r="K8" i="3" s="1"/>
  <c r="I28" i="3" s="1"/>
  <c r="E24" i="3"/>
  <c r="G22" i="3" s="1"/>
  <c r="I13" i="3" s="1"/>
  <c r="I15" i="3" s="1"/>
  <c r="K7" i="3"/>
  <c r="E28" i="3"/>
  <c r="K13" i="3" l="1"/>
  <c r="J12" i="3"/>
  <c r="J15" i="3" s="1"/>
  <c r="H28" i="3"/>
  <c r="H29" i="3" l="1"/>
  <c r="E29" i="3"/>
  <c r="E36" i="3"/>
  <c r="H36" i="3" l="1"/>
  <c r="H37" i="3"/>
  <c r="E37" i="3"/>
  <c r="G29" i="3"/>
  <c r="G37" i="3"/>
  <c r="G36" i="3"/>
  <c r="J29" i="3"/>
  <c r="J37" i="3"/>
  <c r="J36" i="3"/>
  <c r="F29" i="3"/>
  <c r="F37" i="3"/>
  <c r="F36" i="3"/>
</calcChain>
</file>

<file path=xl/sharedStrings.xml><?xml version="1.0" encoding="utf-8"?>
<sst xmlns="http://schemas.openxmlformats.org/spreadsheetml/2006/main" count="143" uniqueCount="86">
  <si>
    <t>BİLGİSAYAR MÜHENDİSLİĞİ</t>
  </si>
  <si>
    <t>Erdinç TÜRK</t>
  </si>
  <si>
    <t>Melih ÖZ</t>
  </si>
  <si>
    <t>Taha Yiğit ALKAN</t>
  </si>
  <si>
    <t>Manolya ATALAY</t>
  </si>
  <si>
    <t>ÇEVRE MÜHENDİSLİĞİ</t>
  </si>
  <si>
    <t>Aslı Nur RIZVANOĞLU</t>
  </si>
  <si>
    <t>ELEKTRİK ELEKTRONİK MÜHENDİSLİĞİ</t>
  </si>
  <si>
    <t>Atalay KOCAKUŞAK (DR)</t>
  </si>
  <si>
    <t>Ayhan ŞAVKLIYILDIZ</t>
  </si>
  <si>
    <t>Mert ÇİFLİK</t>
  </si>
  <si>
    <t>Halil İbrahim AYTEKİN</t>
  </si>
  <si>
    <t>Betül ÜNAL</t>
  </si>
  <si>
    <t>Ceyhun ÇELEBİ</t>
  </si>
  <si>
    <t>GIDA MÜHENDİSLİĞİ</t>
  </si>
  <si>
    <t>Hatice Kübra KIZILAY</t>
  </si>
  <si>
    <t>Gürcü Aybige ÇAKMAK</t>
  </si>
  <si>
    <t>Seranay AŞIK AYGÜN</t>
  </si>
  <si>
    <t>Selin BAŞMAK</t>
  </si>
  <si>
    <t>İNŞAAT MÜHENDİSLİĞİ</t>
  </si>
  <si>
    <t>Elif Firuze ERDİL (DR)</t>
  </si>
  <si>
    <t>Hüseyin SÖĞÜT</t>
  </si>
  <si>
    <t>Gökçen ARSLAN</t>
  </si>
  <si>
    <t>İbrahim YETİŞ</t>
  </si>
  <si>
    <t>JEOLOJİ MÜHENDİSLİĞİ</t>
  </si>
  <si>
    <t>Koray KOÇ (DR)</t>
  </si>
  <si>
    <t>Fatih UÇAR (DR)</t>
  </si>
  <si>
    <t>Alper GÜNEŞ (DR)</t>
  </si>
  <si>
    <t>MAKİNE MÜHENDİSLİĞİ</t>
  </si>
  <si>
    <t>İsmet Faruk YAKA</t>
  </si>
  <si>
    <t>Ali Kürşad ARICIOĞLU</t>
  </si>
  <si>
    <t>Nazife Nur ODABAŞI</t>
  </si>
  <si>
    <t>Nasuh ÖZDEMİR</t>
  </si>
  <si>
    <t>BİYOMEDİKAL MÜHENDİSLİĞİ</t>
  </si>
  <si>
    <t>MALZEME MÜHENDİSLİĞİ</t>
  </si>
  <si>
    <t>Cemal ASLAN (DR)</t>
  </si>
  <si>
    <t>Tunç Eren AKAY</t>
  </si>
  <si>
    <t>EEM</t>
  </si>
  <si>
    <t>MAK</t>
  </si>
  <si>
    <t>İNŞ</t>
  </si>
  <si>
    <t>JEO</t>
  </si>
  <si>
    <t>Toplam</t>
  </si>
  <si>
    <t>Olması Gereken</t>
  </si>
  <si>
    <t>Bilgisayar</t>
  </si>
  <si>
    <t>Çevre</t>
  </si>
  <si>
    <t>Elektrik-Elektronik</t>
  </si>
  <si>
    <t>Gıda</t>
  </si>
  <si>
    <t>İnşaat</t>
  </si>
  <si>
    <t>Jeoloji</t>
  </si>
  <si>
    <t>Makine</t>
  </si>
  <si>
    <t>Biyomedikal</t>
  </si>
  <si>
    <t>Malzeme</t>
  </si>
  <si>
    <t>Ders Saati</t>
  </si>
  <si>
    <t>Hacer KUDUZ (DR)</t>
  </si>
  <si>
    <t>Özge ÖZER ATAKOĞLU (DOĞUM İZNİ)</t>
  </si>
  <si>
    <t>Aleyna YAZICIOĞLU</t>
  </si>
  <si>
    <t>Dilayda SOYLU PEKPOSTALCI (DR)</t>
  </si>
  <si>
    <t>Ahmet Mustafa TEPE (DR)</t>
  </si>
  <si>
    <t>Yusuf ÇELİK</t>
  </si>
  <si>
    <t>Ömer KURU</t>
  </si>
  <si>
    <t>Berk ERCİN</t>
  </si>
  <si>
    <t>Barış Doruk BAŞARAN</t>
  </si>
  <si>
    <t>Arş.Gör.Dr.</t>
  </si>
  <si>
    <t>Arş.Gör.</t>
  </si>
  <si>
    <t>BÖLÜM</t>
  </si>
  <si>
    <t>Görev sayısı</t>
  </si>
  <si>
    <t>Arş.Gör.Dr. DS</t>
  </si>
  <si>
    <t>Bölümler</t>
  </si>
  <si>
    <t>Arş.Gör. T</t>
  </si>
  <si>
    <t>Bölüm</t>
  </si>
  <si>
    <t>Hafta İçi</t>
  </si>
  <si>
    <t>OG-Bölüm</t>
  </si>
  <si>
    <t>BİL</t>
  </si>
  <si>
    <t>ÇEV</t>
  </si>
  <si>
    <t>GIDA</t>
  </si>
  <si>
    <t>BİY</t>
  </si>
  <si>
    <t>MLZ</t>
  </si>
  <si>
    <t>BİY (HK)</t>
  </si>
  <si>
    <t>MLZ (CA)</t>
  </si>
  <si>
    <t>Kayhan ATEŞ (DR)</t>
  </si>
  <si>
    <t>Görev Verecek Bölümler</t>
  </si>
  <si>
    <t>Görev Alacak Bölümler</t>
  </si>
  <si>
    <t>Merve Işıl PETEN (GÖREVLİ-İZİNLİ)</t>
  </si>
  <si>
    <t>Pedagojik</t>
  </si>
  <si>
    <r>
      <t xml:space="preserve">Pedagojik Formasyon
Ara ve Final Sınavlarında
görev almışlardır.
</t>
    </r>
    <r>
      <rPr>
        <b/>
        <sz val="10"/>
        <color rgb="FFC00000"/>
        <rFont val="Arial"/>
        <family val="2"/>
        <charset val="162"/>
      </rPr>
      <t>Kişi Başı 2 Görev
eksik yazılmalıdır.</t>
    </r>
  </si>
  <si>
    <t>Pedagojik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</si>
</sst>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0"/>
    <numFmt numFmtId="166" formatCode="0.000"/>
    <numFmt numFmtId="167" formatCode="0.0000"/>
    <numFmt numFmtId="168" formatCode="0.00000"/>
  </numFmts>
  <fonts count="14" x14ac:knownFonts="1">
    <font>
      <sz val="11"/>
      <color rgb="FF000000"/>
      <name val="Calibri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000000"/>
      <name val="Arial"/>
      <family val="2"/>
      <charset val="162"/>
    </font>
    <font>
      <sz val="11"/>
      <color rgb="FF000000"/>
      <name val="Calibri"/>
      <family val="2"/>
      <charset val="162"/>
      <scheme val="minor"/>
    </font>
    <font>
      <sz val="10"/>
      <color rgb="FF000000"/>
      <name val="Arial"/>
      <family val="2"/>
      <charset val="162"/>
    </font>
    <font>
      <sz val="11"/>
      <name val="Verdana"/>
      <family val="2"/>
      <charset val="162"/>
    </font>
    <font>
      <b/>
      <sz val="11"/>
      <name val="Verdana"/>
      <family val="2"/>
      <charset val="162"/>
    </font>
    <font>
      <b/>
      <sz val="10"/>
      <color rgb="FF000000"/>
      <name val="Arial"/>
      <family val="2"/>
      <charset val="162"/>
    </font>
    <font>
      <sz val="10"/>
      <name val="Verdana"/>
      <family val="2"/>
      <charset val="162"/>
    </font>
    <font>
      <sz val="10"/>
      <color theme="1"/>
      <name val="Arial"/>
      <family val="2"/>
      <charset val="162"/>
    </font>
    <font>
      <sz val="8"/>
      <name val="Calibri"/>
      <family val="2"/>
      <charset val="162"/>
      <scheme val="minor"/>
    </font>
    <font>
      <b/>
      <sz val="10"/>
      <color theme="1"/>
      <name val="Arial"/>
      <family val="2"/>
      <charset val="162"/>
    </font>
    <font>
      <b/>
      <sz val="11"/>
      <color rgb="FF002060"/>
      <name val="Arial"/>
      <family val="2"/>
      <charset val="162"/>
    </font>
    <font>
      <b/>
      <sz val="10"/>
      <color rgb="FFC00000"/>
      <name val="Arial"/>
      <family val="2"/>
      <charset val="16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80">
    <xf numFmtId="0" fontId="0" fillId="0" borderId="0" xfId="0"/>
    <xf numFmtId="2" fontId="4" fillId="0" borderId="0" xfId="0" applyNumberFormat="1" applyFont="1" applyAlignment="1">
      <alignment horizontal="center" vertical="center"/>
    </xf>
    <xf numFmtId="0" fontId="5" fillId="0" borderId="0" xfId="2" applyFont="1"/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5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2" borderId="4" xfId="2" applyFont="1" applyFill="1" applyBorder="1" applyAlignment="1">
      <alignment horizontal="left" vertical="center"/>
    </xf>
    <xf numFmtId="0" fontId="5" fillId="3" borderId="6" xfId="2" applyFont="1" applyFill="1" applyBorder="1" applyAlignment="1">
      <alignment horizontal="left" vertical="center"/>
    </xf>
    <xf numFmtId="0" fontId="5" fillId="3" borderId="4" xfId="2" applyFont="1" applyFill="1" applyBorder="1" applyAlignment="1">
      <alignment horizontal="left" vertical="center"/>
    </xf>
    <xf numFmtId="0" fontId="5" fillId="2" borderId="6" xfId="2" applyFont="1" applyFill="1" applyBorder="1" applyAlignment="1">
      <alignment horizontal="left" vertical="center"/>
    </xf>
    <xf numFmtId="0" fontId="5" fillId="4" borderId="4" xfId="2" applyFont="1" applyFill="1" applyBorder="1" applyAlignment="1">
      <alignment horizontal="left" vertical="center"/>
    </xf>
    <xf numFmtId="0" fontId="6" fillId="0" borderId="0" xfId="2" applyFont="1"/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8" fillId="6" borderId="1" xfId="2" applyFont="1" applyFill="1" applyBorder="1" applyAlignment="1">
      <alignment horizontal="left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4" fillId="9" borderId="1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4" fillId="11" borderId="1" xfId="0" applyNumberFormat="1" applyFont="1" applyFill="1" applyBorder="1" applyAlignment="1">
      <alignment horizontal="center" vertical="center"/>
    </xf>
    <xf numFmtId="2" fontId="12" fillId="10" borderId="11" xfId="0" applyNumberFormat="1" applyFont="1" applyFill="1" applyBorder="1" applyAlignment="1">
      <alignment horizontal="center" vertical="center"/>
    </xf>
    <xf numFmtId="2" fontId="4" fillId="5" borderId="12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68" fontId="4" fillId="11" borderId="1" xfId="0" applyNumberFormat="1" applyFont="1" applyFill="1" applyBorder="1" applyAlignment="1">
      <alignment horizontal="center" vertical="center"/>
    </xf>
    <xf numFmtId="167" fontId="4" fillId="13" borderId="1" xfId="0" applyNumberFormat="1" applyFont="1" applyFill="1" applyBorder="1" applyAlignment="1">
      <alignment horizontal="center" vertical="center"/>
    </xf>
    <xf numFmtId="2" fontId="4" fillId="7" borderId="13" xfId="0" applyNumberFormat="1" applyFont="1" applyFill="1" applyBorder="1" applyAlignment="1">
      <alignment horizontal="center" vertical="center"/>
    </xf>
    <xf numFmtId="168" fontId="4" fillId="12" borderId="1" xfId="0" applyNumberFormat="1" applyFont="1" applyFill="1" applyBorder="1" applyAlignment="1">
      <alignment horizontal="center" vertical="center"/>
    </xf>
    <xf numFmtId="2" fontId="2" fillId="12" borderId="1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6" fillId="0" borderId="9" xfId="2" applyFont="1" applyBorder="1" applyAlignment="1">
      <alignment horizontal="left" vertical="center"/>
    </xf>
    <xf numFmtId="0" fontId="6" fillId="0" borderId="8" xfId="2" applyFont="1" applyBorder="1" applyAlignment="1">
      <alignment horizontal="left" vertical="center"/>
    </xf>
    <xf numFmtId="0" fontId="6" fillId="0" borderId="7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 wrapText="1"/>
    </xf>
    <xf numFmtId="0" fontId="11" fillId="8" borderId="1" xfId="0" applyFont="1" applyFill="1" applyBorder="1" applyAlignment="1">
      <alignment horizontal="left" vertical="center"/>
    </xf>
    <xf numFmtId="2" fontId="4" fillId="4" borderId="1" xfId="0" applyNumberFormat="1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2" fontId="7" fillId="15" borderId="1" xfId="0" applyNumberFormat="1" applyFont="1" applyFill="1" applyBorder="1" applyAlignment="1">
      <alignment horizontal="left" vertical="center"/>
    </xf>
    <xf numFmtId="2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5D2EA03F-9F55-4165-AB85-FFB67CFD4468}"/>
    <cellStyle name="Normal 3" xfId="2" xr:uid="{81A8A718-24BD-4D95-9550-98CC5FD23D3D}"/>
  </cellStyles>
  <dxfs count="1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40D47-426B-49AC-A8EF-9525ED7418DB}">
  <dimension ref="A1:C50"/>
  <sheetViews>
    <sheetView workbookViewId="0">
      <selection sqref="A1:A2"/>
    </sheetView>
  </sheetViews>
  <sheetFormatPr defaultRowHeight="14.25" x14ac:dyDescent="0.2"/>
  <cols>
    <col min="1" max="1" width="50" style="4" bestFit="1" customWidth="1"/>
    <col min="2" max="3" width="16" style="3" customWidth="1"/>
    <col min="4" max="16384" width="9.140625" style="2"/>
  </cols>
  <sheetData>
    <row r="1" spans="1:3" ht="21.75" customHeight="1" x14ac:dyDescent="0.2">
      <c r="A1" s="52" t="s">
        <v>64</v>
      </c>
      <c r="B1" s="16">
        <f>SUM(B3:B50)</f>
        <v>27</v>
      </c>
      <c r="C1" s="15">
        <f>SUM(C3:C50)</f>
        <v>10</v>
      </c>
    </row>
    <row r="2" spans="1:3" s="12" customFormat="1" ht="21.75" customHeight="1" thickBot="1" x14ac:dyDescent="0.25">
      <c r="A2" s="59"/>
      <c r="B2" s="14" t="s">
        <v>63</v>
      </c>
      <c r="C2" s="13" t="s">
        <v>62</v>
      </c>
    </row>
    <row r="3" spans="1:3" ht="21.75" customHeight="1" x14ac:dyDescent="0.2">
      <c r="A3" s="52" t="s">
        <v>0</v>
      </c>
      <c r="B3" s="53"/>
      <c r="C3" s="54"/>
    </row>
    <row r="4" spans="1:3" ht="21.75" customHeight="1" x14ac:dyDescent="0.2">
      <c r="A4" s="10" t="s">
        <v>61</v>
      </c>
      <c r="B4" s="57">
        <v>8</v>
      </c>
      <c r="C4" s="55">
        <v>0</v>
      </c>
    </row>
    <row r="5" spans="1:3" ht="21.75" customHeight="1" x14ac:dyDescent="0.2">
      <c r="A5" s="10" t="s">
        <v>60</v>
      </c>
      <c r="B5" s="57"/>
      <c r="C5" s="55"/>
    </row>
    <row r="6" spans="1:3" ht="21.75" customHeight="1" x14ac:dyDescent="0.2">
      <c r="A6" s="10" t="s">
        <v>1</v>
      </c>
      <c r="B6" s="57"/>
      <c r="C6" s="55"/>
    </row>
    <row r="7" spans="1:3" ht="21.75" customHeight="1" x14ac:dyDescent="0.2">
      <c r="A7" s="10" t="s">
        <v>4</v>
      </c>
      <c r="B7" s="57"/>
      <c r="C7" s="55"/>
    </row>
    <row r="8" spans="1:3" ht="21.75" customHeight="1" x14ac:dyDescent="0.2">
      <c r="A8" s="10" t="s">
        <v>2</v>
      </c>
      <c r="B8" s="57"/>
      <c r="C8" s="55"/>
    </row>
    <row r="9" spans="1:3" ht="21.75" customHeight="1" x14ac:dyDescent="0.2">
      <c r="A9" s="62" t="s">
        <v>82</v>
      </c>
      <c r="B9" s="57"/>
      <c r="C9" s="55"/>
    </row>
    <row r="10" spans="1:3" ht="21.75" customHeight="1" x14ac:dyDescent="0.2">
      <c r="A10" s="10" t="s">
        <v>59</v>
      </c>
      <c r="B10" s="57"/>
      <c r="C10" s="55"/>
    </row>
    <row r="11" spans="1:3" ht="21.75" customHeight="1" x14ac:dyDescent="0.2">
      <c r="A11" s="10" t="s">
        <v>3</v>
      </c>
      <c r="B11" s="57"/>
      <c r="C11" s="55"/>
    </row>
    <row r="12" spans="1:3" ht="21.75" customHeight="1" thickBot="1" x14ac:dyDescent="0.25">
      <c r="A12" s="7" t="s">
        <v>58</v>
      </c>
      <c r="B12" s="58"/>
      <c r="C12" s="56"/>
    </row>
    <row r="13" spans="1:3" ht="21.75" customHeight="1" x14ac:dyDescent="0.2">
      <c r="A13" s="52" t="s">
        <v>5</v>
      </c>
      <c r="B13" s="53"/>
      <c r="C13" s="54"/>
    </row>
    <row r="14" spans="1:3" ht="21.75" customHeight="1" x14ac:dyDescent="0.2">
      <c r="A14" s="8" t="s">
        <v>57</v>
      </c>
      <c r="B14" s="57">
        <v>1</v>
      </c>
      <c r="C14" s="55">
        <v>1</v>
      </c>
    </row>
    <row r="15" spans="1:3" ht="21.75" customHeight="1" thickBot="1" x14ac:dyDescent="0.25">
      <c r="A15" s="7" t="s">
        <v>6</v>
      </c>
      <c r="B15" s="58"/>
      <c r="C15" s="56"/>
    </row>
    <row r="16" spans="1:3" ht="21.75" customHeight="1" x14ac:dyDescent="0.2">
      <c r="A16" s="52" t="s">
        <v>7</v>
      </c>
      <c r="B16" s="53"/>
      <c r="C16" s="54"/>
    </row>
    <row r="17" spans="1:3" ht="21.75" customHeight="1" x14ac:dyDescent="0.2">
      <c r="A17" s="8" t="s">
        <v>8</v>
      </c>
      <c r="B17" s="57">
        <v>5</v>
      </c>
      <c r="C17" s="55">
        <v>2</v>
      </c>
    </row>
    <row r="18" spans="1:3" ht="21.75" customHeight="1" x14ac:dyDescent="0.2">
      <c r="A18" s="8" t="s">
        <v>79</v>
      </c>
      <c r="B18" s="57"/>
      <c r="C18" s="55"/>
    </row>
    <row r="19" spans="1:3" ht="21.75" customHeight="1" x14ac:dyDescent="0.2">
      <c r="A19" s="10" t="s">
        <v>9</v>
      </c>
      <c r="B19" s="57"/>
      <c r="C19" s="55"/>
    </row>
    <row r="20" spans="1:3" ht="21.75" customHeight="1" x14ac:dyDescent="0.2">
      <c r="A20" s="10" t="s">
        <v>12</v>
      </c>
      <c r="B20" s="57"/>
      <c r="C20" s="55"/>
    </row>
    <row r="21" spans="1:3" ht="21.75" customHeight="1" x14ac:dyDescent="0.2">
      <c r="A21" s="10" t="s">
        <v>13</v>
      </c>
      <c r="B21" s="57"/>
      <c r="C21" s="55"/>
    </row>
    <row r="22" spans="1:3" ht="21.75" customHeight="1" x14ac:dyDescent="0.2">
      <c r="A22" s="10" t="s">
        <v>11</v>
      </c>
      <c r="B22" s="57"/>
      <c r="C22" s="55"/>
    </row>
    <row r="23" spans="1:3" ht="21.75" customHeight="1" thickBot="1" x14ac:dyDescent="0.25">
      <c r="A23" s="7" t="s">
        <v>10</v>
      </c>
      <c r="B23" s="58"/>
      <c r="C23" s="56"/>
    </row>
    <row r="24" spans="1:3" ht="21.75" customHeight="1" x14ac:dyDescent="0.2">
      <c r="A24" s="52" t="s">
        <v>14</v>
      </c>
      <c r="B24" s="53"/>
      <c r="C24" s="54"/>
    </row>
    <row r="25" spans="1:3" ht="21.75" customHeight="1" x14ac:dyDescent="0.2">
      <c r="A25" s="10" t="s">
        <v>16</v>
      </c>
      <c r="B25" s="57">
        <v>4</v>
      </c>
      <c r="C25" s="55">
        <v>0</v>
      </c>
    </row>
    <row r="26" spans="1:3" ht="21.75" customHeight="1" x14ac:dyDescent="0.2">
      <c r="A26" s="10" t="s">
        <v>15</v>
      </c>
      <c r="B26" s="57"/>
      <c r="C26" s="55"/>
    </row>
    <row r="27" spans="1:3" ht="21.75" customHeight="1" x14ac:dyDescent="0.2">
      <c r="A27" s="10" t="s">
        <v>18</v>
      </c>
      <c r="B27" s="57"/>
      <c r="C27" s="55"/>
    </row>
    <row r="28" spans="1:3" ht="21.75" customHeight="1" thickBot="1" x14ac:dyDescent="0.25">
      <c r="A28" s="7" t="s">
        <v>17</v>
      </c>
      <c r="B28" s="58"/>
      <c r="C28" s="56"/>
    </row>
    <row r="29" spans="1:3" ht="21.75" customHeight="1" x14ac:dyDescent="0.2">
      <c r="A29" s="52" t="s">
        <v>19</v>
      </c>
      <c r="B29" s="53"/>
      <c r="C29" s="54"/>
    </row>
    <row r="30" spans="1:3" ht="21.75" customHeight="1" x14ac:dyDescent="0.2">
      <c r="A30" s="8" t="s">
        <v>56</v>
      </c>
      <c r="B30" s="57">
        <v>4</v>
      </c>
      <c r="C30" s="55">
        <v>2</v>
      </c>
    </row>
    <row r="31" spans="1:3" ht="21.75" customHeight="1" x14ac:dyDescent="0.2">
      <c r="A31" s="8" t="s">
        <v>20</v>
      </c>
      <c r="B31" s="57"/>
      <c r="C31" s="55"/>
    </row>
    <row r="32" spans="1:3" ht="21.75" customHeight="1" x14ac:dyDescent="0.2">
      <c r="A32" s="10" t="s">
        <v>55</v>
      </c>
      <c r="B32" s="57"/>
      <c r="C32" s="55"/>
    </row>
    <row r="33" spans="1:3" ht="21.75" customHeight="1" x14ac:dyDescent="0.2">
      <c r="A33" s="10" t="s">
        <v>22</v>
      </c>
      <c r="B33" s="57"/>
      <c r="C33" s="55"/>
    </row>
    <row r="34" spans="1:3" ht="21.75" customHeight="1" x14ac:dyDescent="0.2">
      <c r="A34" s="10" t="s">
        <v>21</v>
      </c>
      <c r="B34" s="57"/>
      <c r="C34" s="55"/>
    </row>
    <row r="35" spans="1:3" ht="21.75" customHeight="1" thickBot="1" x14ac:dyDescent="0.25">
      <c r="A35" s="7" t="s">
        <v>23</v>
      </c>
      <c r="B35" s="58"/>
      <c r="C35" s="56"/>
    </row>
    <row r="36" spans="1:3" ht="21.75" customHeight="1" x14ac:dyDescent="0.2">
      <c r="A36" s="52" t="s">
        <v>24</v>
      </c>
      <c r="B36" s="53"/>
      <c r="C36" s="54"/>
    </row>
    <row r="37" spans="1:3" ht="21.75" customHeight="1" x14ac:dyDescent="0.2">
      <c r="A37" s="8" t="s">
        <v>27</v>
      </c>
      <c r="B37" s="57">
        <v>0</v>
      </c>
      <c r="C37" s="55">
        <v>3</v>
      </c>
    </row>
    <row r="38" spans="1:3" ht="21.75" customHeight="1" x14ac:dyDescent="0.2">
      <c r="A38" s="8" t="s">
        <v>26</v>
      </c>
      <c r="B38" s="57"/>
      <c r="C38" s="55"/>
    </row>
    <row r="39" spans="1:3" ht="21.75" customHeight="1" x14ac:dyDescent="0.2">
      <c r="A39" s="8" t="s">
        <v>25</v>
      </c>
      <c r="B39" s="57"/>
      <c r="C39" s="55"/>
    </row>
    <row r="40" spans="1:3" ht="21.75" customHeight="1" thickBot="1" x14ac:dyDescent="0.25">
      <c r="A40" s="11" t="s">
        <v>54</v>
      </c>
      <c r="B40" s="58"/>
      <c r="C40" s="56"/>
    </row>
    <row r="41" spans="1:3" ht="21.75" customHeight="1" x14ac:dyDescent="0.2">
      <c r="A41" s="52" t="s">
        <v>28</v>
      </c>
      <c r="B41" s="53"/>
      <c r="C41" s="54"/>
    </row>
    <row r="42" spans="1:3" ht="21.75" customHeight="1" x14ac:dyDescent="0.2">
      <c r="A42" s="10" t="s">
        <v>30</v>
      </c>
      <c r="B42" s="57">
        <v>4</v>
      </c>
      <c r="C42" s="55">
        <v>0</v>
      </c>
    </row>
    <row r="43" spans="1:3" ht="21.75" customHeight="1" x14ac:dyDescent="0.2">
      <c r="A43" s="10" t="s">
        <v>29</v>
      </c>
      <c r="B43" s="57"/>
      <c r="C43" s="55"/>
    </row>
    <row r="44" spans="1:3" ht="21.75" customHeight="1" x14ac:dyDescent="0.2">
      <c r="A44" s="10" t="s">
        <v>32</v>
      </c>
      <c r="B44" s="57"/>
      <c r="C44" s="55"/>
    </row>
    <row r="45" spans="1:3" ht="21.75" customHeight="1" thickBot="1" x14ac:dyDescent="0.25">
      <c r="A45" s="7" t="s">
        <v>31</v>
      </c>
      <c r="B45" s="58"/>
      <c r="C45" s="56"/>
    </row>
    <row r="46" spans="1:3" ht="21.75" customHeight="1" x14ac:dyDescent="0.2">
      <c r="A46" s="52" t="s">
        <v>33</v>
      </c>
      <c r="B46" s="53"/>
      <c r="C46" s="54"/>
    </row>
    <row r="47" spans="1:3" ht="21.75" customHeight="1" thickBot="1" x14ac:dyDescent="0.25">
      <c r="A47" s="9" t="s">
        <v>53</v>
      </c>
      <c r="B47" s="6">
        <v>0</v>
      </c>
      <c r="C47" s="5">
        <v>1</v>
      </c>
    </row>
    <row r="48" spans="1:3" ht="21.75" customHeight="1" x14ac:dyDescent="0.2">
      <c r="A48" s="52" t="s">
        <v>34</v>
      </c>
      <c r="B48" s="53"/>
      <c r="C48" s="54"/>
    </row>
    <row r="49" spans="1:3" ht="21.75" customHeight="1" x14ac:dyDescent="0.2">
      <c r="A49" s="8" t="s">
        <v>35</v>
      </c>
      <c r="B49" s="57">
        <v>1</v>
      </c>
      <c r="C49" s="55">
        <v>1</v>
      </c>
    </row>
    <row r="50" spans="1:3" ht="21.75" customHeight="1" thickBot="1" x14ac:dyDescent="0.25">
      <c r="A50" s="7" t="s">
        <v>36</v>
      </c>
      <c r="B50" s="58"/>
      <c r="C50" s="56"/>
    </row>
  </sheetData>
  <mergeCells count="26">
    <mergeCell ref="A1:A2"/>
    <mergeCell ref="C4:C12"/>
    <mergeCell ref="B4:B12"/>
    <mergeCell ref="C14:C15"/>
    <mergeCell ref="B14:B15"/>
    <mergeCell ref="A3:C3"/>
    <mergeCell ref="B49:B50"/>
    <mergeCell ref="C42:C45"/>
    <mergeCell ref="B42:B45"/>
    <mergeCell ref="C37:C40"/>
    <mergeCell ref="B37:B40"/>
    <mergeCell ref="C49:C50"/>
    <mergeCell ref="A48:C48"/>
    <mergeCell ref="A46:C46"/>
    <mergeCell ref="A41:C41"/>
    <mergeCell ref="A36:C36"/>
    <mergeCell ref="A29:C29"/>
    <mergeCell ref="A24:C24"/>
    <mergeCell ref="C30:C35"/>
    <mergeCell ref="B30:B35"/>
    <mergeCell ref="A16:C16"/>
    <mergeCell ref="A13:C13"/>
    <mergeCell ref="C25:C28"/>
    <mergeCell ref="B25:B28"/>
    <mergeCell ref="C17:C23"/>
    <mergeCell ref="B17:B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940"/>
  <sheetViews>
    <sheetView tabSelected="1" topLeftCell="A41" workbookViewId="0">
      <selection activeCell="C42" sqref="C42"/>
    </sheetView>
  </sheetViews>
  <sheetFormatPr defaultColWidth="14.42578125" defaultRowHeight="15" customHeight="1" x14ac:dyDescent="0.25"/>
  <cols>
    <col min="1" max="2" width="11.7109375" style="18" customWidth="1"/>
    <col min="3" max="3" width="34" style="20" bestFit="1" customWidth="1"/>
    <col min="4" max="12" width="17.140625" style="18" customWidth="1"/>
    <col min="13" max="13" width="10.5703125" style="18" customWidth="1"/>
    <col min="14" max="15" width="24.42578125" style="18" customWidth="1"/>
    <col min="16" max="16384" width="14.42578125" style="18"/>
  </cols>
  <sheetData>
    <row r="1" spans="1:15" ht="20.100000000000001" customHeight="1" x14ac:dyDescent="0.25">
      <c r="A1" s="17">
        <f>SUM(A3:A11)</f>
        <v>27</v>
      </c>
      <c r="B1" s="17">
        <f>SUM(B3:B11)</f>
        <v>9</v>
      </c>
      <c r="C1" s="19"/>
      <c r="D1" s="17"/>
      <c r="E1" s="17"/>
      <c r="F1" s="17"/>
      <c r="G1" s="17"/>
      <c r="H1" s="17"/>
      <c r="I1" s="17"/>
      <c r="J1" s="17"/>
      <c r="K1" s="17"/>
    </row>
    <row r="2" spans="1:15" ht="20.100000000000001" customHeight="1" x14ac:dyDescent="0.25">
      <c r="A2" s="24" t="s">
        <v>63</v>
      </c>
      <c r="B2" s="24" t="s">
        <v>62</v>
      </c>
      <c r="C2" s="25" t="s">
        <v>67</v>
      </c>
      <c r="D2" s="70" t="s">
        <v>70</v>
      </c>
      <c r="E2" s="67" t="s">
        <v>85</v>
      </c>
      <c r="F2" s="72" t="s">
        <v>66</v>
      </c>
      <c r="G2" s="26" t="s">
        <v>41</v>
      </c>
      <c r="H2" s="26" t="s">
        <v>68</v>
      </c>
      <c r="I2" s="26" t="s">
        <v>63</v>
      </c>
      <c r="J2" s="32" t="s">
        <v>42</v>
      </c>
      <c r="K2" s="32" t="s">
        <v>71</v>
      </c>
      <c r="M2" s="1"/>
      <c r="N2" s="74" t="s">
        <v>83</v>
      </c>
      <c r="O2" s="74"/>
    </row>
    <row r="3" spans="1:15" ht="20.100000000000001" customHeight="1" x14ac:dyDescent="0.25">
      <c r="A3" s="17">
        <v>8</v>
      </c>
      <c r="B3" s="17">
        <v>0</v>
      </c>
      <c r="C3" s="19" t="s">
        <v>43</v>
      </c>
      <c r="D3" s="71">
        <v>91</v>
      </c>
      <c r="E3" s="68">
        <v>1</v>
      </c>
      <c r="F3" s="73">
        <v>0</v>
      </c>
      <c r="G3" s="17">
        <f>D3+E3*2+F3</f>
        <v>93</v>
      </c>
      <c r="H3" s="23">
        <f>A3+B3</f>
        <v>8</v>
      </c>
      <c r="I3" s="22">
        <f t="shared" ref="I3:I11" si="0">A3</f>
        <v>8</v>
      </c>
      <c r="J3" s="36">
        <f>$H$15*I3</f>
        <v>132.61261261261262</v>
      </c>
      <c r="K3" s="22">
        <f t="shared" ref="K3:K8" si="1">J3-G3+F3</f>
        <v>39.612612612612622</v>
      </c>
      <c r="L3" s="1">
        <v>40</v>
      </c>
      <c r="M3" s="67" t="s">
        <v>72</v>
      </c>
      <c r="N3" s="76" t="s">
        <v>2</v>
      </c>
      <c r="O3" s="75" t="s">
        <v>84</v>
      </c>
    </row>
    <row r="4" spans="1:15" ht="20.100000000000001" customHeight="1" x14ac:dyDescent="0.25">
      <c r="A4" s="17">
        <v>1</v>
      </c>
      <c r="B4" s="17">
        <v>1</v>
      </c>
      <c r="C4" s="19" t="s">
        <v>44</v>
      </c>
      <c r="D4" s="71">
        <v>26</v>
      </c>
      <c r="E4" s="68"/>
      <c r="F4" s="73">
        <v>9</v>
      </c>
      <c r="G4" s="17">
        <f t="shared" ref="G3:G11" si="2">D4+E4*2+F4</f>
        <v>35</v>
      </c>
      <c r="H4" s="23">
        <f t="shared" ref="H3:H11" si="3">A4+B4</f>
        <v>2</v>
      </c>
      <c r="I4" s="22">
        <f t="shared" si="0"/>
        <v>1</v>
      </c>
      <c r="J4" s="36">
        <f>$H$15*I4+E15</f>
        <v>20.290465465465466</v>
      </c>
      <c r="K4" s="22">
        <f t="shared" si="1"/>
        <v>-5.7095345345345336</v>
      </c>
      <c r="L4" s="1">
        <v>-5</v>
      </c>
      <c r="M4" s="79"/>
      <c r="N4" s="77"/>
      <c r="O4" s="75"/>
    </row>
    <row r="5" spans="1:15" ht="20.100000000000001" customHeight="1" x14ac:dyDescent="0.25">
      <c r="A5" s="17">
        <v>6</v>
      </c>
      <c r="B5" s="17">
        <v>1</v>
      </c>
      <c r="C5" s="19" t="s">
        <v>45</v>
      </c>
      <c r="D5" s="71">
        <v>127</v>
      </c>
      <c r="E5" s="68">
        <v>1</v>
      </c>
      <c r="F5" s="73">
        <v>0</v>
      </c>
      <c r="G5" s="17">
        <f t="shared" si="2"/>
        <v>129</v>
      </c>
      <c r="H5" s="23">
        <f t="shared" si="3"/>
        <v>7</v>
      </c>
      <c r="I5" s="22">
        <f>A5</f>
        <v>6</v>
      </c>
      <c r="J5" s="36">
        <f>$H$15*I5+E16</f>
        <v>109.47334834834835</v>
      </c>
      <c r="K5" s="22">
        <f t="shared" si="1"/>
        <v>-19.526651651651648</v>
      </c>
      <c r="L5" s="1">
        <v>-19</v>
      </c>
      <c r="M5" s="67" t="s">
        <v>37</v>
      </c>
      <c r="N5" s="76" t="s">
        <v>13</v>
      </c>
      <c r="O5" s="75"/>
    </row>
    <row r="6" spans="1:15" ht="20.100000000000001" customHeight="1" x14ac:dyDescent="0.25">
      <c r="A6" s="17">
        <v>4</v>
      </c>
      <c r="B6" s="17">
        <v>0</v>
      </c>
      <c r="C6" s="19" t="s">
        <v>46</v>
      </c>
      <c r="D6" s="71">
        <v>73</v>
      </c>
      <c r="E6" s="68">
        <v>1</v>
      </c>
      <c r="F6" s="73">
        <v>0</v>
      </c>
      <c r="G6" s="17">
        <f t="shared" si="2"/>
        <v>75</v>
      </c>
      <c r="H6" s="23">
        <f t="shared" si="3"/>
        <v>4</v>
      </c>
      <c r="I6" s="22">
        <f t="shared" si="0"/>
        <v>4</v>
      </c>
      <c r="J6" s="36">
        <f>$H$15*I6</f>
        <v>66.306306306306311</v>
      </c>
      <c r="K6" s="22">
        <f t="shared" si="1"/>
        <v>-8.6936936936936888</v>
      </c>
      <c r="L6" s="1">
        <v>-8</v>
      </c>
      <c r="M6" s="67" t="s">
        <v>74</v>
      </c>
      <c r="N6" s="69" t="s">
        <v>18</v>
      </c>
      <c r="O6" s="75"/>
    </row>
    <row r="7" spans="1:15" ht="20.100000000000001" customHeight="1" x14ac:dyDescent="0.25">
      <c r="A7" s="17">
        <v>4</v>
      </c>
      <c r="B7" s="17">
        <v>2</v>
      </c>
      <c r="C7" s="19" t="s">
        <v>47</v>
      </c>
      <c r="D7" s="71">
        <v>80</v>
      </c>
      <c r="E7" s="68">
        <v>1</v>
      </c>
      <c r="F7" s="73">
        <v>8</v>
      </c>
      <c r="G7" s="17">
        <f>D7+E7*2+F7</f>
        <v>90</v>
      </c>
      <c r="H7" s="23">
        <f t="shared" si="3"/>
        <v>6</v>
      </c>
      <c r="I7" s="22">
        <f t="shared" si="0"/>
        <v>4</v>
      </c>
      <c r="J7" s="36">
        <f>$H$15*I7+E17+E18</f>
        <v>80.734084084084088</v>
      </c>
      <c r="K7" s="22">
        <f t="shared" si="1"/>
        <v>-1.2659159159159117</v>
      </c>
      <c r="L7" s="1">
        <v>-1</v>
      </c>
      <c r="M7" s="67" t="s">
        <v>39</v>
      </c>
      <c r="N7" s="69" t="s">
        <v>55</v>
      </c>
      <c r="O7" s="75"/>
    </row>
    <row r="8" spans="1:15" ht="20.100000000000001" customHeight="1" x14ac:dyDescent="0.25">
      <c r="A8" s="17">
        <v>0</v>
      </c>
      <c r="B8" s="17">
        <v>3</v>
      </c>
      <c r="C8" s="19" t="s">
        <v>48</v>
      </c>
      <c r="D8" s="71">
        <v>20</v>
      </c>
      <c r="E8" s="68"/>
      <c r="F8" s="73">
        <v>14</v>
      </c>
      <c r="G8" s="17">
        <f>D8+E8*2+F8</f>
        <v>34</v>
      </c>
      <c r="H8" s="23">
        <f t="shared" si="3"/>
        <v>3</v>
      </c>
      <c r="I8" s="22">
        <f t="shared" si="0"/>
        <v>0</v>
      </c>
      <c r="J8" s="36">
        <f>$H$15*I8+E19+E20+E21</f>
        <v>20.241666666666664</v>
      </c>
      <c r="K8" s="22">
        <f t="shared" si="1"/>
        <v>0.24166666666666359</v>
      </c>
      <c r="L8" s="1">
        <v>1</v>
      </c>
      <c r="M8" s="79"/>
      <c r="N8" s="78"/>
      <c r="O8" s="75"/>
    </row>
    <row r="9" spans="1:15" ht="20.100000000000001" customHeight="1" x14ac:dyDescent="0.25">
      <c r="A9" s="17">
        <v>4</v>
      </c>
      <c r="B9" s="17">
        <v>0</v>
      </c>
      <c r="C9" s="19" t="s">
        <v>49</v>
      </c>
      <c r="D9" s="71">
        <v>90</v>
      </c>
      <c r="E9" s="68"/>
      <c r="F9" s="73">
        <v>0</v>
      </c>
      <c r="G9" s="17">
        <f t="shared" si="2"/>
        <v>90</v>
      </c>
      <c r="H9" s="23">
        <f t="shared" si="3"/>
        <v>4</v>
      </c>
      <c r="I9" s="22">
        <f t="shared" si="0"/>
        <v>4</v>
      </c>
      <c r="J9" s="36">
        <f>$H$15*I9</f>
        <v>66.306306306306311</v>
      </c>
      <c r="K9" s="22">
        <f t="shared" ref="K9:K11" si="4">J9-G9+F9</f>
        <v>-23.693693693693689</v>
      </c>
      <c r="L9" s="1">
        <v>-24</v>
      </c>
      <c r="M9" s="79"/>
      <c r="N9" s="78"/>
      <c r="O9" s="75"/>
    </row>
    <row r="10" spans="1:15" ht="20.100000000000001" customHeight="1" x14ac:dyDescent="0.25">
      <c r="A10" s="17">
        <v>0</v>
      </c>
      <c r="B10" s="17">
        <v>1</v>
      </c>
      <c r="C10" s="19" t="s">
        <v>50</v>
      </c>
      <c r="D10" s="71">
        <v>0</v>
      </c>
      <c r="E10" s="68"/>
      <c r="F10" s="73">
        <v>3</v>
      </c>
      <c r="G10" s="17">
        <f t="shared" si="2"/>
        <v>3</v>
      </c>
      <c r="H10" s="23">
        <f t="shared" si="3"/>
        <v>1</v>
      </c>
      <c r="I10" s="22">
        <f t="shared" si="0"/>
        <v>0</v>
      </c>
      <c r="J10" s="36">
        <f>$H$15*I10+E22</f>
        <v>7.9138888888888879</v>
      </c>
      <c r="K10" s="22">
        <f t="shared" si="4"/>
        <v>7.9138888888888879</v>
      </c>
      <c r="L10" s="1">
        <v>8</v>
      </c>
      <c r="M10" s="79"/>
      <c r="N10" s="78"/>
      <c r="O10" s="75"/>
    </row>
    <row r="11" spans="1:15" ht="20.100000000000001" customHeight="1" x14ac:dyDescent="0.25">
      <c r="A11" s="17">
        <v>0</v>
      </c>
      <c r="B11" s="17">
        <v>1</v>
      </c>
      <c r="C11" s="19" t="s">
        <v>51</v>
      </c>
      <c r="D11" s="71">
        <v>0</v>
      </c>
      <c r="E11" s="68"/>
      <c r="F11" s="73">
        <v>3</v>
      </c>
      <c r="G11" s="17">
        <f t="shared" si="2"/>
        <v>3</v>
      </c>
      <c r="H11" s="23">
        <f t="shared" si="3"/>
        <v>1</v>
      </c>
      <c r="I11" s="22">
        <f t="shared" si="0"/>
        <v>0</v>
      </c>
      <c r="J11" s="45">
        <f>$H$15*I11+E23</f>
        <v>7.9138888888888879</v>
      </c>
      <c r="K11" s="22">
        <f t="shared" si="4"/>
        <v>7.9138888888888879</v>
      </c>
      <c r="L11" s="1">
        <v>8</v>
      </c>
      <c r="M11" s="79"/>
      <c r="N11" s="78"/>
      <c r="O11" s="75"/>
    </row>
    <row r="12" spans="1:15" ht="20.100000000000001" customHeight="1" x14ac:dyDescent="0.25">
      <c r="D12" s="71">
        <f t="shared" ref="D12:F12" si="5">SUM(D3:D11)</f>
        <v>507</v>
      </c>
      <c r="E12" s="68">
        <f t="shared" si="5"/>
        <v>4</v>
      </c>
      <c r="F12" s="73">
        <f t="shared" si="5"/>
        <v>37</v>
      </c>
      <c r="G12" s="44">
        <f>D12+E12*2+F12</f>
        <v>552</v>
      </c>
      <c r="H12" s="33">
        <f>SUM(H3:H11)</f>
        <v>36</v>
      </c>
      <c r="I12" s="48">
        <f>SUM(I3:I11)</f>
        <v>27</v>
      </c>
      <c r="J12" s="42">
        <f>SUM(J3:J11)</f>
        <v>511.79256756756763</v>
      </c>
      <c r="K12" s="21"/>
    </row>
    <row r="13" spans="1:15" ht="20.100000000000001" customHeight="1" x14ac:dyDescent="0.25">
      <c r="G13" s="42">
        <f>G12-F12</f>
        <v>515</v>
      </c>
      <c r="H13" s="43">
        <f>G13/H12</f>
        <v>14.305555555555555</v>
      </c>
      <c r="I13" s="47">
        <f>G22/I12</f>
        <v>16.69537037037037</v>
      </c>
      <c r="J13" s="1"/>
      <c r="K13" s="34">
        <f>SUM(K3:K11)</f>
        <v>-3.2074324324324088</v>
      </c>
    </row>
    <row r="14" spans="1:15" ht="20.100000000000001" customHeight="1" x14ac:dyDescent="0.25">
      <c r="A14" s="60" t="s">
        <v>69</v>
      </c>
      <c r="B14" s="60"/>
      <c r="C14" s="29" t="s">
        <v>62</v>
      </c>
      <c r="D14" s="27" t="s">
        <v>52</v>
      </c>
      <c r="E14" s="27" t="s">
        <v>65</v>
      </c>
      <c r="G14" s="1"/>
    </row>
    <row r="15" spans="1:15" ht="20.100000000000001" customHeight="1" x14ac:dyDescent="0.25">
      <c r="A15" s="61" t="s">
        <v>44</v>
      </c>
      <c r="B15" s="61"/>
      <c r="C15" s="30" t="s">
        <v>57</v>
      </c>
      <c r="D15" s="28">
        <v>9</v>
      </c>
      <c r="E15" s="40">
        <f>($H$13-D15)*0.7</f>
        <v>3.7138888888888886</v>
      </c>
      <c r="F15" s="1">
        <v>4</v>
      </c>
      <c r="H15" s="50">
        <f>G12/(A1+B1*0.7)</f>
        <v>16.576576576576578</v>
      </c>
      <c r="I15" s="49">
        <f>H15/I13</f>
        <v>0.99288462662651567</v>
      </c>
      <c r="J15" s="46">
        <f>J12/G13</f>
        <v>0.99377197585935462</v>
      </c>
    </row>
    <row r="16" spans="1:15" ht="20.100000000000001" customHeight="1" x14ac:dyDescent="0.25">
      <c r="A16" s="61" t="s">
        <v>45</v>
      </c>
      <c r="B16" s="61"/>
      <c r="C16" s="30" t="s">
        <v>79</v>
      </c>
      <c r="D16" s="28">
        <v>0</v>
      </c>
      <c r="E16" s="40">
        <f>($H$13-D16)*0.7</f>
        <v>10.013888888888888</v>
      </c>
      <c r="F16" s="1">
        <v>10</v>
      </c>
    </row>
    <row r="17" spans="1:12" ht="20.100000000000001" customHeight="1" x14ac:dyDescent="0.25">
      <c r="A17" s="61" t="s">
        <v>47</v>
      </c>
      <c r="B17" s="61"/>
      <c r="C17" s="30" t="s">
        <v>56</v>
      </c>
      <c r="D17" s="28">
        <v>0</v>
      </c>
      <c r="E17" s="40">
        <f>($H$13-D17)*0.7</f>
        <v>10.013888888888888</v>
      </c>
      <c r="F17" s="1">
        <v>10</v>
      </c>
      <c r="G17" s="21"/>
    </row>
    <row r="18" spans="1:12" ht="20.100000000000001" customHeight="1" x14ac:dyDescent="0.25">
      <c r="A18" s="61" t="s">
        <v>47</v>
      </c>
      <c r="B18" s="61"/>
      <c r="C18" s="30" t="s">
        <v>20</v>
      </c>
      <c r="D18" s="28">
        <v>8</v>
      </c>
      <c r="E18" s="40">
        <f t="shared" ref="E18:E23" si="6">($H$13-D18)*0.7</f>
        <v>4.4138888888888888</v>
      </c>
      <c r="F18" s="1">
        <v>4</v>
      </c>
    </row>
    <row r="19" spans="1:12" ht="20.100000000000001" customHeight="1" x14ac:dyDescent="0.25">
      <c r="A19" s="61" t="s">
        <v>48</v>
      </c>
      <c r="B19" s="61"/>
      <c r="C19" s="30" t="s">
        <v>27</v>
      </c>
      <c r="D19" s="28">
        <v>4</v>
      </c>
      <c r="E19" s="40">
        <f>($H$13-D19)*0.7</f>
        <v>7.2138888888888886</v>
      </c>
      <c r="F19" s="1">
        <v>7</v>
      </c>
    </row>
    <row r="20" spans="1:12" ht="20.100000000000001" customHeight="1" x14ac:dyDescent="0.25">
      <c r="A20" s="61" t="s">
        <v>48</v>
      </c>
      <c r="B20" s="61"/>
      <c r="C20" s="30" t="s">
        <v>26</v>
      </c>
      <c r="D20" s="28">
        <v>7</v>
      </c>
      <c r="E20" s="40">
        <f t="shared" si="6"/>
        <v>5.113888888888888</v>
      </c>
      <c r="F20" s="1">
        <v>5</v>
      </c>
    </row>
    <row r="21" spans="1:12" ht="20.100000000000001" customHeight="1" x14ac:dyDescent="0.25">
      <c r="A21" s="61" t="s">
        <v>48</v>
      </c>
      <c r="B21" s="61"/>
      <c r="C21" s="30" t="s">
        <v>25</v>
      </c>
      <c r="D21" s="28">
        <v>3</v>
      </c>
      <c r="E21" s="40">
        <f>($H$13-D21)*0.7</f>
        <v>7.9138888888888879</v>
      </c>
      <c r="F21" s="1">
        <v>8</v>
      </c>
    </row>
    <row r="22" spans="1:12" ht="20.100000000000001" customHeight="1" x14ac:dyDescent="0.25">
      <c r="A22" s="61" t="s">
        <v>50</v>
      </c>
      <c r="B22" s="61"/>
      <c r="C22" s="30" t="s">
        <v>53</v>
      </c>
      <c r="D22" s="28">
        <v>3</v>
      </c>
      <c r="E22" s="40">
        <f t="shared" si="6"/>
        <v>7.9138888888888879</v>
      </c>
      <c r="F22" s="1">
        <v>8</v>
      </c>
      <c r="G22" s="39">
        <f>G13-E24</f>
        <v>450.77499999999998</v>
      </c>
    </row>
    <row r="23" spans="1:12" ht="20.100000000000001" customHeight="1" x14ac:dyDescent="0.25">
      <c r="A23" s="61" t="s">
        <v>51</v>
      </c>
      <c r="B23" s="61"/>
      <c r="C23" s="30" t="s">
        <v>35</v>
      </c>
      <c r="D23" s="28">
        <v>3</v>
      </c>
      <c r="E23" s="40">
        <f t="shared" si="6"/>
        <v>7.9138888888888879</v>
      </c>
      <c r="F23" s="1">
        <v>8</v>
      </c>
    </row>
    <row r="24" spans="1:12" ht="20.100000000000001" customHeight="1" x14ac:dyDescent="0.25">
      <c r="A24" s="1"/>
      <c r="B24" s="1"/>
      <c r="C24" s="1"/>
      <c r="D24" s="33">
        <f>SUM(D15:D23)</f>
        <v>37</v>
      </c>
      <c r="E24" s="31">
        <f>SUM(E15:E23)</f>
        <v>64.224999999999994</v>
      </c>
      <c r="F24" s="1"/>
    </row>
    <row r="25" spans="1:12" ht="20.100000000000001" customHeight="1" x14ac:dyDescent="0.25"/>
    <row r="26" spans="1:12" ht="21.75" customHeight="1" x14ac:dyDescent="0.25">
      <c r="D26" s="63" t="s">
        <v>80</v>
      </c>
      <c r="E26" s="63"/>
      <c r="F26" s="63"/>
      <c r="G26" s="63"/>
      <c r="H26" s="63"/>
      <c r="I26" s="63"/>
      <c r="J26" s="63"/>
      <c r="K26" s="63"/>
      <c r="L26" s="63"/>
    </row>
    <row r="27" spans="1:12" ht="21.75" customHeight="1" x14ac:dyDescent="0.25">
      <c r="C27" s="64" t="s">
        <v>81</v>
      </c>
      <c r="D27" s="51" t="s">
        <v>72</v>
      </c>
      <c r="E27" s="37" t="s">
        <v>73</v>
      </c>
      <c r="F27" s="37" t="s">
        <v>37</v>
      </c>
      <c r="G27" s="37" t="s">
        <v>74</v>
      </c>
      <c r="H27" s="37" t="s">
        <v>39</v>
      </c>
      <c r="I27" s="51" t="s">
        <v>40</v>
      </c>
      <c r="J27" s="37" t="s">
        <v>38</v>
      </c>
      <c r="K27" s="51" t="s">
        <v>75</v>
      </c>
      <c r="L27" s="51" t="s">
        <v>76</v>
      </c>
    </row>
    <row r="28" spans="1:12" ht="21.75" customHeight="1" x14ac:dyDescent="0.25">
      <c r="C28" s="65"/>
      <c r="D28" s="22">
        <f>K3</f>
        <v>39.612612612612622</v>
      </c>
      <c r="E28" s="22">
        <f>K4</f>
        <v>-5.7095345345345336</v>
      </c>
      <c r="F28" s="22">
        <f>K5</f>
        <v>-19.526651651651648</v>
      </c>
      <c r="G28" s="22">
        <f>K6</f>
        <v>-8.6936936936936888</v>
      </c>
      <c r="H28" s="22">
        <f>K7</f>
        <v>-1.2659159159159117</v>
      </c>
      <c r="I28" s="22">
        <f>K8</f>
        <v>0.24166666666666359</v>
      </c>
      <c r="J28" s="22">
        <f>K9</f>
        <v>-23.693693693693689</v>
      </c>
      <c r="K28" s="22">
        <f>K10</f>
        <v>7.9138888888888879</v>
      </c>
      <c r="L28" s="22">
        <f>K11</f>
        <v>7.9138888888888879</v>
      </c>
    </row>
    <row r="29" spans="1:12" ht="21.75" customHeight="1" x14ac:dyDescent="0.25">
      <c r="C29" s="38" t="s">
        <v>72</v>
      </c>
      <c r="D29" s="22"/>
      <c r="E29" s="22">
        <f>$D$28*E40</f>
        <v>3.8564019741724511</v>
      </c>
      <c r="F29" s="22">
        <f t="shared" ref="F29:J29" si="7">$D$28*F40</f>
        <v>13.188924162369775</v>
      </c>
      <c r="G29" s="22">
        <f t="shared" si="7"/>
        <v>5.8719983775252089</v>
      </c>
      <c r="H29" s="22">
        <f t="shared" si="7"/>
        <v>0.85504004008488599</v>
      </c>
      <c r="I29" s="22"/>
      <c r="J29" s="22">
        <f t="shared" si="7"/>
        <v>16.003477443410677</v>
      </c>
      <c r="K29" s="22"/>
      <c r="L29" s="22"/>
    </row>
    <row r="30" spans="1:12" ht="21.75" customHeight="1" x14ac:dyDescent="0.25">
      <c r="C30" s="51" t="s">
        <v>73</v>
      </c>
      <c r="D30" s="22"/>
      <c r="E30" s="22"/>
      <c r="F30" s="22"/>
      <c r="G30" s="22"/>
      <c r="H30" s="22"/>
      <c r="I30" s="22"/>
      <c r="J30" s="22"/>
      <c r="K30" s="22"/>
      <c r="L30" s="22"/>
    </row>
    <row r="31" spans="1:12" ht="21.75" customHeight="1" x14ac:dyDescent="0.25">
      <c r="C31" s="51" t="s">
        <v>37</v>
      </c>
      <c r="D31" s="22"/>
      <c r="E31" s="22"/>
      <c r="F31" s="22"/>
      <c r="G31" s="22"/>
      <c r="H31" s="22"/>
      <c r="I31" s="22"/>
      <c r="J31" s="22"/>
      <c r="K31" s="22"/>
      <c r="L31" s="22"/>
    </row>
    <row r="32" spans="1:12" ht="21.75" customHeight="1" x14ac:dyDescent="0.25">
      <c r="C32" s="51" t="s">
        <v>74</v>
      </c>
      <c r="D32" s="22"/>
      <c r="E32" s="22"/>
      <c r="F32" s="22"/>
      <c r="G32" s="22"/>
      <c r="H32" s="22"/>
      <c r="I32" s="22"/>
      <c r="J32" s="22"/>
      <c r="K32" s="22"/>
      <c r="L32" s="22"/>
    </row>
    <row r="33" spans="3:13" ht="21.75" customHeight="1" x14ac:dyDescent="0.25">
      <c r="C33" s="51" t="s">
        <v>39</v>
      </c>
      <c r="D33" s="22"/>
      <c r="E33" s="22"/>
      <c r="F33" s="22"/>
      <c r="G33" s="22"/>
      <c r="H33" s="22"/>
      <c r="I33" s="22"/>
      <c r="J33" s="22"/>
      <c r="K33" s="22"/>
      <c r="L33" s="22"/>
    </row>
    <row r="34" spans="3:13" ht="21.75" customHeight="1" x14ac:dyDescent="0.25">
      <c r="C34" s="38" t="s">
        <v>40</v>
      </c>
      <c r="D34" s="22"/>
      <c r="E34" s="22"/>
      <c r="F34" s="22"/>
      <c r="G34" s="22"/>
      <c r="H34" s="22"/>
      <c r="I34" s="22"/>
      <c r="J34" s="22"/>
      <c r="K34" s="22"/>
      <c r="L34" s="22"/>
    </row>
    <row r="35" spans="3:13" ht="21.75" customHeight="1" x14ac:dyDescent="0.25">
      <c r="C35" s="51" t="s">
        <v>38</v>
      </c>
      <c r="D35" s="22"/>
      <c r="E35" s="22"/>
      <c r="F35" s="22"/>
      <c r="G35" s="22"/>
      <c r="H35" s="22"/>
      <c r="I35" s="22"/>
      <c r="J35" s="22"/>
      <c r="K35" s="22"/>
      <c r="L35" s="22"/>
    </row>
    <row r="36" spans="3:13" ht="21.75" customHeight="1" x14ac:dyDescent="0.25">
      <c r="C36" s="38" t="s">
        <v>77</v>
      </c>
      <c r="D36" s="22"/>
      <c r="E36" s="22">
        <f>$K$28*E40</f>
        <v>0.77043988572405508</v>
      </c>
      <c r="F36" s="22">
        <f t="shared" ref="F36:J36" si="8">$K$28*F40</f>
        <v>2.6349102849061565</v>
      </c>
      <c r="G36" s="22">
        <f t="shared" si="8"/>
        <v>1.1731198638656368</v>
      </c>
      <c r="H36" s="22">
        <f t="shared" si="8"/>
        <v>0.1708216506433706</v>
      </c>
      <c r="I36" s="22"/>
      <c r="J36" s="22">
        <f t="shared" si="8"/>
        <v>3.1972075046286279</v>
      </c>
      <c r="K36" s="22"/>
      <c r="L36" s="22"/>
    </row>
    <row r="37" spans="3:13" ht="21.75" customHeight="1" x14ac:dyDescent="0.25">
      <c r="C37" s="38" t="s">
        <v>78</v>
      </c>
      <c r="D37" s="22"/>
      <c r="E37" s="22">
        <f>$L$28*E40</f>
        <v>0.77043988572405508</v>
      </c>
      <c r="F37" s="22">
        <f t="shared" ref="F37:J37" si="9">$L$28*F40</f>
        <v>2.6349102849061565</v>
      </c>
      <c r="G37" s="22">
        <f t="shared" si="9"/>
        <v>1.1731198638656368</v>
      </c>
      <c r="H37" s="22">
        <f t="shared" si="9"/>
        <v>0.1708216506433706</v>
      </c>
      <c r="I37" s="22"/>
      <c r="J37" s="22">
        <f t="shared" si="9"/>
        <v>3.1972075046286279</v>
      </c>
      <c r="K37" s="22"/>
      <c r="L37" s="22"/>
    </row>
    <row r="38" spans="3:13" ht="13.5" customHeight="1" x14ac:dyDescent="0.25"/>
    <row r="39" spans="3:13" ht="13.5" customHeight="1" x14ac:dyDescent="0.25">
      <c r="E39" s="35">
        <f>E28*-1</f>
        <v>5.7095345345345336</v>
      </c>
      <c r="F39" s="35">
        <f t="shared" ref="F39:J39" si="10">F28*-1</f>
        <v>19.526651651651648</v>
      </c>
      <c r="G39" s="35">
        <f t="shared" si="10"/>
        <v>8.6936936936936888</v>
      </c>
      <c r="H39" s="35">
        <f>H28*-1</f>
        <v>1.2659159159159117</v>
      </c>
      <c r="I39" s="35">
        <f t="shared" si="10"/>
        <v>-0.24166666666666359</v>
      </c>
      <c r="J39" s="35">
        <f t="shared" si="10"/>
        <v>23.693693693693689</v>
      </c>
      <c r="K39" s="35">
        <f>SUM(E39:J39)</f>
        <v>58.647822822822803</v>
      </c>
    </row>
    <row r="40" spans="3:13" ht="13.5" customHeight="1" x14ac:dyDescent="0.25">
      <c r="E40" s="35">
        <f>E39/$K$39</f>
        <v>9.7352881312972928E-2</v>
      </c>
      <c r="F40" s="35">
        <f t="shared" ref="F40:J40" si="11">F39/$K$39</f>
        <v>0.33294759654833855</v>
      </c>
      <c r="G40" s="35">
        <f t="shared" si="11"/>
        <v>0.14823557423363612</v>
      </c>
      <c r="H40" s="35">
        <f t="shared" si="11"/>
        <v>2.158504536034167E-2</v>
      </c>
      <c r="I40" s="35">
        <f t="shared" si="11"/>
        <v>-4.1206417397069853E-3</v>
      </c>
      <c r="J40" s="35">
        <f t="shared" si="11"/>
        <v>0.40399954428441776</v>
      </c>
      <c r="K40" s="35"/>
    </row>
    <row r="41" spans="3:13" ht="13.5" customHeight="1" x14ac:dyDescent="0.25"/>
    <row r="42" spans="3:13" ht="21.75" customHeight="1" x14ac:dyDescent="0.25">
      <c r="D42" s="63" t="s">
        <v>80</v>
      </c>
      <c r="E42" s="63"/>
      <c r="F42" s="63"/>
      <c r="G42" s="63"/>
      <c r="H42" s="63"/>
      <c r="I42" s="63"/>
      <c r="J42" s="63"/>
      <c r="K42" s="63"/>
      <c r="L42" s="63"/>
    </row>
    <row r="43" spans="3:13" ht="21.75" customHeight="1" x14ac:dyDescent="0.25">
      <c r="C43" s="64" t="s">
        <v>81</v>
      </c>
      <c r="D43" s="51" t="s">
        <v>72</v>
      </c>
      <c r="E43" s="37" t="s">
        <v>73</v>
      </c>
      <c r="F43" s="37" t="s">
        <v>37</v>
      </c>
      <c r="G43" s="37" t="s">
        <v>74</v>
      </c>
      <c r="H43" s="37" t="s">
        <v>39</v>
      </c>
      <c r="I43" s="51" t="s">
        <v>40</v>
      </c>
      <c r="J43" s="37" t="s">
        <v>38</v>
      </c>
      <c r="K43" s="51" t="s">
        <v>75</v>
      </c>
      <c r="L43" s="51" t="s">
        <v>76</v>
      </c>
    </row>
    <row r="44" spans="3:13" ht="21.75" customHeight="1" x14ac:dyDescent="0.25">
      <c r="C44" s="65"/>
      <c r="D44" s="41">
        <v>40</v>
      </c>
      <c r="E44" s="66">
        <v>5</v>
      </c>
      <c r="F44" s="66">
        <v>19</v>
      </c>
      <c r="G44" s="66">
        <v>8</v>
      </c>
      <c r="H44" s="66">
        <v>1</v>
      </c>
      <c r="I44" s="41">
        <v>1</v>
      </c>
      <c r="J44" s="66">
        <v>24</v>
      </c>
      <c r="K44" s="41">
        <v>8</v>
      </c>
      <c r="L44" s="41">
        <v>8</v>
      </c>
    </row>
    <row r="45" spans="3:13" ht="21.75" customHeight="1" x14ac:dyDescent="0.25">
      <c r="C45" s="38" t="s">
        <v>72</v>
      </c>
      <c r="D45" s="22"/>
      <c r="E45" s="22">
        <v>4</v>
      </c>
      <c r="F45" s="22">
        <v>13</v>
      </c>
      <c r="G45" s="22">
        <v>6</v>
      </c>
      <c r="H45" s="22">
        <v>1</v>
      </c>
      <c r="I45" s="22"/>
      <c r="J45" s="22">
        <v>16</v>
      </c>
      <c r="K45" s="22"/>
      <c r="L45" s="22"/>
      <c r="M45" s="1">
        <f>SUM(D45:L45)</f>
        <v>40</v>
      </c>
    </row>
    <row r="46" spans="3:13" ht="21.75" customHeight="1" x14ac:dyDescent="0.25">
      <c r="C46" s="51" t="s">
        <v>73</v>
      </c>
      <c r="D46" s="22"/>
      <c r="E46" s="22"/>
      <c r="F46" s="22"/>
      <c r="G46" s="22"/>
      <c r="H46" s="22"/>
      <c r="I46" s="22"/>
      <c r="J46" s="22"/>
      <c r="K46" s="22"/>
      <c r="L46" s="22"/>
      <c r="M46" s="1"/>
    </row>
    <row r="47" spans="3:13" ht="21.75" customHeight="1" x14ac:dyDescent="0.25">
      <c r="C47" s="51" t="s">
        <v>37</v>
      </c>
      <c r="D47" s="22"/>
      <c r="E47" s="22"/>
      <c r="F47" s="22"/>
      <c r="G47" s="22"/>
      <c r="H47" s="22"/>
      <c r="I47" s="22"/>
      <c r="J47" s="22"/>
      <c r="K47" s="22"/>
      <c r="L47" s="22"/>
      <c r="M47" s="1"/>
    </row>
    <row r="48" spans="3:13" ht="21.75" customHeight="1" x14ac:dyDescent="0.25">
      <c r="C48" s="51" t="s">
        <v>74</v>
      </c>
      <c r="D48" s="22"/>
      <c r="E48" s="22"/>
      <c r="F48" s="22"/>
      <c r="G48" s="22"/>
      <c r="H48" s="22"/>
      <c r="I48" s="22"/>
      <c r="J48" s="22"/>
      <c r="K48" s="22"/>
      <c r="L48" s="22"/>
      <c r="M48" s="1"/>
    </row>
    <row r="49" spans="3:13" ht="21.75" customHeight="1" x14ac:dyDescent="0.25">
      <c r="C49" s="51" t="s">
        <v>39</v>
      </c>
      <c r="D49" s="22"/>
      <c r="E49" s="22"/>
      <c r="F49" s="22"/>
      <c r="G49" s="22"/>
      <c r="H49" s="22"/>
      <c r="I49" s="22"/>
      <c r="J49" s="22"/>
      <c r="K49" s="22"/>
      <c r="L49" s="22"/>
      <c r="M49" s="1"/>
    </row>
    <row r="50" spans="3:13" ht="21.75" customHeight="1" x14ac:dyDescent="0.25">
      <c r="C50" s="38" t="s">
        <v>40</v>
      </c>
      <c r="D50" s="22"/>
      <c r="E50" s="22">
        <v>1</v>
      </c>
      <c r="F50" s="22"/>
      <c r="G50" s="22"/>
      <c r="H50" s="22"/>
      <c r="I50" s="22"/>
      <c r="J50" s="22"/>
      <c r="K50" s="22"/>
      <c r="L50" s="22"/>
      <c r="M50" s="1">
        <f t="shared" ref="M46:M53" si="12">SUM(D50:L50)</f>
        <v>1</v>
      </c>
    </row>
    <row r="51" spans="3:13" ht="21.75" customHeight="1" x14ac:dyDescent="0.25">
      <c r="C51" s="51" t="s">
        <v>38</v>
      </c>
      <c r="D51" s="22"/>
      <c r="E51" s="22"/>
      <c r="F51" s="22"/>
      <c r="G51" s="22"/>
      <c r="H51" s="22"/>
      <c r="I51" s="22"/>
      <c r="J51" s="22"/>
      <c r="K51" s="22"/>
      <c r="L51" s="22"/>
      <c r="M51" s="1"/>
    </row>
    <row r="52" spans="3:13" ht="21.75" customHeight="1" x14ac:dyDescent="0.25">
      <c r="C52" s="38" t="s">
        <v>77</v>
      </c>
      <c r="D52" s="22"/>
      <c r="E52" s="22"/>
      <c r="F52" s="22">
        <v>3</v>
      </c>
      <c r="G52" s="22">
        <v>1</v>
      </c>
      <c r="H52" s="22"/>
      <c r="I52" s="22"/>
      <c r="J52" s="22">
        <v>4</v>
      </c>
      <c r="K52" s="22"/>
      <c r="L52" s="22"/>
      <c r="M52" s="1">
        <f t="shared" si="12"/>
        <v>8</v>
      </c>
    </row>
    <row r="53" spans="3:13" ht="21.75" customHeight="1" x14ac:dyDescent="0.25">
      <c r="C53" s="38" t="s">
        <v>78</v>
      </c>
      <c r="D53" s="22"/>
      <c r="E53" s="22"/>
      <c r="F53" s="22">
        <v>3</v>
      </c>
      <c r="G53" s="22">
        <v>1</v>
      </c>
      <c r="H53" s="22"/>
      <c r="I53" s="22"/>
      <c r="J53" s="22">
        <v>4</v>
      </c>
      <c r="K53" s="22"/>
      <c r="L53" s="22"/>
      <c r="M53" s="1">
        <f t="shared" si="12"/>
        <v>8</v>
      </c>
    </row>
    <row r="54" spans="3:13" ht="21.75" customHeight="1" x14ac:dyDescent="0.25">
      <c r="D54" s="1"/>
      <c r="E54" s="1">
        <f t="shared" ref="E54:L54" si="13">SUM(E45:E53)</f>
        <v>5</v>
      </c>
      <c r="F54" s="1">
        <f t="shared" si="13"/>
        <v>19</v>
      </c>
      <c r="G54" s="1">
        <f t="shared" si="13"/>
        <v>8</v>
      </c>
      <c r="H54" s="1">
        <f t="shared" si="13"/>
        <v>1</v>
      </c>
      <c r="I54" s="1"/>
      <c r="J54" s="1">
        <f t="shared" si="13"/>
        <v>24</v>
      </c>
      <c r="K54" s="1"/>
      <c r="L54" s="1"/>
    </row>
    <row r="55" spans="3:13" ht="13.5" customHeight="1" x14ac:dyDescent="0.25"/>
    <row r="56" spans="3:13" ht="13.5" customHeight="1" x14ac:dyDescent="0.25"/>
    <row r="57" spans="3:13" ht="13.5" customHeight="1" x14ac:dyDescent="0.25"/>
    <row r="58" spans="3:13" ht="13.5" customHeight="1" x14ac:dyDescent="0.25"/>
    <row r="59" spans="3:13" ht="13.5" customHeight="1" x14ac:dyDescent="0.25"/>
    <row r="60" spans="3:13" ht="13.5" customHeight="1" x14ac:dyDescent="0.25"/>
    <row r="61" spans="3:13" ht="13.5" customHeight="1" x14ac:dyDescent="0.25"/>
    <row r="62" spans="3:13" ht="13.5" customHeight="1" x14ac:dyDescent="0.25"/>
    <row r="63" spans="3:13" ht="13.5" customHeight="1" x14ac:dyDescent="0.25"/>
    <row r="64" spans="3:13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</sheetData>
  <mergeCells count="16">
    <mergeCell ref="D42:L42"/>
    <mergeCell ref="N2:O2"/>
    <mergeCell ref="O3:O11"/>
    <mergeCell ref="C43:C44"/>
    <mergeCell ref="A14:B14"/>
    <mergeCell ref="C27:C28"/>
    <mergeCell ref="A18:B18"/>
    <mergeCell ref="A17:B17"/>
    <mergeCell ref="A16:B16"/>
    <mergeCell ref="A15:B15"/>
    <mergeCell ref="A23:B23"/>
    <mergeCell ref="A22:B22"/>
    <mergeCell ref="A21:B21"/>
    <mergeCell ref="A20:B20"/>
    <mergeCell ref="A19:B19"/>
    <mergeCell ref="D26:L26"/>
  </mergeCells>
  <phoneticPr fontId="10" type="noConversion"/>
  <conditionalFormatting sqref="D28:L28">
    <cfRule type="cellIs" dxfId="13" priority="12" operator="lessThan">
      <formula>0</formula>
    </cfRule>
    <cfRule type="cellIs" dxfId="12" priority="13" operator="greaterThan">
      <formula>0</formula>
    </cfRule>
  </conditionalFormatting>
  <conditionalFormatting sqref="D29:L37">
    <cfRule type="cellIs" dxfId="11" priority="7" operator="greaterThan">
      <formula>0</formula>
    </cfRule>
  </conditionalFormatting>
  <conditionalFormatting sqref="K3:K11">
    <cfRule type="cellIs" dxfId="10" priority="14" operator="greaterThan">
      <formula>0</formula>
    </cfRule>
    <cfRule type="cellIs" dxfId="9" priority="15" operator="lessThan">
      <formula>0</formula>
    </cfRule>
  </conditionalFormatting>
  <conditionalFormatting sqref="D45:L5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Arş.Gör.</vt:lpstr>
      <vt:lpstr>Görevler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Fatih Uçar</cp:lastModifiedBy>
  <dcterms:created xsi:type="dcterms:W3CDTF">2023-08-04T17:00:40Z</dcterms:created>
  <dcterms:modified xsi:type="dcterms:W3CDTF">2024-12-17T10:10:21Z</dcterms:modified>
</cp:coreProperties>
</file>