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commission\202408-202410\deal_comm\"/>
    </mc:Choice>
  </mc:AlternateContent>
  <xr:revisionPtr revIDLastSave="0" documentId="13_ncr:1_{D8620349-89F7-485C-BF94-32D08724B838}" xr6:coauthVersionLast="47" xr6:coauthVersionMax="47" xr10:uidLastSave="{00000000-0000-0000-0000-000000000000}"/>
  <bookViews>
    <workbookView xWindow="-120" yWindow="-120" windowWidth="29040" windowHeight="17520" xr2:uid="{94AA2F24-8416-7E43-9DAC-C2695D024E50}"/>
  </bookViews>
  <sheets>
    <sheet name="Allocation List" sheetId="3" r:id="rId1"/>
    <sheet name="Sheet1" sheetId="4" r:id="rId2"/>
  </sheets>
  <definedNames>
    <definedName name="_xlnm._FilterDatabase" localSheetId="0" hidden="1">'Allocation List'!$A$1:$I$184</definedName>
    <definedName name="_xlcn.WorksheetConnection_AllocationListA10I185" hidden="1">'Allocation List'!$A$1:$I$177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llocation List!$A$10:$I$18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K5" i="3"/>
  <c r="I54" i="3" l="1"/>
  <c r="H64" i="3"/>
  <c r="H65" i="3"/>
  <c r="H66" i="3"/>
  <c r="H67" i="3"/>
  <c r="H69" i="3"/>
  <c r="H72" i="3"/>
  <c r="H73" i="3"/>
  <c r="H74" i="3"/>
  <c r="H75" i="3"/>
  <c r="H12" i="3"/>
  <c r="H76" i="3"/>
  <c r="H77" i="3"/>
  <c r="H78" i="3"/>
  <c r="H79" i="3"/>
  <c r="H80" i="3"/>
  <c r="H81" i="3"/>
  <c r="H82" i="3"/>
  <c r="H83" i="3"/>
  <c r="H84" i="3"/>
  <c r="H85" i="3"/>
  <c r="H13" i="3"/>
  <c r="H86" i="3"/>
  <c r="H87" i="3"/>
  <c r="H88" i="3"/>
  <c r="H89" i="3"/>
  <c r="H90" i="3"/>
  <c r="H49" i="3"/>
  <c r="H2" i="3"/>
  <c r="H91" i="3"/>
  <c r="H92" i="3"/>
  <c r="H93" i="3"/>
  <c r="H94" i="3"/>
  <c r="H50" i="3"/>
  <c r="H96" i="3"/>
  <c r="H97" i="3"/>
  <c r="H98" i="3"/>
  <c r="H4" i="3"/>
  <c r="H14" i="3"/>
  <c r="H99" i="3"/>
  <c r="H15" i="3"/>
  <c r="H100" i="3"/>
  <c r="H102" i="3"/>
  <c r="H103" i="3"/>
  <c r="H16" i="3"/>
  <c r="H104" i="3"/>
  <c r="H106" i="3"/>
  <c r="H107" i="3"/>
  <c r="H108" i="3"/>
  <c r="H109" i="3"/>
  <c r="H110" i="3"/>
  <c r="H112" i="3"/>
  <c r="H113" i="3"/>
  <c r="H17" i="3"/>
  <c r="H114" i="3"/>
  <c r="H115" i="3"/>
  <c r="H18" i="3"/>
  <c r="H116" i="3"/>
  <c r="H117" i="3"/>
  <c r="H19" i="3"/>
  <c r="H20" i="3"/>
  <c r="H118" i="3"/>
  <c r="H119" i="3"/>
  <c r="H120" i="3"/>
  <c r="H121" i="3"/>
  <c r="H9" i="3"/>
  <c r="H122" i="3"/>
  <c r="H123" i="3"/>
  <c r="H124" i="3"/>
  <c r="H10" i="3"/>
  <c r="H21" i="3"/>
  <c r="H22" i="3"/>
  <c r="H23" i="3"/>
  <c r="H125" i="3"/>
  <c r="H126" i="3"/>
  <c r="H24" i="3"/>
  <c r="H127" i="3"/>
  <c r="H55" i="3"/>
  <c r="H56" i="3"/>
  <c r="H128" i="3"/>
  <c r="H129" i="3"/>
  <c r="H130" i="3"/>
  <c r="H131" i="3"/>
  <c r="H132" i="3"/>
  <c r="H133" i="3"/>
  <c r="H134" i="3"/>
  <c r="H135" i="3"/>
  <c r="H136" i="3"/>
  <c r="H137" i="3"/>
  <c r="H139" i="3"/>
  <c r="H140" i="3"/>
  <c r="H141" i="3"/>
  <c r="H25" i="3"/>
  <c r="H142" i="3"/>
  <c r="H143" i="3"/>
  <c r="H144" i="3"/>
  <c r="H26" i="3"/>
  <c r="H57" i="3"/>
  <c r="H145" i="3"/>
  <c r="H146" i="3"/>
  <c r="H147" i="3"/>
  <c r="H148" i="3"/>
  <c r="H27" i="3"/>
  <c r="H149" i="3"/>
  <c r="H150" i="3"/>
  <c r="H151" i="3"/>
  <c r="H152" i="3"/>
  <c r="H154" i="3"/>
  <c r="H51" i="3"/>
  <c r="H28" i="3"/>
  <c r="H29" i="3"/>
  <c r="H155" i="3"/>
  <c r="H156" i="3"/>
  <c r="H157" i="3"/>
  <c r="H30" i="3"/>
  <c r="H59" i="3"/>
  <c r="H31" i="3"/>
  <c r="H181" i="3"/>
  <c r="H158" i="3"/>
  <c r="H159" i="3"/>
  <c r="H160" i="3"/>
  <c r="H161" i="3"/>
  <c r="H162" i="3"/>
  <c r="H60" i="3"/>
  <c r="H52" i="3"/>
  <c r="H163" i="3"/>
  <c r="H164" i="3"/>
  <c r="H32" i="3"/>
  <c r="H165" i="3"/>
  <c r="H166" i="3"/>
  <c r="H167" i="3"/>
  <c r="H33" i="3"/>
  <c r="H168" i="3"/>
  <c r="H169" i="3"/>
  <c r="H34" i="3"/>
  <c r="H35" i="3"/>
  <c r="H36" i="3"/>
  <c r="H61" i="3"/>
  <c r="H37" i="3"/>
  <c r="H170" i="3"/>
  <c r="H171" i="3"/>
  <c r="H38" i="3"/>
  <c r="H39" i="3"/>
  <c r="H40" i="3"/>
  <c r="H41" i="3"/>
  <c r="H3" i="3"/>
  <c r="H42" i="3"/>
  <c r="H43" i="3"/>
  <c r="H44" i="3"/>
  <c r="H45" i="3"/>
  <c r="H173" i="3"/>
  <c r="H174" i="3"/>
  <c r="H177" i="3"/>
  <c r="H6" i="3"/>
  <c r="H7" i="3"/>
  <c r="H46" i="3"/>
  <c r="H62" i="3"/>
  <c r="H47" i="3"/>
  <c r="H178" i="3"/>
  <c r="H179" i="3"/>
  <c r="H180" i="3"/>
  <c r="H63" i="3"/>
  <c r="E12" i="4"/>
  <c r="E15" i="4"/>
  <c r="E18" i="4"/>
  <c r="E23" i="4"/>
  <c r="E25" i="4"/>
  <c r="F24" i="4"/>
  <c r="K13" i="4"/>
  <c r="M13" i="4"/>
  <c r="K14" i="4"/>
  <c r="M14" i="4"/>
  <c r="M15" i="4"/>
  <c r="M16" i="4"/>
  <c r="M17" i="4"/>
  <c r="M18" i="4"/>
  <c r="M19" i="4"/>
  <c r="M20" i="4"/>
  <c r="M21" i="4"/>
  <c r="M22" i="4"/>
  <c r="M23" i="4"/>
  <c r="L23" i="4"/>
  <c r="K23" i="4"/>
  <c r="J23" i="4"/>
  <c r="G12" i="4"/>
  <c r="G13" i="4"/>
  <c r="G14" i="4"/>
  <c r="G15" i="4"/>
  <c r="G16" i="4"/>
  <c r="G17" i="4"/>
  <c r="G18" i="4"/>
  <c r="G19" i="4"/>
  <c r="G20" i="4"/>
  <c r="G21" i="4"/>
  <c r="G22" i="4"/>
  <c r="G23" i="4"/>
  <c r="F23" i="4"/>
  <c r="F22" i="4"/>
  <c r="A13" i="4"/>
  <c r="A14" i="4"/>
  <c r="A15" i="4"/>
  <c r="A18" i="4"/>
  <c r="A19" i="4"/>
  <c r="A20" i="4"/>
  <c r="A16" i="4"/>
  <c r="A17" i="4"/>
  <c r="A21" i="4"/>
  <c r="A22" i="4"/>
  <c r="F21" i="4"/>
  <c r="F20" i="4"/>
  <c r="F19" i="4"/>
  <c r="F18" i="4"/>
  <c r="F17" i="4"/>
  <c r="F16" i="4"/>
  <c r="F15" i="4"/>
  <c r="F14" i="4"/>
  <c r="F13" i="4"/>
  <c r="F12" i="4"/>
  <c r="F176" i="3"/>
  <c r="H176" i="3" s="1"/>
  <c r="F101" i="3"/>
  <c r="G101" i="3" s="1"/>
  <c r="I101" i="3" s="1"/>
  <c r="F175" i="3"/>
  <c r="H175" i="3" s="1"/>
  <c r="G165" i="3"/>
  <c r="I165" i="3" s="1"/>
  <c r="G158" i="3"/>
  <c r="I158" i="3" s="1"/>
  <c r="G159" i="3"/>
  <c r="I159" i="3" s="1"/>
  <c r="G160" i="3"/>
  <c r="I160" i="3" s="1"/>
  <c r="G161" i="3"/>
  <c r="I161" i="3" s="1"/>
  <c r="G52" i="3"/>
  <c r="I52" i="3" s="1"/>
  <c r="G51" i="3"/>
  <c r="I51" i="3" s="1"/>
  <c r="G6" i="3"/>
  <c r="I6" i="3" s="1"/>
  <c r="G7" i="3"/>
  <c r="I7" i="3" s="1"/>
  <c r="G17" i="3"/>
  <c r="I17" i="3" s="1"/>
  <c r="G9" i="3"/>
  <c r="G10" i="3"/>
  <c r="I10" i="3" s="1"/>
  <c r="G78" i="3"/>
  <c r="I78" i="3" s="1"/>
  <c r="G79" i="3"/>
  <c r="I79" i="3" s="1"/>
  <c r="G80" i="3"/>
  <c r="I80" i="3" s="1"/>
  <c r="G128" i="3"/>
  <c r="I128" i="3" s="1"/>
  <c r="G129" i="3"/>
  <c r="I129" i="3" s="1"/>
  <c r="G130" i="3"/>
  <c r="I130" i="3" s="1"/>
  <c r="G64" i="3"/>
  <c r="I64" i="3" s="1"/>
  <c r="G18" i="3"/>
  <c r="I18" i="3" s="1"/>
  <c r="G22" i="3"/>
  <c r="I22" i="3" s="1"/>
  <c r="G46" i="3"/>
  <c r="I46" i="3" s="1"/>
  <c r="G23" i="3"/>
  <c r="I23" i="3" s="1"/>
  <c r="G61" i="3"/>
  <c r="I61" i="3" s="1"/>
  <c r="G45" i="3"/>
  <c r="I45" i="3" s="1"/>
  <c r="G20" i="3"/>
  <c r="I20" i="3" s="1"/>
  <c r="G16" i="3"/>
  <c r="I16" i="3" s="1"/>
  <c r="G30" i="3"/>
  <c r="I30" i="3" s="1"/>
  <c r="G25" i="3"/>
  <c r="I25" i="3" s="1"/>
  <c r="G19" i="3"/>
  <c r="I19" i="3" s="1"/>
  <c r="G21" i="3"/>
  <c r="I21" i="3" s="1"/>
  <c r="G44" i="3"/>
  <c r="I44" i="3" s="1"/>
  <c r="G13" i="3"/>
  <c r="I13" i="3" s="1"/>
  <c r="G24" i="3"/>
  <c r="I24" i="3" s="1"/>
  <c r="G15" i="3"/>
  <c r="I15" i="3" s="1"/>
  <c r="G26" i="3"/>
  <c r="I26" i="3" s="1"/>
  <c r="G55" i="3"/>
  <c r="G59" i="3"/>
  <c r="I59" i="3" s="1"/>
  <c r="G34" i="3"/>
  <c r="I34" i="3" s="1"/>
  <c r="G14" i="3"/>
  <c r="I14" i="3" s="1"/>
  <c r="G58" i="3"/>
  <c r="I58" i="3" s="1"/>
  <c r="G62" i="3"/>
  <c r="I62" i="3" s="1"/>
  <c r="G28" i="3"/>
  <c r="I28" i="3" s="1"/>
  <c r="G60" i="3"/>
  <c r="I60" i="3" s="1"/>
  <c r="G47" i="3"/>
  <c r="I47" i="3" s="1"/>
  <c r="G37" i="3"/>
  <c r="I37" i="3" s="1"/>
  <c r="G41" i="3"/>
  <c r="I41" i="3" s="1"/>
  <c r="G29" i="3"/>
  <c r="I29" i="3" s="1"/>
  <c r="G56" i="3"/>
  <c r="I56" i="3" s="1"/>
  <c r="G36" i="3"/>
  <c r="I36" i="3" s="1"/>
  <c r="G31" i="3"/>
  <c r="I31" i="3" s="1"/>
  <c r="G12" i="3"/>
  <c r="G126" i="3"/>
  <c r="I126" i="3" s="1"/>
  <c r="G35" i="3"/>
  <c r="I35" i="3" s="1"/>
  <c r="G49" i="3"/>
  <c r="G50" i="3"/>
  <c r="I50" i="3" s="1"/>
  <c r="G170" i="3"/>
  <c r="I170" i="3" s="1"/>
  <c r="G155" i="3"/>
  <c r="I155" i="3" s="1"/>
  <c r="G93" i="3"/>
  <c r="I93" i="3" s="1"/>
  <c r="G154" i="3"/>
  <c r="I154" i="3" s="1"/>
  <c r="G149" i="3"/>
  <c r="I149" i="3" s="1"/>
  <c r="G96" i="3"/>
  <c r="I96" i="3" s="1"/>
  <c r="G102" i="3"/>
  <c r="I102" i="3" s="1"/>
  <c r="G88" i="3"/>
  <c r="I88" i="3" s="1"/>
  <c r="G99" i="3"/>
  <c r="I99" i="3" s="1"/>
  <c r="G89" i="3"/>
  <c r="I89" i="3" s="1"/>
  <c r="G97" i="3"/>
  <c r="I97" i="3" s="1"/>
  <c r="G104" i="3"/>
  <c r="I104" i="3" s="1"/>
  <c r="G150" i="3"/>
  <c r="I150" i="3" s="1"/>
  <c r="G131" i="3"/>
  <c r="I131" i="3" s="1"/>
  <c r="G124" i="3"/>
  <c r="I124" i="3" s="1"/>
  <c r="G91" i="3"/>
  <c r="I91" i="3" s="1"/>
  <c r="G146" i="3"/>
  <c r="I146" i="3" s="1"/>
  <c r="G142" i="3"/>
  <c r="I142" i="3" s="1"/>
  <c r="G87" i="3"/>
  <c r="I87" i="3" s="1"/>
  <c r="G77" i="3"/>
  <c r="I77" i="3" s="1"/>
  <c r="G73" i="3"/>
  <c r="I73" i="3" s="1"/>
  <c r="G72" i="3"/>
  <c r="I72" i="3" s="1"/>
  <c r="G139" i="3"/>
  <c r="I139" i="3" s="1"/>
  <c r="G141" i="3"/>
  <c r="I141" i="3" s="1"/>
  <c r="G65" i="3"/>
  <c r="I65" i="3" s="1"/>
  <c r="G66" i="3"/>
  <c r="I66" i="3" s="1"/>
  <c r="G81" i="3"/>
  <c r="I81" i="3" s="1"/>
  <c r="G82" i="3"/>
  <c r="I82" i="3" s="1"/>
  <c r="G132" i="3"/>
  <c r="I132" i="3" s="1"/>
  <c r="G133" i="3"/>
  <c r="I133" i="3" s="1"/>
  <c r="G134" i="3"/>
  <c r="I134" i="3" s="1"/>
  <c r="G122" i="3"/>
  <c r="I122" i="3" s="1"/>
  <c r="G67" i="3"/>
  <c r="I67" i="3" s="1"/>
  <c r="G181" i="3"/>
  <c r="I181" i="3" s="1"/>
  <c r="G118" i="3"/>
  <c r="I118" i="3" s="1"/>
  <c r="G125" i="3"/>
  <c r="I125" i="3" s="1"/>
  <c r="G74" i="3"/>
  <c r="I74" i="3" s="1"/>
  <c r="G75" i="3"/>
  <c r="I75" i="3" s="1"/>
  <c r="G83" i="3"/>
  <c r="I83" i="3" s="1"/>
  <c r="G163" i="3"/>
  <c r="I163" i="3" s="1"/>
  <c r="G85" i="3"/>
  <c r="I85" i="3" s="1"/>
  <c r="G76" i="3"/>
  <c r="I76" i="3" s="1"/>
  <c r="G151" i="3"/>
  <c r="I151" i="3" s="1"/>
  <c r="G123" i="3"/>
  <c r="I123" i="3" s="1"/>
  <c r="G90" i="3"/>
  <c r="I90" i="3" s="1"/>
  <c r="G173" i="3"/>
  <c r="I173" i="3" s="1"/>
  <c r="G98" i="3"/>
  <c r="I98" i="3" s="1"/>
  <c r="G92" i="3"/>
  <c r="I92" i="3" s="1"/>
  <c r="G162" i="3"/>
  <c r="I162" i="3" s="1"/>
  <c r="G143" i="3"/>
  <c r="I143" i="3" s="1"/>
  <c r="G140" i="3"/>
  <c r="I140" i="3" s="1"/>
  <c r="G100" i="3"/>
  <c r="I100" i="3" s="1"/>
  <c r="G174" i="3"/>
  <c r="I174" i="3" s="1"/>
  <c r="G156" i="3"/>
  <c r="I156" i="3" s="1"/>
  <c r="G127" i="3"/>
  <c r="I127" i="3" s="1"/>
  <c r="G164" i="3"/>
  <c r="I164" i="3" s="1"/>
  <c r="F172" i="3"/>
  <c r="H172" i="3" s="1"/>
  <c r="G144" i="3"/>
  <c r="I144" i="3" s="1"/>
  <c r="G166" i="3"/>
  <c r="I166" i="3" s="1"/>
  <c r="G167" i="3"/>
  <c r="I167" i="3" s="1"/>
  <c r="G116" i="3"/>
  <c r="I116" i="3" s="1"/>
  <c r="G178" i="3"/>
  <c r="I178" i="3" s="1"/>
  <c r="G119" i="3"/>
  <c r="I119" i="3" s="1"/>
  <c r="G114" i="3"/>
  <c r="I114" i="3" s="1"/>
  <c r="G115" i="3"/>
  <c r="I115" i="3" s="1"/>
  <c r="G120" i="3"/>
  <c r="I120" i="3" s="1"/>
  <c r="G171" i="3"/>
  <c r="I171" i="3" s="1"/>
  <c r="G177" i="3"/>
  <c r="I177" i="3" s="1"/>
  <c r="G57" i="3"/>
  <c r="I57" i="3" s="1"/>
  <c r="G147" i="3"/>
  <c r="I147" i="3" s="1"/>
  <c r="G94" i="3"/>
  <c r="I94" i="3" s="1"/>
  <c r="G157" i="3"/>
  <c r="I157" i="3" s="1"/>
  <c r="G148" i="3"/>
  <c r="I148" i="3" s="1"/>
  <c r="G103" i="3"/>
  <c r="I103" i="3" s="1"/>
  <c r="G179" i="3"/>
  <c r="I179" i="3" s="1"/>
  <c r="G63" i="3"/>
  <c r="I63" i="3" s="1"/>
  <c r="G117" i="3"/>
  <c r="I117" i="3" s="1"/>
  <c r="G2" i="3"/>
  <c r="F138" i="3"/>
  <c r="H138" i="3" s="1"/>
  <c r="G138" i="3"/>
  <c r="I138" i="3" s="1"/>
  <c r="G152" i="3"/>
  <c r="I152" i="3" s="1"/>
  <c r="F153" i="3"/>
  <c r="H153" i="3" s="1"/>
  <c r="G153" i="3"/>
  <c r="I153" i="3" s="1"/>
  <c r="G121" i="3"/>
  <c r="I121" i="3" s="1"/>
  <c r="G145" i="3"/>
  <c r="I145" i="3" s="1"/>
  <c r="F95" i="3"/>
  <c r="H95" i="3" s="1"/>
  <c r="G95" i="3"/>
  <c r="I95" i="3" s="1"/>
  <c r="G43" i="3"/>
  <c r="I43" i="3" s="1"/>
  <c r="G27" i="3"/>
  <c r="I27" i="3" s="1"/>
  <c r="G33" i="3"/>
  <c r="I33" i="3" s="1"/>
  <c r="F71" i="3"/>
  <c r="H71" i="3" s="1"/>
  <c r="F70" i="3"/>
  <c r="H70" i="3" s="1"/>
  <c r="F68" i="3"/>
  <c r="G68" i="3" s="1"/>
  <c r="I68" i="3" s="1"/>
  <c r="G86" i="3"/>
  <c r="I86" i="3" s="1"/>
  <c r="G84" i="3"/>
  <c r="I84" i="3" s="1"/>
  <c r="G69" i="3"/>
  <c r="I69" i="3" s="1"/>
  <c r="G3" i="3"/>
  <c r="I3" i="3" s="1"/>
  <c r="G38" i="3"/>
  <c r="I38" i="3" s="1"/>
  <c r="G42" i="3"/>
  <c r="I42" i="3" s="1"/>
  <c r="G39" i="3"/>
  <c r="I39" i="3" s="1"/>
  <c r="G40" i="3"/>
  <c r="I40" i="3" s="1"/>
  <c r="G135" i="3"/>
  <c r="I135" i="3" s="1"/>
  <c r="G136" i="3"/>
  <c r="I136" i="3" s="1"/>
  <c r="G137" i="3"/>
  <c r="I137" i="3" s="1"/>
  <c r="G32" i="3"/>
  <c r="I32" i="3" s="1"/>
  <c r="G180" i="3"/>
  <c r="I180" i="3" s="1"/>
  <c r="G112" i="3"/>
  <c r="I112" i="3" s="1"/>
  <c r="G113" i="3"/>
  <c r="I113" i="3" s="1"/>
  <c r="G108" i="3"/>
  <c r="I108" i="3" s="1"/>
  <c r="G168" i="3"/>
  <c r="I168" i="3" s="1"/>
  <c r="G4" i="3"/>
  <c r="G109" i="3"/>
  <c r="I109" i="3" s="1"/>
  <c r="G110" i="3"/>
  <c r="I110" i="3" s="1"/>
  <c r="F105" i="3"/>
  <c r="G105" i="3" s="1"/>
  <c r="I105" i="3" s="1"/>
  <c r="G106" i="3"/>
  <c r="I106" i="3" s="1"/>
  <c r="F111" i="3"/>
  <c r="G111" i="3" s="1"/>
  <c r="I111" i="3" s="1"/>
  <c r="G107" i="3"/>
  <c r="I107" i="3" s="1"/>
  <c r="G169" i="3"/>
  <c r="I169" i="3" s="1"/>
  <c r="F54" i="3"/>
  <c r="H54" i="3" s="1"/>
  <c r="G70" i="3" l="1"/>
  <c r="I70" i="3" s="1"/>
  <c r="I4" i="3"/>
  <c r="J8" i="3"/>
  <c r="K8" i="3" s="1"/>
  <c r="J5" i="3"/>
  <c r="I55" i="3"/>
  <c r="I49" i="3"/>
  <c r="J53" i="3"/>
  <c r="I12" i="3"/>
  <c r="J48" i="3"/>
  <c r="I9" i="3"/>
  <c r="J11" i="3"/>
  <c r="K11" i="3" s="1"/>
  <c r="I2" i="3"/>
  <c r="G175" i="3"/>
  <c r="I175" i="3" s="1"/>
  <c r="G71" i="3"/>
  <c r="I71" i="3" s="1"/>
  <c r="G172" i="3"/>
  <c r="I172" i="3" s="1"/>
  <c r="F58" i="3"/>
  <c r="H58" i="3" s="1"/>
  <c r="H68" i="3"/>
  <c r="G176" i="3"/>
  <c r="I176" i="3" s="1"/>
  <c r="H111" i="3"/>
  <c r="H105" i="3"/>
  <c r="F183" i="3"/>
  <c r="H101" i="3"/>
  <c r="I48" i="3" l="1"/>
  <c r="K48" i="3"/>
  <c r="I53" i="3"/>
  <c r="K53" i="3"/>
  <c r="J182" i="3"/>
  <c r="G183" i="3"/>
  <c r="H183" i="3"/>
  <c r="I182" i="3" l="1"/>
  <c r="K18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3C948C-3650-4C6B-A86F-44E8F0FD773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247C34-B068-4643-ABFB-49D120D8C26F}" name="WorksheetConnection_Allocation List!$A$10:$I$18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llocationListA10I185"/>
        </x15:connection>
      </ext>
    </extLst>
  </connection>
</connections>
</file>

<file path=xl/sharedStrings.xml><?xml version="1.0" encoding="utf-8"?>
<sst xmlns="http://schemas.openxmlformats.org/spreadsheetml/2006/main" count="954" uniqueCount="422">
  <si>
    <t>Account Name</t>
  </si>
  <si>
    <t>Country of Account</t>
  </si>
  <si>
    <t>Underwriter</t>
  </si>
  <si>
    <t>Syndicate/Selling Group</t>
  </si>
  <si>
    <t>Shares</t>
  </si>
  <si>
    <t>Amount</t>
  </si>
  <si>
    <t>SINO RAINBOW GROUP LIMITED</t>
  </si>
  <si>
    <t>Broad Elite Venture Limited</t>
  </si>
  <si>
    <t xml:space="preserve">TMEN FINANCIAL LTD </t>
  </si>
  <si>
    <t xml:space="preserve">SPDK INVESTMENT LTD </t>
  </si>
  <si>
    <t>LUCAS SHAWN CAPITAL LLC</t>
  </si>
  <si>
    <t>Bright Flag International Ltd</t>
  </si>
  <si>
    <t>juguang zhang</t>
  </si>
  <si>
    <t xml:space="preserve">NO.8 CAPITAL LIMITED </t>
  </si>
  <si>
    <t>Yong Lin</t>
  </si>
  <si>
    <t>VALERIA DEJA UNIVERSE LLC</t>
  </si>
  <si>
    <t>Zhelong Yin</t>
  </si>
  <si>
    <t>King Bliss Limited</t>
  </si>
  <si>
    <t>Bo Shen</t>
  </si>
  <si>
    <t>Xinrui Song</t>
  </si>
  <si>
    <t>Competitive Fundings LLC</t>
  </si>
  <si>
    <t>Tong Zhang</t>
  </si>
  <si>
    <t>Selena Huang</t>
  </si>
  <si>
    <t>Innovative Financial Corporation</t>
  </si>
  <si>
    <t>KC Strategic Investment Holdings Ltd</t>
  </si>
  <si>
    <t>SIZHENG WEI</t>
  </si>
  <si>
    <t>Yudi Liu</t>
  </si>
  <si>
    <t>Zhiqi Yan</t>
  </si>
  <si>
    <t>Full Champion Holdings Limited</t>
  </si>
  <si>
    <t>STEPHANIE LOU</t>
  </si>
  <si>
    <t>FANNY SO</t>
  </si>
  <si>
    <t>GAO ZHU</t>
  </si>
  <si>
    <t>AC9900072</t>
  </si>
  <si>
    <t>AC9900064</t>
  </si>
  <si>
    <t>AC9900099</t>
  </si>
  <si>
    <t>AC9900050</t>
  </si>
  <si>
    <t>AC9900195</t>
  </si>
  <si>
    <t>AC9900103</t>
  </si>
  <si>
    <t>AC9900182</t>
  </si>
  <si>
    <t>AC9900218</t>
  </si>
  <si>
    <t>AC9900203</t>
  </si>
  <si>
    <t>AC9900109</t>
  </si>
  <si>
    <t>AC9900220</t>
  </si>
  <si>
    <t>AC9900209</t>
  </si>
  <si>
    <t>AC9900062</t>
  </si>
  <si>
    <t>AC9900149</t>
  </si>
  <si>
    <t>AC9900155</t>
  </si>
  <si>
    <t>AC9900065</t>
  </si>
  <si>
    <t>AC9900020</t>
  </si>
  <si>
    <t>AC9900022</t>
  </si>
  <si>
    <t>AC Sunshine</t>
  </si>
  <si>
    <t>BVI</t>
  </si>
  <si>
    <t>US</t>
  </si>
  <si>
    <t>CH</t>
  </si>
  <si>
    <t>YU WANG</t>
  </si>
  <si>
    <t>ROWE CAPITAL LTD</t>
  </si>
  <si>
    <t>TECT CAPITAL LTD</t>
  </si>
  <si>
    <t>Susan Shuzhenlin Zhou</t>
  </si>
  <si>
    <t>Zhili Jia</t>
  </si>
  <si>
    <t>Yujie Li McCracken</t>
  </si>
  <si>
    <t>Yang Huang</t>
  </si>
  <si>
    <t>Jianqiang Yuan</t>
  </si>
  <si>
    <t>Ming Wang</t>
  </si>
  <si>
    <t>Wanwei Zhang</t>
  </si>
  <si>
    <t>Siyu Chen</t>
  </si>
  <si>
    <t>CONGLI WANG</t>
  </si>
  <si>
    <t>ZHENGHONG ZHOU</t>
  </si>
  <si>
    <t>MINZHU XU</t>
  </si>
  <si>
    <t>HUIWEN XIAO</t>
  </si>
  <si>
    <t>SHAOCHI WANG</t>
  </si>
  <si>
    <t>XIAOCHEN ZHANG</t>
  </si>
  <si>
    <t>BROAD ELITE VENTURES LIMITED BUSINESS</t>
  </si>
  <si>
    <t>JESSI LIANG WU</t>
  </si>
  <si>
    <t>BIN XIONG</t>
  </si>
  <si>
    <t>LINNA ZHANG</t>
  </si>
  <si>
    <t>QIU G LU</t>
  </si>
  <si>
    <t>MIN LU</t>
  </si>
  <si>
    <t>JENNIFER QING LU</t>
  </si>
  <si>
    <t>CHAOYING ZHU AND JUN WANG</t>
  </si>
  <si>
    <t>JIANHUA HOFFMAN</t>
  </si>
  <si>
    <t>DAWEN YU</t>
  </si>
  <si>
    <t>JIANING ZHANG</t>
  </si>
  <si>
    <t>QIONG WU</t>
  </si>
  <si>
    <t>AIWU LIU AND CHENG WU</t>
  </si>
  <si>
    <t>REDSTONE TECHNOLOGY INC BUSINESS</t>
  </si>
  <si>
    <t>THE GOLDEN EXCHANGE CAPITAL LLC BUSINESS</t>
  </si>
  <si>
    <t>YAOPING QIU</t>
  </si>
  <si>
    <t>HUIYAN HUANG</t>
  </si>
  <si>
    <t>LIAN TANG</t>
  </si>
  <si>
    <t>GUANGQIANG CHEN</t>
  </si>
  <si>
    <t>GOLD RAY VENTURES LIMITED BUSINESS</t>
  </si>
  <si>
    <t>LH SCIENCE AND TECHNOLOGY LTD BUSINESS</t>
  </si>
  <si>
    <t>NO.8 CAPITAL LIMITED BUSINESS</t>
  </si>
  <si>
    <t>YING XIONG</t>
  </si>
  <si>
    <t>JIAXU WANG</t>
  </si>
  <si>
    <t>GOOLOO LLC BUSINESS</t>
  </si>
  <si>
    <t>LOCUST HOLDINGS LLC BUSINESS</t>
  </si>
  <si>
    <t>ZHEXU LI</t>
  </si>
  <si>
    <t>KERUI DUAN</t>
  </si>
  <si>
    <t>KAM FAI YIP</t>
  </si>
  <si>
    <t>JONATHAN ZHONG DING</t>
  </si>
  <si>
    <t>YE YUAN</t>
  </si>
  <si>
    <t>88 SEAGATE COURT NY INC. BUSINESS</t>
  </si>
  <si>
    <t>QIANQIAN TAO</t>
  </si>
  <si>
    <t>TAYCANN CAPITAL GROUP LLC BUSINESS</t>
  </si>
  <si>
    <t>FREDERICK P BECKER</t>
  </si>
  <si>
    <t>QUN CUI AND JIN BO JIANG- JTROS</t>
  </si>
  <si>
    <t>SZE FAI TAM</t>
  </si>
  <si>
    <t>XU XIA</t>
  </si>
  <si>
    <t>MICHEAL GU</t>
  </si>
  <si>
    <t>SONGMEI SUN</t>
  </si>
  <si>
    <t>Caroline Gui Liang, TRADITIONAL IRA</t>
  </si>
  <si>
    <t>GUAN JUN FANG &amp; WEI YUN XIA, JTWROS</t>
  </si>
  <si>
    <t>TIM LUK</t>
  </si>
  <si>
    <t>MEI WAH HUNG</t>
  </si>
  <si>
    <t>QIAN XU</t>
  </si>
  <si>
    <t>GEORGE XU</t>
  </si>
  <si>
    <t>Keng Hooi Lee</t>
  </si>
  <si>
    <t>Qi Wu</t>
  </si>
  <si>
    <t>Xinbo Xing</t>
  </si>
  <si>
    <t>Xiaolong Li</t>
  </si>
  <si>
    <t>Zhenfan Zhang</t>
  </si>
  <si>
    <t>Suhua Pan</t>
  </si>
  <si>
    <t>David D Teng</t>
  </si>
  <si>
    <t>Nanfang Zhou</t>
  </si>
  <si>
    <t>Shaoming Liu</t>
  </si>
  <si>
    <t>Xiulian Jiang</t>
  </si>
  <si>
    <t>Hongquan Guan</t>
  </si>
  <si>
    <t>Zihui Liao</t>
  </si>
  <si>
    <t>Su-chi Wang</t>
  </si>
  <si>
    <t>GUANGYU HAN</t>
  </si>
  <si>
    <t>EQUITY TRUST COMPANY AMY BING</t>
  </si>
  <si>
    <t>Amy Bing Wang Lee</t>
  </si>
  <si>
    <t>QIAOHONG LI</t>
  </si>
  <si>
    <t>XIANSONG LUO</t>
  </si>
  <si>
    <t>Shaowen Feng</t>
  </si>
  <si>
    <t>Anle Qian and YUN KAI ZHU</t>
  </si>
  <si>
    <t>Yiren Pan</t>
  </si>
  <si>
    <t>Rongbing Cui</t>
  </si>
  <si>
    <t>Qin Cui</t>
  </si>
  <si>
    <t>Rongzhou Cui</t>
  </si>
  <si>
    <t>Shu Cui</t>
  </si>
  <si>
    <t>XIAOYU LI</t>
  </si>
  <si>
    <t>JOY TAN</t>
  </si>
  <si>
    <t>Ping Zhou</t>
  </si>
  <si>
    <t>US</t>
    <phoneticPr fontId="0" type="noConversion"/>
  </si>
  <si>
    <t>BVI</t>
    <phoneticPr fontId="0" type="noConversion"/>
  </si>
  <si>
    <t>CA</t>
  </si>
  <si>
    <t>CA</t>
    <phoneticPr fontId="0" type="noConversion"/>
  </si>
  <si>
    <t>88SN3004</t>
  </si>
  <si>
    <t>88SN3005</t>
  </si>
  <si>
    <t>88SN3007</t>
  </si>
  <si>
    <t>88SN3013</t>
  </si>
  <si>
    <t>88SN3015</t>
  </si>
  <si>
    <t>88SN3016</t>
  </si>
  <si>
    <t>88SN6056</t>
  </si>
  <si>
    <t>88SN6120</t>
  </si>
  <si>
    <t>88SN6158</t>
  </si>
  <si>
    <t>88SN6163</t>
  </si>
  <si>
    <t>88SN6168</t>
  </si>
  <si>
    <t>88SN6172</t>
  </si>
  <si>
    <t>88SN6206</t>
  </si>
  <si>
    <t>88SN6238</t>
  </si>
  <si>
    <t>88SN6777</t>
  </si>
  <si>
    <t>88SN8127</t>
  </si>
  <si>
    <t>88SN9009</t>
  </si>
  <si>
    <t>88SN9112</t>
  </si>
  <si>
    <t>88SN9115</t>
  </si>
  <si>
    <t>88SN9116</t>
  </si>
  <si>
    <t>88SN9117</t>
  </si>
  <si>
    <t>88SN9911</t>
  </si>
  <si>
    <t>88SN9971</t>
  </si>
  <si>
    <t>88SN9899</t>
  </si>
  <si>
    <t>88SN9898</t>
  </si>
  <si>
    <t>88SN9897</t>
  </si>
  <si>
    <t>88SN9896</t>
  </si>
  <si>
    <t>88SN9888</t>
  </si>
  <si>
    <t>88SN9886</t>
  </si>
  <si>
    <t>88SN9885</t>
  </si>
  <si>
    <t>88SN9882</t>
  </si>
  <si>
    <t>88SN9866</t>
  </si>
  <si>
    <t>88SN9689</t>
  </si>
  <si>
    <t>88SN9277</t>
  </si>
  <si>
    <t>88SN9268</t>
  </si>
  <si>
    <t>88SN9267</t>
  </si>
  <si>
    <t>88SN9266</t>
  </si>
  <si>
    <t>88SN9265</t>
  </si>
  <si>
    <t>88SN9263</t>
  </si>
  <si>
    <t>88SN9221</t>
  </si>
  <si>
    <t>88SN9220</t>
  </si>
  <si>
    <t>88SN9108</t>
  </si>
  <si>
    <t>88SN9106</t>
  </si>
  <si>
    <t>88SN9105</t>
  </si>
  <si>
    <t>88SN9997</t>
  </si>
  <si>
    <t>88SN1997</t>
  </si>
  <si>
    <t>88SN7006</t>
  </si>
  <si>
    <t>88SN6096</t>
  </si>
  <si>
    <t>88SN6095</t>
  </si>
  <si>
    <t>88SN6092</t>
  </si>
  <si>
    <t>88SN6091</t>
  </si>
  <si>
    <t>88SN6082</t>
  </si>
  <si>
    <t>88SN6081</t>
  </si>
  <si>
    <t>88SN6070</t>
  </si>
  <si>
    <t>88SN6029</t>
  </si>
  <si>
    <t>88SN6017</t>
  </si>
  <si>
    <t>88SN6006</t>
  </si>
  <si>
    <t>88SN6003</t>
  </si>
  <si>
    <t>88SN6002</t>
  </si>
  <si>
    <t>88SN1288</t>
  </si>
  <si>
    <t>88SN9838</t>
  </si>
  <si>
    <t>88SN9666</t>
  </si>
  <si>
    <t>88SN9639</t>
  </si>
  <si>
    <t>88SN9638</t>
  </si>
  <si>
    <t>88SN9601</t>
  </si>
  <si>
    <t>88SN9103</t>
  </si>
  <si>
    <t>88SN9005</t>
  </si>
  <si>
    <t>88SN8126</t>
  </si>
  <si>
    <t>88SN9988</t>
  </si>
  <si>
    <t>88SN9938</t>
  </si>
  <si>
    <t>88SN9936</t>
  </si>
  <si>
    <t>88SN9932</t>
  </si>
  <si>
    <t>88SN9902</t>
  </si>
  <si>
    <t>88SN9879</t>
  </si>
  <si>
    <t>88SN9877</t>
  </si>
  <si>
    <t>88SN9875</t>
  </si>
  <si>
    <t>88SN9869</t>
  </si>
  <si>
    <t>88SN9829</t>
  </si>
  <si>
    <t>88SN9828</t>
  </si>
  <si>
    <t>88SN9793</t>
  </si>
  <si>
    <t>88SN9788</t>
  </si>
  <si>
    <t>88SN9773</t>
  </si>
  <si>
    <t>88SN9772</t>
  </si>
  <si>
    <t>88SN9770</t>
  </si>
  <si>
    <t>88SN9769</t>
  </si>
  <si>
    <t>88SN9768</t>
  </si>
  <si>
    <t>88SN9766</t>
  </si>
  <si>
    <t>88SN9763</t>
  </si>
  <si>
    <t>88SN9758</t>
  </si>
  <si>
    <t>88SN9732</t>
  </si>
  <si>
    <t>88SN9728</t>
  </si>
  <si>
    <t>88SN9109</t>
  </si>
  <si>
    <t>88SN9086</t>
  </si>
  <si>
    <t>88SN9085</t>
  </si>
  <si>
    <t>88SN9075</t>
  </si>
  <si>
    <t>88SN9069</t>
  </si>
  <si>
    <t>88SN9066</t>
  </si>
  <si>
    <t>88SN9057</t>
  </si>
  <si>
    <t>88SN9030</t>
  </si>
  <si>
    <t>88SN9019</t>
  </si>
  <si>
    <t>88SN9015</t>
  </si>
  <si>
    <t>88SN9010</t>
  </si>
  <si>
    <t>88SN9008</t>
  </si>
  <si>
    <t>88SN9001</t>
  </si>
  <si>
    <t>88SN7001</t>
  </si>
  <si>
    <t>88SN6166</t>
  </si>
  <si>
    <t>88SN6118</t>
  </si>
  <si>
    <t>CH</t>
    <phoneticPr fontId="4" type="noConversion"/>
  </si>
  <si>
    <t>Wealthy Choice Investments Limited</t>
  </si>
  <si>
    <t xml:space="preserve">BRIGHT FLAG INTERNATIONAL LIMITED </t>
  </si>
  <si>
    <t>78SN9996</t>
  </si>
  <si>
    <t>78SN9995</t>
  </si>
  <si>
    <t>78SN9983</t>
  </si>
  <si>
    <t>78SN9982</t>
  </si>
  <si>
    <t>78SN9981</t>
  </si>
  <si>
    <t>78SN9980</t>
  </si>
  <si>
    <t>78SN9978</t>
  </si>
  <si>
    <t>IMPERIUM GLOBAL PARTNERS</t>
  </si>
  <si>
    <t>230 CHURCH LLC</t>
  </si>
  <si>
    <t>GLOBAL CAPITAL MARKETS LLC</t>
  </si>
  <si>
    <t>DAVENPORT CAPITAL MARKETS LLC</t>
  </si>
  <si>
    <t>INFLO CAPITAL PARTNERS LLC</t>
  </si>
  <si>
    <t>NAPEAGUE CAPITAL LLC</t>
  </si>
  <si>
    <t>EAST WEST CAPITAL INC.</t>
  </si>
  <si>
    <t>MPID</t>
  </si>
  <si>
    <t>Allocation Shares</t>
  </si>
  <si>
    <t>Allocation $</t>
  </si>
  <si>
    <t>NASDAQ Indication Check</t>
  </si>
  <si>
    <t>ACSS</t>
  </si>
  <si>
    <t>yes</t>
  </si>
  <si>
    <t>WBUL</t>
  </si>
  <si>
    <t>WeBull</t>
  </si>
  <si>
    <t>DJSA</t>
  </si>
  <si>
    <t>Dawson James Securities Inc.</t>
  </si>
  <si>
    <t>KNGW</t>
  </si>
  <si>
    <t>Kingswood US, LLC</t>
  </si>
  <si>
    <t>Cathay Securities</t>
  </si>
  <si>
    <t>Univest Securities</t>
  </si>
  <si>
    <t>Titanpartner</t>
  </si>
  <si>
    <t>% of Shares</t>
  </si>
  <si>
    <t>%  of Offering</t>
  </si>
  <si>
    <t>% of allocation</t>
  </si>
  <si>
    <t>CATH</t>
  </si>
  <si>
    <t>Clear Street</t>
  </si>
  <si>
    <t>email</t>
  </si>
  <si>
    <t>qqin@univest.us;ezheng@univest.us</t>
  </si>
  <si>
    <t>shell.li@cathaysecurities.com</t>
  </si>
  <si>
    <t>bherman@kingswoodus.com;lciervo@kingswoodus.com</t>
  </si>
  <si>
    <t>mike@webull-us.com; ecm@webull-us.com</t>
  </si>
  <si>
    <t>msica@titanpartnersgrp.com</t>
  </si>
  <si>
    <t>msasso@clearstreet.io</t>
  </si>
  <si>
    <t>Carlo Corzine &lt;ccorzine@dawsonjames.com&gt;</t>
  </si>
  <si>
    <t>Non lot &lt;100 share</t>
  </si>
  <si>
    <t>Round lots &lt;$2500</t>
  </si>
  <si>
    <t>=&gt;2500</t>
  </si>
  <si>
    <t>AC9900336</t>
  </si>
  <si>
    <t>Wei Gao</t>
  </si>
  <si>
    <t>88SN9736</t>
  </si>
  <si>
    <t>Ting Kon Hung</t>
  </si>
  <si>
    <t>AC9900350</t>
  </si>
  <si>
    <t>88SN6076</t>
  </si>
  <si>
    <t>88SN6200</t>
  </si>
  <si>
    <t>88SN6113</t>
  </si>
  <si>
    <t>AC9900106</t>
  </si>
  <si>
    <t>88SN6116</t>
  </si>
  <si>
    <t>AC9900243</t>
  </si>
  <si>
    <t>AC9900192</t>
  </si>
  <si>
    <t>AC9900204</t>
  </si>
  <si>
    <t>88SN6028</t>
  </si>
  <si>
    <t>88SN6039</t>
  </si>
  <si>
    <t>Xiuping Qu (Elizabeth)</t>
  </si>
  <si>
    <t>Luguang Yang</t>
  </si>
  <si>
    <t>Yijie Li</t>
  </si>
  <si>
    <t>Zhongquan Wang</t>
  </si>
  <si>
    <t>Zenganqi Wang</t>
  </si>
  <si>
    <t>Xiaohua Ji</t>
  </si>
  <si>
    <t>Zhaomeng Xie</t>
  </si>
  <si>
    <t>Shujuan Zheng</t>
  </si>
  <si>
    <t>Hongying Zeng</t>
  </si>
  <si>
    <t>Xiao Xiao(Annie)</t>
  </si>
  <si>
    <t>Xiangbo Xia</t>
  </si>
  <si>
    <t>Kin Chung Lam</t>
  </si>
  <si>
    <t>Jie H Zhu</t>
  </si>
  <si>
    <t>Qunling Fan</t>
  </si>
  <si>
    <t>Peng Gao</t>
  </si>
  <si>
    <t>Ran Ran</t>
  </si>
  <si>
    <t>Zhonghua Li</t>
  </si>
  <si>
    <t>Xiuzhan Lin</t>
  </si>
  <si>
    <t>Yang Yang</t>
  </si>
  <si>
    <t>Daisy Lin Zhou</t>
  </si>
  <si>
    <t>Shuyu Li</t>
  </si>
  <si>
    <t>Tina Yang Cui</t>
  </si>
  <si>
    <t>Huijuan Lin(Jean)</t>
  </si>
  <si>
    <t>Dele Zhong</t>
  </si>
  <si>
    <t>Yu Fong(Bryan)</t>
  </si>
  <si>
    <t>Yuanyuan Luo</t>
  </si>
  <si>
    <t>MIN LIANG</t>
  </si>
  <si>
    <t>Dealer Name</t>
  </si>
  <si>
    <t>USEC</t>
  </si>
  <si>
    <t>ACPL</t>
  </si>
  <si>
    <t>CLST</t>
  </si>
  <si>
    <t>Rongrong Yu</t>
  </si>
  <si>
    <t>AC9900345</t>
  </si>
  <si>
    <t>AC9900346</t>
  </si>
  <si>
    <t>AC9900347</t>
  </si>
  <si>
    <t>AC9900348</t>
  </si>
  <si>
    <t>AC9900349</t>
  </si>
  <si>
    <t>AC9900295</t>
  </si>
  <si>
    <t>88SN9912</t>
  </si>
  <si>
    <t>Jufeng Zhang</t>
  </si>
  <si>
    <t>ZHAO LEI</t>
  </si>
  <si>
    <t>Yulan Li</t>
  </si>
  <si>
    <t>Jie Zhao</t>
  </si>
  <si>
    <t>Zhicheng Jiang</t>
  </si>
  <si>
    <t>Yang Chen</t>
  </si>
  <si>
    <t>WPCC</t>
  </si>
  <si>
    <t>LAFC</t>
  </si>
  <si>
    <t>Peggy Zhong</t>
  </si>
  <si>
    <t>Tom Law</t>
  </si>
  <si>
    <t>88SN1231</t>
  </si>
  <si>
    <t>88SN1232</t>
  </si>
  <si>
    <t>Total acount</t>
  </si>
  <si>
    <t>jstern@wpcapital.com</t>
  </si>
  <si>
    <t>WestPark Capital Inc.</t>
  </si>
  <si>
    <t>ycui@acsunshine.com/ib@acsunshine.com</t>
  </si>
  <si>
    <t>Joseph Stone</t>
  </si>
  <si>
    <t>JHeidenreich@rflafferty.com</t>
  </si>
  <si>
    <t>Rflafferty</t>
  </si>
  <si>
    <t>ccao@josephstonecapital.com</t>
  </si>
  <si>
    <t>JSCO</t>
  </si>
  <si>
    <t>$amount</t>
  </si>
  <si>
    <t>Nasdaq Contact:</t>
  </si>
  <si>
    <t>Name</t>
  </si>
  <si>
    <t>kelly.mcallister@nasdaq.com</t>
  </si>
  <si>
    <t>Kelly Mcallister</t>
  </si>
  <si>
    <t>The most of selling group members are  US bankers, their allocation are basically go US investors. So the persentage of total fund from foreign investors should be about 30%.</t>
  </si>
  <si>
    <t>88SN9229</t>
    <phoneticPr fontId="5" type="noConversion"/>
  </si>
  <si>
    <t>88SN9701</t>
    <phoneticPr fontId="5" type="noConversion"/>
  </si>
  <si>
    <t>Dehou Liu</t>
  </si>
  <si>
    <t>88SN6157</t>
  </si>
  <si>
    <t>Jinhua Li</t>
  </si>
  <si>
    <t>88SN6129</t>
  </si>
  <si>
    <t>Wei Liu</t>
  </si>
  <si>
    <t>88SN6027</t>
  </si>
  <si>
    <t>Kun Lu</t>
  </si>
  <si>
    <t>88SN6188</t>
  </si>
  <si>
    <t>Count of Country of Account</t>
  </si>
  <si>
    <t>Sum of Amount</t>
  </si>
  <si>
    <t>AC9900315</t>
  </si>
  <si>
    <t>AC9900397</t>
  </si>
  <si>
    <t>Ruize Li</t>
  </si>
  <si>
    <t>Meng Cheng</t>
  </si>
  <si>
    <t>Chaosheng Liu</t>
  </si>
  <si>
    <t>88SN6162</t>
  </si>
  <si>
    <t>GUOXIN YANG</t>
  </si>
  <si>
    <t>88SN1998</t>
  </si>
  <si>
    <t>AC9900272</t>
  </si>
  <si>
    <t>AC9900331</t>
  </si>
  <si>
    <t>AC9900269</t>
  </si>
  <si>
    <t>JingJing Zheng</t>
  </si>
  <si>
    <t>Jinsong Xia</t>
  </si>
  <si>
    <t>Yang Li</t>
  </si>
  <si>
    <t>Row Labels</t>
  </si>
  <si>
    <t>Grand Total</t>
  </si>
  <si>
    <t>AC9900004</t>
    <phoneticPr fontId="5" type="noConversion"/>
  </si>
  <si>
    <t>88SN3031</t>
    <phoneticPr fontId="5" type="noConversion"/>
  </si>
  <si>
    <t>88SN9261</t>
    <phoneticPr fontId="5" type="noConversion"/>
  </si>
  <si>
    <t>88SN9281</t>
    <phoneticPr fontId="5" type="noConversion"/>
  </si>
  <si>
    <t>AC9900134</t>
    <phoneticPr fontId="5" type="noConversion"/>
  </si>
  <si>
    <t>AC9900171</t>
    <phoneticPr fontId="5" type="noConversion"/>
  </si>
  <si>
    <t>AC9900131</t>
    <phoneticPr fontId="5" type="noConversion"/>
  </si>
  <si>
    <t>AC9900128</t>
    <phoneticPr fontId="5" type="noConversion"/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</si>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</sst>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2"/>
      <color theme="1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9" fillId="0" borderId="1" xfId="3" applyFont="1" applyFill="1" applyBorder="1" applyAlignment="1">
      <alignment horizontal="left"/>
    </xf>
    <xf numFmtId="0" fontId="8" fillId="0" borderId="1" xfId="0" applyFont="1" applyBorder="1"/>
    <xf numFmtId="4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 wrapText="1"/>
    </xf>
    <xf numFmtId="1" fontId="7" fillId="0" borderId="1" xfId="0" applyNumberFormat="1" applyFont="1" applyBorder="1" applyAlignment="1">
      <alignment vertical="center" wrapText="1"/>
    </xf>
    <xf numFmtId="38" fontId="7" fillId="0" borderId="1" xfId="0" applyNumberFormat="1" applyFont="1" applyBorder="1" applyAlignment="1" applyProtection="1">
      <alignment horizontal="right" vertical="center"/>
      <protection locked="0"/>
    </xf>
    <xf numFmtId="3" fontId="7" fillId="0" borderId="1" xfId="0" applyNumberFormat="1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 applyProtection="1">
      <alignment horizontal="center" vertical="center"/>
      <protection locked="0"/>
    </xf>
    <xf numFmtId="3" fontId="7" fillId="0" borderId="1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3" fontId="7" fillId="0" borderId="1" xfId="7" applyNumberFormat="1" applyFont="1" applyBorder="1"/>
    <xf numFmtId="38" fontId="7" fillId="0" borderId="1" xfId="6" applyNumberFormat="1" applyFont="1" applyBorder="1"/>
    <xf numFmtId="0" fontId="7" fillId="0" borderId="1" xfId="0" applyFont="1" applyBorder="1" applyAlignment="1">
      <alignment vertical="center"/>
    </xf>
    <xf numFmtId="0" fontId="7" fillId="0" borderId="1" xfId="6" applyFont="1" applyBorder="1"/>
    <xf numFmtId="3" fontId="7" fillId="0" borderId="1" xfId="0" applyNumberFormat="1" applyFont="1" applyBorder="1"/>
    <xf numFmtId="0" fontId="7" fillId="0" borderId="1" xfId="5" applyFont="1" applyBorder="1"/>
    <xf numFmtId="0" fontId="7" fillId="0" borderId="1" xfId="0" applyFont="1" applyBorder="1" applyAlignment="1" applyProtection="1">
      <alignment horizontal="left" vertical="center"/>
      <protection locked="0"/>
    </xf>
    <xf numFmtId="0" fontId="8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/>
    <xf numFmtId="10" fontId="8" fillId="3" borderId="1" xfId="0" applyNumberFormat="1" applyFont="1" applyFill="1" applyBorder="1"/>
    <xf numFmtId="0" fontId="8" fillId="4" borderId="1" xfId="0" applyFont="1" applyFill="1" applyBorder="1"/>
    <xf numFmtId="10" fontId="8" fillId="4" borderId="1" xfId="0" applyNumberFormat="1" applyFont="1" applyFill="1" applyBorder="1"/>
    <xf numFmtId="164" fontId="8" fillId="4" borderId="1" xfId="0" applyNumberFormat="1" applyFont="1" applyFill="1" applyBorder="1"/>
    <xf numFmtId="0" fontId="7" fillId="0" borderId="1" xfId="5" applyFont="1" applyBorder="1" applyAlignment="1">
      <alignment horizontal="right"/>
    </xf>
    <xf numFmtId="4" fontId="8" fillId="0" borderId="1" xfId="2" applyNumberFormat="1" applyFont="1" applyFill="1" applyBorder="1"/>
    <xf numFmtId="4" fontId="7" fillId="0" borderId="1" xfId="0" applyNumberFormat="1" applyFont="1" applyBorder="1"/>
    <xf numFmtId="4" fontId="8" fillId="3" borderId="1" xfId="0" applyNumberFormat="1" applyFont="1" applyFill="1" applyBorder="1"/>
    <xf numFmtId="0" fontId="8" fillId="4" borderId="0" xfId="0" applyFont="1" applyFill="1" applyAlignment="1">
      <alignment horizontal="left"/>
    </xf>
    <xf numFmtId="0" fontId="8" fillId="4" borderId="0" xfId="0" applyFont="1" applyFill="1"/>
    <xf numFmtId="164" fontId="8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7" fillId="0" borderId="1" xfId="0" quotePrefix="1" applyFont="1" applyBorder="1" applyAlignment="1">
      <alignment horizontal="right" vertical="center" wrapText="1"/>
    </xf>
    <xf numFmtId="38" fontId="7" fillId="0" borderId="1" xfId="0" applyNumberFormat="1" applyFont="1" applyBorder="1"/>
    <xf numFmtId="3" fontId="7" fillId="0" borderId="1" xfId="4" applyNumberFormat="1" applyFont="1" applyBorder="1" applyAlignment="1">
      <alignment horizontal="right"/>
    </xf>
    <xf numFmtId="10" fontId="7" fillId="0" borderId="1" xfId="0" applyNumberFormat="1" applyFont="1" applyBorder="1"/>
    <xf numFmtId="4" fontId="7" fillId="0" borderId="1" xfId="0" applyNumberFormat="1" applyFont="1" applyBorder="1" applyAlignment="1">
      <alignment horizontal="right"/>
    </xf>
    <xf numFmtId="1" fontId="7" fillId="0" borderId="1" xfId="0" applyNumberFormat="1" applyFont="1" applyBorder="1"/>
    <xf numFmtId="38" fontId="7" fillId="0" borderId="1" xfId="0" applyNumberFormat="1" applyFont="1" applyBorder="1" applyAlignment="1">
      <alignment horizontal="right"/>
    </xf>
    <xf numFmtId="3" fontId="8" fillId="3" borderId="1" xfId="0" applyNumberFormat="1" applyFont="1" applyFill="1" applyBorder="1"/>
    <xf numFmtId="3" fontId="8" fillId="3" borderId="1" xfId="0" applyNumberFormat="1" applyFont="1" applyFill="1" applyBorder="1" applyAlignment="1">
      <alignment horizontal="right"/>
    </xf>
    <xf numFmtId="4" fontId="8" fillId="3" borderId="1" xfId="0" applyNumberFormat="1" applyFont="1" applyFill="1" applyBorder="1" applyAlignment="1">
      <alignment horizontal="right"/>
    </xf>
    <xf numFmtId="1" fontId="8" fillId="3" borderId="1" xfId="0" applyNumberFormat="1" applyFont="1" applyFill="1" applyBorder="1"/>
    <xf numFmtId="38" fontId="8" fillId="3" borderId="1" xfId="0" applyNumberFormat="1" applyFont="1" applyFill="1" applyBorder="1" applyAlignment="1">
      <alignment horizontal="right"/>
    </xf>
    <xf numFmtId="38" fontId="8" fillId="3" borderId="1" xfId="0" applyNumberFormat="1" applyFont="1" applyFill="1" applyBorder="1"/>
    <xf numFmtId="0" fontId="8" fillId="0" borderId="2" xfId="0" applyFont="1" applyBorder="1"/>
    <xf numFmtId="3" fontId="8" fillId="0" borderId="1" xfId="2" applyNumberFormat="1" applyFont="1" applyFill="1" applyBorder="1"/>
    <xf numFmtId="3" fontId="7" fillId="0" borderId="1" xfId="2" applyNumberFormat="1" applyFont="1" applyFill="1" applyBorder="1"/>
    <xf numFmtId="3" fontId="8" fillId="4" borderId="1" xfId="2" applyNumberFormat="1" applyFont="1" applyFill="1" applyBorder="1"/>
    <xf numFmtId="3" fontId="8" fillId="3" borderId="1" xfId="2" applyNumberFormat="1" applyFont="1" applyFill="1" applyBorder="1"/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/>
    <xf numFmtId="3" fontId="8" fillId="5" borderId="1" xfId="0" applyNumberFormat="1" applyFont="1" applyFill="1" applyBorder="1"/>
    <xf numFmtId="10" fontId="8" fillId="5" borderId="1" xfId="1" applyNumberFormat="1" applyFont="1" applyFill="1" applyBorder="1"/>
    <xf numFmtId="3" fontId="8" fillId="5" borderId="1" xfId="2" applyNumberFormat="1" applyFont="1" applyFill="1" applyBorder="1"/>
    <xf numFmtId="0" fontId="8" fillId="5" borderId="1" xfId="0" applyFont="1" applyFill="1" applyBorder="1" applyAlignment="1">
      <alignment horizontal="left" vertical="center"/>
    </xf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8" fillId="3" borderId="1" xfId="0" applyFont="1" applyFill="1" applyBorder="1" applyAlignment="1">
      <alignment horizontal="left" vertical="center"/>
    </xf>
    <xf numFmtId="10" fontId="8" fillId="0" borderId="1" xfId="1" applyNumberFormat="1" applyFont="1" applyFill="1" applyBorder="1"/>
  </cellXfs>
  <cellStyles count="11">
    <cellStyle name="Comma" xfId="2" builtinId="3"/>
    <cellStyle name="Hyperlink" xfId="3" builtinId="8"/>
    <cellStyle name="Normal" xfId="0" builtinId="0"/>
    <cellStyle name="Normal 2" xfId="5" xr:uid="{F2BAE161-8E27-40CD-A5C0-BC7C8F390DBA}"/>
    <cellStyle name="Normal 2 2" xfId="8" xr:uid="{499DFB5C-6332-445E-9609-FF3BC4708DB4}"/>
    <cellStyle name="Normal 3" xfId="6" xr:uid="{217B6853-46E0-47E5-AF53-E9D53F31A9E5}"/>
    <cellStyle name="Normal 3 2" xfId="9" xr:uid="{904BE700-DF6C-4B25-985C-34A0615234C1}"/>
    <cellStyle name="Normal 4" xfId="4" xr:uid="{EA38E40E-7CA1-460D-90A5-7BF21C2BA442}"/>
    <cellStyle name="Normal 5" xfId="7" xr:uid="{A1B1DA5B-BF6E-413E-AD03-4F0883FD242A}"/>
    <cellStyle name="Normal 5 2" xfId="10" xr:uid="{34562133-6C14-46B9-BC99-BAB94129E10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iqi gao" refreshedDate="45581.748706597224" backgroundQuery="1" createdVersion="8" refreshedVersion="8" minRefreshableVersion="3" recordCount="0" supportSubquery="1" supportAdvancedDrill="1" xr:uid="{E309DEEC-83D3-4759-A016-626465857112}">
  <cacheSource type="external" connectionId="1"/>
  <cacheFields count="3">
    <cacheField name="[Range].[Country of Account].[Country of Account]" caption="Country of Account" numFmtId="0" hierarchy="1" level="1">
      <sharedItems count="4">
        <s v="BVI"/>
        <s v="CA"/>
        <s v="CH"/>
        <s v="US"/>
      </sharedItems>
    </cacheField>
    <cacheField name="[Measures].[Count of Country of Account]" caption="Count of Country of Account" numFmtId="0" hierarchy="11" level="32767"/>
    <cacheField name="[Measures].[Sum of Amount]" caption="Sum of Amount" numFmtId="0" hierarchy="12" level="32767"/>
  </cacheFields>
  <cacheHierarchies count="13">
    <cacheHierarchy uniqueName="[Range].[Account Name]" caption="Account Name" attribute="1" defaultMemberUniqueName="[Range].[Account Name].[All]" allUniqueName="[Range].[Account Name].[All]" dimensionUniqueName="[Range]" displayFolder="" count="0" memberValueDatatype="130" unbalanced="0"/>
    <cacheHierarchy uniqueName="[Range].[Country of Account]" caption="Country of Account" attribute="1" defaultMemberUniqueName="[Range].[Country of Account].[All]" allUniqueName="[Range].[Country of Accou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derwriter]" caption="Underwriter" attribute="1" defaultMemberUniqueName="[Range].[Underwriter].[All]" allUniqueName="[Range].[Underwriter].[All]" dimensionUniqueName="[Range]" displayFolder="" count="0" memberValueDatatype="130" unbalanced="0"/>
    <cacheHierarchy uniqueName="[Range].[Syndicate/Selling Group]" caption="Syndicate/Selling Group" attribute="1" defaultMemberUniqueName="[Range].[Syndicate/Selling Group].[All]" allUniqueName="[Range].[Syndicate/Selling Group].[All]" dimensionUniqueName="[Range]" displayFolder="" count="0" memberValueDatatype="130" unbalanced="0"/>
    <cacheHierarchy uniqueName="[Range].[Accounts Number]" caption="Accounts Number" attribute="1" defaultMemberUniqueName="[Range].[Accounts Number].[All]" allUniqueName="[Range].[Accounts Number].[All]" dimensionUniqueName="[Range]" displayFolder="" count="0" memberValueDatatype="130" unbalanced="0"/>
    <cacheHierarchy uniqueName="[Range].[Shares]" caption="Shares" attribute="1" defaultMemberUniqueName="[Range].[Shares].[All]" allUniqueName="[Range].[Shares].[All]" dimensionUniqueName="[Range]" displayFolder="" count="0" memberValueDatatype="20" unbalanced="0"/>
    <cacheHierarchy uniqueName="[Range].[Amount]" caption="Amount" attribute="1" defaultMemberUniqueName="[Range].[Amount].[All]" allUniqueName="[Range].[Amount].[All]" dimensionUniqueName="[Range]" displayFolder="" count="0" memberValueDatatype="20" unbalanced="0"/>
    <cacheHierarchy uniqueName="[Range].[% of Shares]" caption="% of Shares" attribute="1" defaultMemberUniqueName="[Range].[% of Shares].[All]" allUniqueName="[Range].[% of Shares].[All]" dimensionUniqueName="[Range]" displayFolder="" count="0" memberValueDatatype="5" unbalanced="0"/>
    <cacheHierarchy uniqueName="[Range].[%  of Offering]" caption="%  of Offering" attribute="1" defaultMemberUniqueName="[Range].[%  of Offering].[All]" allUniqueName="[Range].[%  of Offering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 of Account]" caption="Count of Country of Acc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mount]" caption="Sum of Am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08525-116D-4C12-9A8B-7FFF5C2243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 of Account" fld="1" subtotal="count" baseField="0" baseItem="0"/>
    <dataField name="Sum of Amount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ocation List!$A$10:$I$18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cui@acsunshine.com/ib@acsunshine.com" TargetMode="External"/><Relationship Id="rId3" Type="http://schemas.openxmlformats.org/officeDocument/2006/relationships/hyperlink" Target="mailto:shell.li@cathaysecurities.com" TargetMode="External"/><Relationship Id="rId7" Type="http://schemas.openxmlformats.org/officeDocument/2006/relationships/hyperlink" Target="mailto:jstern@wpcapital.com" TargetMode="External"/><Relationship Id="rId2" Type="http://schemas.openxmlformats.org/officeDocument/2006/relationships/hyperlink" Target="mailto:qqin@univest.us;ezheng@univest.us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msasso@clearstreet.io" TargetMode="External"/><Relationship Id="rId5" Type="http://schemas.openxmlformats.org/officeDocument/2006/relationships/hyperlink" Target="mailto:msica@titanpartnersgrp.com" TargetMode="External"/><Relationship Id="rId4" Type="http://schemas.openxmlformats.org/officeDocument/2006/relationships/hyperlink" Target="mailto:bherman@kingswoodus.com;lciervo@kingswoodus.com" TargetMode="External"/><Relationship Id="rId9" Type="http://schemas.openxmlformats.org/officeDocument/2006/relationships/hyperlink" Target="mailto:JHeidenreich@rflaffer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8724-32BD-764B-A75D-A73E4E1DB4BC}">
  <dimension ref="A1:AI184"/>
  <sheetViews>
    <sheetView tabSelected="1" topLeftCell="A10" zoomScaleNormal="100" workbookViewId="0">
      <selection activeCell="B18" sqref="B18"/>
    </sheetView>
  </sheetViews>
  <sheetFormatPr defaultColWidth="11" defaultRowHeight="15.75"/>
  <cols>
    <col min="1" max="1" width="32.875" style="8" customWidth="1"/>
    <col min="2" max="2" width="40.375" style="2" customWidth="1"/>
    <col min="3" max="3" width="14.875" style="2" bestFit="1" customWidth="1"/>
    <col min="4" max="4" width="20.625" style="2" customWidth="1"/>
    <col min="5" max="5" width="17.25" style="2" customWidth="1"/>
    <col min="6" max="6" width="10.375" style="63" customWidth="1"/>
    <col min="7" max="7" width="10.375" style="7" customWidth="1"/>
    <col min="8" max="8" width="11.5" style="2" customWidth="1"/>
    <col min="9" max="9" width="14.75" style="2" customWidth="1"/>
    <col min="10" max="10" width="18.25" style="2" customWidth="1"/>
    <col min="11" max="11" width="18" style="2" customWidth="1"/>
    <col min="12" max="12" width="13.75" style="2" customWidth="1"/>
    <col min="13" max="16384" width="11" style="2"/>
  </cols>
  <sheetData>
    <row r="1" spans="1:12">
      <c r="A1" s="5" t="s">
        <v>0</v>
      </c>
      <c r="B1" s="9" t="s">
        <v>1</v>
      </c>
      <c r="C1" s="9" t="s">
        <v>2</v>
      </c>
      <c r="D1" s="9" t="s">
        <v>3</v>
      </c>
      <c r="E1" s="9" t="s">
        <v>421</v>
      </c>
      <c r="F1" s="64" t="s">
        <v>4</v>
      </c>
      <c r="G1" s="25" t="s">
        <v>5</v>
      </c>
      <c r="H1" s="9" t="s">
        <v>288</v>
      </c>
      <c r="I1" s="9" t="s">
        <v>289</v>
      </c>
      <c r="J1" s="9"/>
    </row>
    <row r="2" spans="1:12" s="68" customFormat="1">
      <c r="A2" s="67" t="s">
        <v>31</v>
      </c>
      <c r="B2" s="68" t="s">
        <v>53</v>
      </c>
      <c r="C2" s="68" t="s">
        <v>50</v>
      </c>
      <c r="D2" s="68" t="s">
        <v>50</v>
      </c>
      <c r="E2" s="68" t="s">
        <v>49</v>
      </c>
      <c r="F2" s="69">
        <v>750</v>
      </c>
      <c r="G2" s="69">
        <f>+F2*4</f>
        <v>3000</v>
      </c>
      <c r="H2" s="70">
        <f>F2/1500000</f>
        <v>5.0000000000000001E-4</v>
      </c>
      <c r="I2" s="70">
        <f>G2/6000000</f>
        <v>5.0000000000000001E-4</v>
      </c>
      <c r="J2">
        <v>85</v>
      </c>
    </row>
    <row r="3" spans="1:12" s="68" customFormat="1">
      <c r="A3" s="67" t="s">
        <v>19</v>
      </c>
      <c r="B3" s="68" t="s">
        <v>145</v>
      </c>
      <c r="C3" s="68" t="s">
        <v>50</v>
      </c>
      <c r="D3" s="68" t="s">
        <v>50</v>
      </c>
      <c r="E3" s="68" t="s">
        <v>38</v>
      </c>
      <c r="F3" s="71">
        <v>7000</v>
      </c>
      <c r="G3" s="71">
        <f>+F3*4</f>
        <v>28000</v>
      </c>
      <c r="H3" s="70">
        <f>F3/1500000</f>
        <v>4.6666666666666671E-3</v>
      </c>
      <c r="I3" s="70">
        <f>G3/6000000</f>
        <v>4.6666666666666671E-3</v>
      </c>
      <c r="J3">
        <v>85</v>
      </c>
    </row>
    <row r="4" spans="1:12" s="68" customFormat="1">
      <c r="A4" s="67" t="s">
        <v>305</v>
      </c>
      <c r="B4" s="68" t="s">
        <v>53</v>
      </c>
      <c r="C4" s="68" t="s">
        <v>50</v>
      </c>
      <c r="D4" s="68" t="s">
        <v>50</v>
      </c>
      <c r="E4" s="68" t="s">
        <v>304</v>
      </c>
      <c r="F4" s="69">
        <v>2250</v>
      </c>
      <c r="G4" s="69">
        <f>+F4*4</f>
        <v>9000</v>
      </c>
      <c r="H4" s="70">
        <f>F4/1500000</f>
        <v>1.5E-3</v>
      </c>
      <c r="I4" s="70">
        <f>G4/6000000</f>
        <v>1.5E-3</v>
      </c>
      <c r="J4">
        <v>85</v>
      </c>
    </row>
    <row r="5" spans="1:12">
      <c r="J5" s="56">
        <f>SUM(G2:G3)</f>
        <v>31000</v>
      </c>
      <c r="K5" s="2">
        <f>J5*0.035*0.6</f>
        <v>651</v>
      </c>
    </row>
    <row r="6" spans="1:12" s="68" customFormat="1">
      <c r="A6" s="8" t="s">
        <v>366</v>
      </c>
      <c r="B6" s="2" t="s">
        <v>145</v>
      </c>
      <c r="C6" s="2" t="s">
        <v>50</v>
      </c>
      <c r="D6" s="2" t="s">
        <v>50</v>
      </c>
      <c r="E6" s="2" t="s">
        <v>368</v>
      </c>
      <c r="F6" s="63">
        <v>12500</v>
      </c>
      <c r="G6" s="63">
        <f>F6*4</f>
        <v>50000</v>
      </c>
      <c r="H6" s="76">
        <f>F6/1500000</f>
        <v>8.3333333333333332E-3</v>
      </c>
      <c r="I6" s="76">
        <f>G6/6000000</f>
        <v>8.3333333333333332E-3</v>
      </c>
      <c r="J6">
        <v>85</v>
      </c>
    </row>
    <row r="7" spans="1:12" s="68" customFormat="1">
      <c r="A7" s="8" t="s">
        <v>367</v>
      </c>
      <c r="B7" s="2" t="s">
        <v>145</v>
      </c>
      <c r="C7" s="2" t="s">
        <v>50</v>
      </c>
      <c r="D7" s="2" t="s">
        <v>50</v>
      </c>
      <c r="E7" s="2" t="s">
        <v>369</v>
      </c>
      <c r="F7" s="63">
        <v>12500</v>
      </c>
      <c r="G7" s="63">
        <f>F7*4</f>
        <v>50000</v>
      </c>
      <c r="H7" s="76">
        <f>F7/1500000</f>
        <v>8.3333333333333332E-3</v>
      </c>
      <c r="I7" s="76">
        <f>G7/6000000</f>
        <v>8.3333333333333332E-3</v>
      </c>
      <c r="J7">
        <v>85</v>
      </c>
    </row>
    <row r="8" spans="1:12" s="68" customFormat="1">
      <c r="A8" s="8"/>
      <c r="B8" s="2"/>
      <c r="C8" s="2"/>
      <c r="D8" s="2"/>
      <c r="E8" s="2"/>
      <c r="F8" s="63"/>
      <c r="G8" s="2"/>
      <c r="H8" s="76"/>
      <c r="I8" s="76"/>
      <c r="J8" s="66">
        <f>SUM(G4:G7)</f>
        <v>109000</v>
      </c>
      <c r="K8" s="68">
        <f>J8*0.035*0.6</f>
        <v>2289</v>
      </c>
      <c r="L8" s="68">
        <f>SUM(K5,K8)</f>
        <v>2940</v>
      </c>
    </row>
    <row r="9" spans="1:12" s="68" customFormat="1">
      <c r="A9" s="67" t="s">
        <v>97</v>
      </c>
      <c r="B9" s="68" t="s">
        <v>145</v>
      </c>
      <c r="C9" s="68" t="s">
        <v>50</v>
      </c>
      <c r="D9" s="68" t="s">
        <v>50</v>
      </c>
      <c r="E9" s="68" t="s">
        <v>194</v>
      </c>
      <c r="F9" s="71">
        <v>150</v>
      </c>
      <c r="G9" s="71">
        <f>F9*4</f>
        <v>600</v>
      </c>
      <c r="H9" s="70">
        <f>F9/1500000</f>
        <v>1E-4</v>
      </c>
      <c r="I9" s="70">
        <f>G9/6000000</f>
        <v>1E-4</v>
      </c>
      <c r="J9">
        <v>92</v>
      </c>
    </row>
    <row r="10" spans="1:12" s="68" customFormat="1">
      <c r="A10" s="67" t="s">
        <v>403</v>
      </c>
      <c r="B10" s="68" t="s">
        <v>145</v>
      </c>
      <c r="C10" s="68" t="s">
        <v>50</v>
      </c>
      <c r="D10" s="68" t="s">
        <v>50</v>
      </c>
      <c r="E10" s="68" t="s">
        <v>404</v>
      </c>
      <c r="F10" s="71">
        <v>200</v>
      </c>
      <c r="G10" s="71">
        <f>F10*4</f>
        <v>800</v>
      </c>
      <c r="H10" s="70">
        <f>F10/1500000</f>
        <v>1.3333333333333334E-4</v>
      </c>
      <c r="I10" s="70">
        <f>G10/6000000</f>
        <v>1.3333333333333334E-4</v>
      </c>
      <c r="J10">
        <v>92</v>
      </c>
    </row>
    <row r="11" spans="1:12" s="68" customFormat="1">
      <c r="A11" s="67"/>
      <c r="F11" s="71"/>
      <c r="H11" s="70"/>
      <c r="I11" s="70"/>
      <c r="J11" s="66">
        <f>SUM(G9:G10)</f>
        <v>1400</v>
      </c>
      <c r="K11" s="68">
        <f>J11*0.035*0.6</f>
        <v>29.400000000000002</v>
      </c>
    </row>
    <row r="12" spans="1:12" s="68" customFormat="1">
      <c r="A12" s="67" t="s">
        <v>64</v>
      </c>
      <c r="B12" s="68" t="s">
        <v>53</v>
      </c>
      <c r="C12" s="68" t="s">
        <v>50</v>
      </c>
      <c r="D12" s="68" t="s">
        <v>50</v>
      </c>
      <c r="E12" s="68" t="s">
        <v>163</v>
      </c>
      <c r="F12" s="69">
        <v>130</v>
      </c>
      <c r="G12" s="69">
        <f t="shared" ref="G12:G26" si="0">F12*4</f>
        <v>520</v>
      </c>
      <c r="H12" s="70">
        <f t="shared" ref="H12:H47" si="1">F12/1500000</f>
        <v>8.6666666666666668E-5</v>
      </c>
      <c r="I12" s="70">
        <f t="shared" ref="I12:I47" si="2">G12/6000000</f>
        <v>8.6666666666666668E-5</v>
      </c>
      <c r="J12">
        <v>93</v>
      </c>
    </row>
    <row r="13" spans="1:12" s="68" customFormat="1">
      <c r="A13" s="67" t="s">
        <v>328</v>
      </c>
      <c r="B13" s="68" t="s">
        <v>53</v>
      </c>
      <c r="C13" s="68" t="s">
        <v>50</v>
      </c>
      <c r="D13" s="68" t="s">
        <v>50</v>
      </c>
      <c r="E13" s="68" t="s">
        <v>199</v>
      </c>
      <c r="F13" s="69">
        <v>450</v>
      </c>
      <c r="G13" s="69">
        <f t="shared" si="0"/>
        <v>1800</v>
      </c>
      <c r="H13" s="70">
        <f t="shared" si="1"/>
        <v>2.9999999999999997E-4</v>
      </c>
      <c r="I13" s="70">
        <f t="shared" si="2"/>
        <v>2.9999999999999997E-4</v>
      </c>
      <c r="J13">
        <v>93</v>
      </c>
    </row>
    <row r="14" spans="1:12" s="68" customFormat="1">
      <c r="A14" s="67" t="s">
        <v>58</v>
      </c>
      <c r="B14" s="68" t="s">
        <v>53</v>
      </c>
      <c r="C14" s="68" t="s">
        <v>50</v>
      </c>
      <c r="D14" s="68" t="s">
        <v>50</v>
      </c>
      <c r="E14" s="68" t="s">
        <v>156</v>
      </c>
      <c r="F14" s="69">
        <v>2500</v>
      </c>
      <c r="G14" s="69">
        <f t="shared" si="0"/>
        <v>10000</v>
      </c>
      <c r="H14" s="70">
        <f t="shared" si="1"/>
        <v>1.6666666666666668E-3</v>
      </c>
      <c r="I14" s="70">
        <f t="shared" si="2"/>
        <v>1.6666666666666668E-3</v>
      </c>
      <c r="J14">
        <v>93</v>
      </c>
    </row>
    <row r="15" spans="1:12" s="68" customFormat="1">
      <c r="A15" s="67" t="s">
        <v>336</v>
      </c>
      <c r="B15" s="68" t="s">
        <v>53</v>
      </c>
      <c r="C15" s="68" t="s">
        <v>50</v>
      </c>
      <c r="D15" s="68" t="s">
        <v>50</v>
      </c>
      <c r="E15" s="68" t="s">
        <v>197</v>
      </c>
      <c r="F15" s="69">
        <v>4000</v>
      </c>
      <c r="G15" s="69">
        <f t="shared" si="0"/>
        <v>16000</v>
      </c>
      <c r="H15" s="70">
        <f t="shared" si="1"/>
        <v>2.6666666666666666E-3</v>
      </c>
      <c r="I15" s="70">
        <f t="shared" si="2"/>
        <v>2.6666666666666666E-3</v>
      </c>
      <c r="J15">
        <v>93</v>
      </c>
    </row>
    <row r="16" spans="1:12" s="68" customFormat="1">
      <c r="A16" s="67" t="s">
        <v>344</v>
      </c>
      <c r="B16" s="68" t="s">
        <v>53</v>
      </c>
      <c r="C16" s="68" t="s">
        <v>50</v>
      </c>
      <c r="D16" s="68" t="s">
        <v>50</v>
      </c>
      <c r="E16" s="68" t="s">
        <v>318</v>
      </c>
      <c r="F16" s="69">
        <v>12500</v>
      </c>
      <c r="G16" s="69">
        <f t="shared" si="0"/>
        <v>50000</v>
      </c>
      <c r="H16" s="70">
        <f t="shared" si="1"/>
        <v>8.3333333333333332E-3</v>
      </c>
      <c r="I16" s="70">
        <f t="shared" si="2"/>
        <v>8.3333333333333332E-3</v>
      </c>
      <c r="J16">
        <v>93</v>
      </c>
    </row>
    <row r="17" spans="1:10" s="68" customFormat="1">
      <c r="A17" s="67" t="s">
        <v>98</v>
      </c>
      <c r="B17" s="68" t="s">
        <v>145</v>
      </c>
      <c r="C17" s="68" t="s">
        <v>50</v>
      </c>
      <c r="D17" s="68" t="s">
        <v>50</v>
      </c>
      <c r="E17" s="68" t="s">
        <v>208</v>
      </c>
      <c r="F17" s="71">
        <v>100</v>
      </c>
      <c r="G17" s="69">
        <f t="shared" si="0"/>
        <v>400</v>
      </c>
      <c r="H17" s="70">
        <f t="shared" si="1"/>
        <v>6.666666666666667E-5</v>
      </c>
      <c r="I17" s="70">
        <f t="shared" si="2"/>
        <v>6.666666666666667E-5</v>
      </c>
      <c r="J17">
        <v>93</v>
      </c>
    </row>
    <row r="18" spans="1:10" s="68" customFormat="1">
      <c r="A18" s="67" t="s">
        <v>319</v>
      </c>
      <c r="B18" s="68" t="s">
        <v>145</v>
      </c>
      <c r="C18" s="68" t="s">
        <v>50</v>
      </c>
      <c r="D18" s="68" t="s">
        <v>50</v>
      </c>
      <c r="E18" s="68" t="s">
        <v>207</v>
      </c>
      <c r="F18" s="69">
        <v>110</v>
      </c>
      <c r="G18" s="69">
        <f t="shared" si="0"/>
        <v>440</v>
      </c>
      <c r="H18" s="70">
        <f t="shared" si="1"/>
        <v>7.3333333333333331E-5</v>
      </c>
      <c r="I18" s="70">
        <f t="shared" si="2"/>
        <v>7.3333333333333331E-5</v>
      </c>
      <c r="J18">
        <v>93</v>
      </c>
    </row>
    <row r="19" spans="1:10" s="68" customFormat="1">
      <c r="A19" s="67" t="s">
        <v>320</v>
      </c>
      <c r="B19" s="68" t="s">
        <v>145</v>
      </c>
      <c r="C19" s="68" t="s">
        <v>50</v>
      </c>
      <c r="D19" s="68" t="s">
        <v>50</v>
      </c>
      <c r="E19" s="68" t="s">
        <v>309</v>
      </c>
      <c r="F19" s="71">
        <v>120</v>
      </c>
      <c r="G19" s="71">
        <f t="shared" si="0"/>
        <v>480</v>
      </c>
      <c r="H19" s="70">
        <f t="shared" si="1"/>
        <v>8.0000000000000007E-5</v>
      </c>
      <c r="I19" s="70">
        <f t="shared" si="2"/>
        <v>8.0000000000000007E-5</v>
      </c>
      <c r="J19">
        <v>93</v>
      </c>
    </row>
    <row r="20" spans="1:10" s="68" customFormat="1">
      <c r="A20" s="67" t="s">
        <v>321</v>
      </c>
      <c r="B20" s="68" t="s">
        <v>145</v>
      </c>
      <c r="C20" s="68" t="s">
        <v>50</v>
      </c>
      <c r="D20" s="68" t="s">
        <v>50</v>
      </c>
      <c r="E20" s="68" t="s">
        <v>203</v>
      </c>
      <c r="F20" s="71">
        <v>130</v>
      </c>
      <c r="G20" s="71">
        <f t="shared" si="0"/>
        <v>520</v>
      </c>
      <c r="H20" s="70">
        <f t="shared" si="1"/>
        <v>8.6666666666666668E-5</v>
      </c>
      <c r="I20" s="70">
        <f t="shared" si="2"/>
        <v>8.6666666666666668E-5</v>
      </c>
      <c r="J20">
        <v>93</v>
      </c>
    </row>
    <row r="21" spans="1:10" s="68" customFormat="1">
      <c r="A21" s="67" t="s">
        <v>322</v>
      </c>
      <c r="B21" s="68" t="s">
        <v>145</v>
      </c>
      <c r="C21" s="68" t="s">
        <v>50</v>
      </c>
      <c r="D21" s="68" t="s">
        <v>50</v>
      </c>
      <c r="E21" s="68" t="s">
        <v>201</v>
      </c>
      <c r="F21" s="71">
        <v>200</v>
      </c>
      <c r="G21" s="71">
        <f t="shared" si="0"/>
        <v>800</v>
      </c>
      <c r="H21" s="70">
        <f t="shared" si="1"/>
        <v>1.3333333333333334E-4</v>
      </c>
      <c r="I21" s="70">
        <f t="shared" si="2"/>
        <v>1.3333333333333334E-4</v>
      </c>
      <c r="J21">
        <v>93</v>
      </c>
    </row>
    <row r="22" spans="1:10" s="68" customFormat="1">
      <c r="A22" s="67" t="s">
        <v>324</v>
      </c>
      <c r="B22" s="68" t="s">
        <v>145</v>
      </c>
      <c r="C22" s="68" t="s">
        <v>50</v>
      </c>
      <c r="D22" s="68" t="s">
        <v>50</v>
      </c>
      <c r="E22" s="68" t="s">
        <v>206</v>
      </c>
      <c r="F22" s="71">
        <v>210</v>
      </c>
      <c r="G22" s="71">
        <f t="shared" si="0"/>
        <v>840</v>
      </c>
      <c r="H22" s="70">
        <f t="shared" si="1"/>
        <v>1.3999999999999999E-4</v>
      </c>
      <c r="I22" s="70">
        <f t="shared" si="2"/>
        <v>1.3999999999999999E-4</v>
      </c>
      <c r="J22">
        <v>93</v>
      </c>
    </row>
    <row r="23" spans="1:10" s="68" customFormat="1">
      <c r="A23" s="67" t="s">
        <v>323</v>
      </c>
      <c r="B23" s="68" t="s">
        <v>145</v>
      </c>
      <c r="C23" s="68" t="s">
        <v>50</v>
      </c>
      <c r="D23" s="68" t="s">
        <v>50</v>
      </c>
      <c r="E23" s="68" t="s">
        <v>204</v>
      </c>
      <c r="F23" s="71">
        <v>210</v>
      </c>
      <c r="G23" s="71">
        <f t="shared" si="0"/>
        <v>840</v>
      </c>
      <c r="H23" s="70">
        <f t="shared" si="1"/>
        <v>1.3999999999999999E-4</v>
      </c>
      <c r="I23" s="70">
        <f t="shared" si="2"/>
        <v>1.3999999999999999E-4</v>
      </c>
      <c r="J23">
        <v>93</v>
      </c>
    </row>
    <row r="24" spans="1:10" s="68" customFormat="1">
      <c r="A24" s="67" t="s">
        <v>325</v>
      </c>
      <c r="B24" s="68" t="s">
        <v>145</v>
      </c>
      <c r="C24" s="68" t="s">
        <v>50</v>
      </c>
      <c r="D24" s="68" t="s">
        <v>50</v>
      </c>
      <c r="E24" s="68" t="s">
        <v>198</v>
      </c>
      <c r="F24" s="71">
        <v>240</v>
      </c>
      <c r="G24" s="71">
        <f t="shared" si="0"/>
        <v>960</v>
      </c>
      <c r="H24" s="70">
        <f t="shared" si="1"/>
        <v>1.6000000000000001E-4</v>
      </c>
      <c r="I24" s="70">
        <f t="shared" si="2"/>
        <v>1.6000000000000001E-4</v>
      </c>
      <c r="J24">
        <v>93</v>
      </c>
    </row>
    <row r="25" spans="1:10" s="68" customFormat="1">
      <c r="A25" s="67" t="s">
        <v>329</v>
      </c>
      <c r="B25" s="68" t="s">
        <v>145</v>
      </c>
      <c r="C25" s="68" t="s">
        <v>50</v>
      </c>
      <c r="D25" s="68" t="s">
        <v>50</v>
      </c>
      <c r="E25" s="68" t="s">
        <v>202</v>
      </c>
      <c r="F25" s="71">
        <v>470</v>
      </c>
      <c r="G25" s="71">
        <f t="shared" si="0"/>
        <v>1880</v>
      </c>
      <c r="H25" s="70">
        <f t="shared" si="1"/>
        <v>3.1333333333333332E-4</v>
      </c>
      <c r="I25" s="70">
        <f t="shared" si="2"/>
        <v>3.1333333333333332E-4</v>
      </c>
      <c r="J25">
        <v>93</v>
      </c>
    </row>
    <row r="26" spans="1:10" s="68" customFormat="1">
      <c r="A26" s="67" t="s">
        <v>330</v>
      </c>
      <c r="B26" s="68" t="s">
        <v>145</v>
      </c>
      <c r="C26" s="68" t="s">
        <v>50</v>
      </c>
      <c r="D26" s="68" t="s">
        <v>50</v>
      </c>
      <c r="E26" s="68" t="s">
        <v>196</v>
      </c>
      <c r="F26" s="71">
        <v>530</v>
      </c>
      <c r="G26" s="71">
        <f t="shared" si="0"/>
        <v>2120</v>
      </c>
      <c r="H26" s="70">
        <f t="shared" si="1"/>
        <v>3.5333333333333332E-4</v>
      </c>
      <c r="I26" s="70">
        <f t="shared" si="2"/>
        <v>3.5333333333333332E-4</v>
      </c>
      <c r="J26">
        <v>93</v>
      </c>
    </row>
    <row r="27" spans="1:10" s="68" customFormat="1">
      <c r="A27" s="67" t="s">
        <v>331</v>
      </c>
      <c r="B27" s="68" t="s">
        <v>145</v>
      </c>
      <c r="C27" s="68" t="s">
        <v>50</v>
      </c>
      <c r="D27" s="68" t="s">
        <v>50</v>
      </c>
      <c r="E27" s="68" t="s">
        <v>312</v>
      </c>
      <c r="F27" s="71">
        <v>750</v>
      </c>
      <c r="G27" s="71">
        <f>+F27*4</f>
        <v>3000</v>
      </c>
      <c r="H27" s="70">
        <f t="shared" si="1"/>
        <v>5.0000000000000001E-4</v>
      </c>
      <c r="I27" s="70">
        <f t="shared" si="2"/>
        <v>5.0000000000000001E-4</v>
      </c>
      <c r="J27">
        <v>93</v>
      </c>
    </row>
    <row r="28" spans="1:10" s="68" customFormat="1">
      <c r="A28" s="67" t="s">
        <v>59</v>
      </c>
      <c r="B28" s="68" t="s">
        <v>145</v>
      </c>
      <c r="C28" s="68" t="s">
        <v>50</v>
      </c>
      <c r="D28" s="68" t="s">
        <v>50</v>
      </c>
      <c r="E28" s="68" t="s">
        <v>157</v>
      </c>
      <c r="F28" s="71">
        <v>1000</v>
      </c>
      <c r="G28" s="71">
        <f>F28*4</f>
        <v>4000</v>
      </c>
      <c r="H28" s="70">
        <f t="shared" si="1"/>
        <v>6.6666666666666664E-4</v>
      </c>
      <c r="I28" s="70">
        <f t="shared" si="2"/>
        <v>6.6666666666666664E-4</v>
      </c>
      <c r="J28">
        <v>93</v>
      </c>
    </row>
    <row r="29" spans="1:10" s="68" customFormat="1">
      <c r="A29" s="67" t="s">
        <v>61</v>
      </c>
      <c r="B29" s="68" t="s">
        <v>145</v>
      </c>
      <c r="C29" s="68" t="s">
        <v>50</v>
      </c>
      <c r="D29" s="68" t="s">
        <v>50</v>
      </c>
      <c r="E29" s="68" t="s">
        <v>160</v>
      </c>
      <c r="F29" s="71">
        <v>1000</v>
      </c>
      <c r="G29" s="71">
        <f>F29*4</f>
        <v>4000</v>
      </c>
      <c r="H29" s="70">
        <f t="shared" si="1"/>
        <v>6.6666666666666664E-4</v>
      </c>
      <c r="I29" s="70">
        <f t="shared" si="2"/>
        <v>6.6666666666666664E-4</v>
      </c>
      <c r="J29">
        <v>93</v>
      </c>
    </row>
    <row r="30" spans="1:10" s="68" customFormat="1">
      <c r="A30" s="67" t="s">
        <v>57</v>
      </c>
      <c r="B30" s="68" t="s">
        <v>145</v>
      </c>
      <c r="C30" s="68" t="s">
        <v>50</v>
      </c>
      <c r="D30" s="68" t="s">
        <v>50</v>
      </c>
      <c r="E30" s="68" t="s">
        <v>155</v>
      </c>
      <c r="F30" s="71">
        <v>1200</v>
      </c>
      <c r="G30" s="71">
        <f>F30*4</f>
        <v>4800</v>
      </c>
      <c r="H30" s="70">
        <f t="shared" si="1"/>
        <v>8.0000000000000004E-4</v>
      </c>
      <c r="I30" s="70">
        <f t="shared" si="2"/>
        <v>8.0000000000000004E-4</v>
      </c>
      <c r="J30">
        <v>93</v>
      </c>
    </row>
    <row r="31" spans="1:10" s="68" customFormat="1">
      <c r="A31" s="67" t="s">
        <v>63</v>
      </c>
      <c r="B31" s="68" t="s">
        <v>145</v>
      </c>
      <c r="C31" s="68" t="s">
        <v>50</v>
      </c>
      <c r="D31" s="68" t="s">
        <v>50</v>
      </c>
      <c r="E31" s="68" t="s">
        <v>162</v>
      </c>
      <c r="F31" s="71">
        <v>1300</v>
      </c>
      <c r="G31" s="71">
        <f>F31*4</f>
        <v>5200</v>
      </c>
      <c r="H31" s="70">
        <f t="shared" si="1"/>
        <v>8.6666666666666663E-4</v>
      </c>
      <c r="I31" s="70">
        <f t="shared" si="2"/>
        <v>8.6666666666666663E-4</v>
      </c>
      <c r="J31">
        <v>93</v>
      </c>
    </row>
    <row r="32" spans="1:10" s="68" customFormat="1">
      <c r="A32" s="67" t="s">
        <v>333</v>
      </c>
      <c r="B32" s="68" t="s">
        <v>145</v>
      </c>
      <c r="C32" s="68" t="s">
        <v>50</v>
      </c>
      <c r="D32" s="68" t="s">
        <v>50</v>
      </c>
      <c r="E32" s="68" t="s">
        <v>314</v>
      </c>
      <c r="F32" s="71">
        <v>2300</v>
      </c>
      <c r="G32" s="71">
        <f>+F32*4</f>
        <v>9200</v>
      </c>
      <c r="H32" s="70">
        <f t="shared" si="1"/>
        <v>1.5333333333333334E-3</v>
      </c>
      <c r="I32" s="70">
        <f t="shared" si="2"/>
        <v>1.5333333333333334E-3</v>
      </c>
      <c r="J32">
        <v>93</v>
      </c>
    </row>
    <row r="33" spans="1:11" s="68" customFormat="1">
      <c r="A33" s="67" t="s">
        <v>22</v>
      </c>
      <c r="B33" s="68" t="s">
        <v>145</v>
      </c>
      <c r="C33" s="68" t="s">
        <v>50</v>
      </c>
      <c r="D33" s="68" t="s">
        <v>50</v>
      </c>
      <c r="E33" s="68" t="s">
        <v>41</v>
      </c>
      <c r="F33" s="71">
        <v>2500</v>
      </c>
      <c r="G33" s="71">
        <f>+F33*4</f>
        <v>10000</v>
      </c>
      <c r="H33" s="70">
        <f t="shared" si="1"/>
        <v>1.6666666666666668E-3</v>
      </c>
      <c r="I33" s="70">
        <f t="shared" si="2"/>
        <v>1.6666666666666668E-3</v>
      </c>
      <c r="J33">
        <v>93</v>
      </c>
    </row>
    <row r="34" spans="1:11" s="68" customFormat="1">
      <c r="A34" s="67" t="s">
        <v>334</v>
      </c>
      <c r="B34" s="68" t="s">
        <v>145</v>
      </c>
      <c r="C34" s="68" t="s">
        <v>50</v>
      </c>
      <c r="D34" s="68" t="s">
        <v>50</v>
      </c>
      <c r="E34" s="68" t="s">
        <v>255</v>
      </c>
      <c r="F34" s="71">
        <v>3000</v>
      </c>
      <c r="G34" s="71">
        <f>F34*4</f>
        <v>12000</v>
      </c>
      <c r="H34" s="70">
        <f t="shared" si="1"/>
        <v>2E-3</v>
      </c>
      <c r="I34" s="70">
        <f t="shared" si="2"/>
        <v>2E-3</v>
      </c>
      <c r="J34">
        <v>93</v>
      </c>
    </row>
    <row r="35" spans="1:11" s="68" customFormat="1">
      <c r="A35" s="67" t="s">
        <v>335</v>
      </c>
      <c r="B35" s="68" t="s">
        <v>145</v>
      </c>
      <c r="C35" s="68" t="s">
        <v>50</v>
      </c>
      <c r="D35" s="68" t="s">
        <v>50</v>
      </c>
      <c r="E35" s="68" t="s">
        <v>195</v>
      </c>
      <c r="F35" s="71">
        <v>3300</v>
      </c>
      <c r="G35" s="71">
        <f>F35*4</f>
        <v>13200</v>
      </c>
      <c r="H35" s="70">
        <f t="shared" si="1"/>
        <v>2.2000000000000001E-3</v>
      </c>
      <c r="I35" s="70">
        <f t="shared" si="2"/>
        <v>2.2000000000000001E-3</v>
      </c>
      <c r="J35">
        <v>93</v>
      </c>
    </row>
    <row r="36" spans="1:11" s="68" customFormat="1">
      <c r="A36" s="67" t="s">
        <v>62</v>
      </c>
      <c r="B36" s="68" t="s">
        <v>145</v>
      </c>
      <c r="C36" s="68" t="s">
        <v>50</v>
      </c>
      <c r="D36" s="68" t="s">
        <v>50</v>
      </c>
      <c r="E36" s="68" t="s">
        <v>161</v>
      </c>
      <c r="F36" s="71">
        <v>3750</v>
      </c>
      <c r="G36" s="71">
        <f>F36*4</f>
        <v>15000</v>
      </c>
      <c r="H36" s="70">
        <f t="shared" si="1"/>
        <v>2.5000000000000001E-3</v>
      </c>
      <c r="I36" s="70">
        <f t="shared" si="2"/>
        <v>2.5000000000000001E-3</v>
      </c>
      <c r="J36">
        <v>93</v>
      </c>
    </row>
    <row r="37" spans="1:11" s="68" customFormat="1">
      <c r="A37" s="67" t="s">
        <v>144</v>
      </c>
      <c r="B37" s="68" t="s">
        <v>145</v>
      </c>
      <c r="C37" s="68" t="s">
        <v>50</v>
      </c>
      <c r="D37" s="68" t="s">
        <v>50</v>
      </c>
      <c r="E37" s="68" t="s">
        <v>254</v>
      </c>
      <c r="F37" s="71">
        <v>5000</v>
      </c>
      <c r="G37" s="71">
        <f>F37*4</f>
        <v>20000</v>
      </c>
      <c r="H37" s="70">
        <f t="shared" si="1"/>
        <v>3.3333333333333335E-3</v>
      </c>
      <c r="I37" s="70">
        <f t="shared" si="2"/>
        <v>3.3333333333333335E-3</v>
      </c>
      <c r="J37">
        <v>93</v>
      </c>
    </row>
    <row r="38" spans="1:11" s="68" customFormat="1">
      <c r="A38" s="67" t="s">
        <v>337</v>
      </c>
      <c r="B38" s="68" t="s">
        <v>145</v>
      </c>
      <c r="C38" s="68" t="s">
        <v>50</v>
      </c>
      <c r="D38" s="68" t="s">
        <v>50</v>
      </c>
      <c r="E38" s="68" t="s">
        <v>315</v>
      </c>
      <c r="F38" s="71">
        <v>5000</v>
      </c>
      <c r="G38" s="71">
        <f>+F38*4</f>
        <v>20000</v>
      </c>
      <c r="H38" s="70">
        <f t="shared" si="1"/>
        <v>3.3333333333333335E-3</v>
      </c>
      <c r="I38" s="70">
        <f t="shared" si="2"/>
        <v>3.3333333333333335E-3</v>
      </c>
      <c r="J38">
        <v>93</v>
      </c>
    </row>
    <row r="39" spans="1:11" s="68" customFormat="1">
      <c r="A39" s="67" t="s">
        <v>21</v>
      </c>
      <c r="B39" s="68" t="s">
        <v>145</v>
      </c>
      <c r="C39" s="68" t="s">
        <v>50</v>
      </c>
      <c r="D39" s="68" t="s">
        <v>50</v>
      </c>
      <c r="E39" s="68" t="s">
        <v>40</v>
      </c>
      <c r="F39" s="71">
        <v>5000</v>
      </c>
      <c r="G39" s="71">
        <f>+F39*4</f>
        <v>20000</v>
      </c>
      <c r="H39" s="70">
        <f t="shared" si="1"/>
        <v>3.3333333333333335E-3</v>
      </c>
      <c r="I39" s="70">
        <f t="shared" si="2"/>
        <v>3.3333333333333335E-3</v>
      </c>
      <c r="J39">
        <v>93</v>
      </c>
    </row>
    <row r="40" spans="1:11" s="68" customFormat="1">
      <c r="A40" s="67" t="s">
        <v>339</v>
      </c>
      <c r="B40" s="68" t="s">
        <v>145</v>
      </c>
      <c r="C40" s="68" t="s">
        <v>50</v>
      </c>
      <c r="D40" s="68" t="s">
        <v>50</v>
      </c>
      <c r="E40" s="68" t="s">
        <v>316</v>
      </c>
      <c r="F40" s="71">
        <v>6000</v>
      </c>
      <c r="G40" s="71">
        <f>+F40*4</f>
        <v>24000</v>
      </c>
      <c r="H40" s="70">
        <f t="shared" si="1"/>
        <v>4.0000000000000001E-3</v>
      </c>
      <c r="I40" s="70">
        <f t="shared" si="2"/>
        <v>4.0000000000000001E-3</v>
      </c>
      <c r="J40">
        <v>93</v>
      </c>
    </row>
    <row r="41" spans="1:11" s="68" customFormat="1">
      <c r="A41" s="67" t="s">
        <v>338</v>
      </c>
      <c r="B41" s="68" t="s">
        <v>145</v>
      </c>
      <c r="C41" s="68" t="s">
        <v>50</v>
      </c>
      <c r="D41" s="68" t="s">
        <v>50</v>
      </c>
      <c r="E41" s="68" t="s">
        <v>159</v>
      </c>
      <c r="F41" s="71">
        <v>6900</v>
      </c>
      <c r="G41" s="71">
        <f>F41*4</f>
        <v>27600</v>
      </c>
      <c r="H41" s="70">
        <f t="shared" si="1"/>
        <v>4.5999999999999999E-3</v>
      </c>
      <c r="I41" s="70">
        <f t="shared" si="2"/>
        <v>4.5999999999999999E-3</v>
      </c>
      <c r="J41">
        <v>93</v>
      </c>
    </row>
    <row r="42" spans="1:11" s="68" customFormat="1">
      <c r="A42" s="67" t="s">
        <v>18</v>
      </c>
      <c r="B42" s="68" t="s">
        <v>145</v>
      </c>
      <c r="C42" s="68" t="s">
        <v>50</v>
      </c>
      <c r="D42" s="68" t="s">
        <v>50</v>
      </c>
      <c r="E42" s="68" t="s">
        <v>36</v>
      </c>
      <c r="F42" s="71">
        <v>7000</v>
      </c>
      <c r="G42" s="71">
        <f>+F42*4</f>
        <v>28000</v>
      </c>
      <c r="H42" s="70">
        <f t="shared" si="1"/>
        <v>4.6666666666666671E-3</v>
      </c>
      <c r="I42" s="70">
        <f t="shared" si="2"/>
        <v>4.6666666666666671E-3</v>
      </c>
      <c r="J42">
        <v>93</v>
      </c>
    </row>
    <row r="43" spans="1:11" s="68" customFormat="1">
      <c r="A43" s="67" t="s">
        <v>341</v>
      </c>
      <c r="B43" s="68" t="s">
        <v>145</v>
      </c>
      <c r="C43" s="68" t="s">
        <v>50</v>
      </c>
      <c r="D43" s="68" t="s">
        <v>50</v>
      </c>
      <c r="E43" s="68" t="s">
        <v>37</v>
      </c>
      <c r="F43" s="71">
        <v>8000</v>
      </c>
      <c r="G43" s="71">
        <f>+F43*4</f>
        <v>32000</v>
      </c>
      <c r="H43" s="70">
        <f t="shared" si="1"/>
        <v>5.3333333333333332E-3</v>
      </c>
      <c r="I43" s="70">
        <f t="shared" si="2"/>
        <v>5.3333333333333332E-3</v>
      </c>
      <c r="J43">
        <v>93</v>
      </c>
    </row>
    <row r="44" spans="1:11" s="68" customFormat="1">
      <c r="A44" s="67" t="s">
        <v>340</v>
      </c>
      <c r="B44" s="68" t="s">
        <v>145</v>
      </c>
      <c r="C44" s="68" t="s">
        <v>50</v>
      </c>
      <c r="D44" s="68" t="s">
        <v>50</v>
      </c>
      <c r="E44" s="68" t="s">
        <v>200</v>
      </c>
      <c r="F44" s="71">
        <v>8100</v>
      </c>
      <c r="G44" s="71">
        <f>F44*4</f>
        <v>32400</v>
      </c>
      <c r="H44" s="70">
        <f t="shared" si="1"/>
        <v>5.4000000000000003E-3</v>
      </c>
      <c r="I44" s="70">
        <f t="shared" si="2"/>
        <v>5.4000000000000003E-3</v>
      </c>
      <c r="J44">
        <v>93</v>
      </c>
    </row>
    <row r="45" spans="1:11" s="68" customFormat="1">
      <c r="A45" s="67" t="s">
        <v>342</v>
      </c>
      <c r="B45" s="68" t="s">
        <v>145</v>
      </c>
      <c r="C45" s="68" t="s">
        <v>50</v>
      </c>
      <c r="D45" s="68" t="s">
        <v>50</v>
      </c>
      <c r="E45" s="68" t="s">
        <v>317</v>
      </c>
      <c r="F45" s="71">
        <v>10000</v>
      </c>
      <c r="G45" s="71">
        <f>F45*4</f>
        <v>40000</v>
      </c>
      <c r="H45" s="70">
        <f t="shared" si="1"/>
        <v>6.6666666666666671E-3</v>
      </c>
      <c r="I45" s="70">
        <f t="shared" si="2"/>
        <v>6.6666666666666671E-3</v>
      </c>
      <c r="J45">
        <v>93</v>
      </c>
    </row>
    <row r="46" spans="1:11" s="68" customFormat="1">
      <c r="A46" s="67" t="s">
        <v>343</v>
      </c>
      <c r="B46" s="68" t="s">
        <v>145</v>
      </c>
      <c r="C46" s="68" t="s">
        <v>50</v>
      </c>
      <c r="D46" s="68" t="s">
        <v>50</v>
      </c>
      <c r="E46" s="68" t="s">
        <v>205</v>
      </c>
      <c r="F46" s="71">
        <v>12500</v>
      </c>
      <c r="G46" s="71">
        <f>F46*4</f>
        <v>50000</v>
      </c>
      <c r="H46" s="70">
        <f t="shared" si="1"/>
        <v>8.3333333333333332E-3</v>
      </c>
      <c r="I46" s="70">
        <f t="shared" si="2"/>
        <v>8.3333333333333332E-3</v>
      </c>
      <c r="J46">
        <v>93</v>
      </c>
    </row>
    <row r="47" spans="1:11" s="68" customFormat="1">
      <c r="A47" s="67" t="s">
        <v>60</v>
      </c>
      <c r="B47" s="68" t="s">
        <v>145</v>
      </c>
      <c r="C47" s="68" t="s">
        <v>50</v>
      </c>
      <c r="D47" s="68" t="s">
        <v>50</v>
      </c>
      <c r="E47" s="68" t="s">
        <v>158</v>
      </c>
      <c r="F47" s="71">
        <v>14200</v>
      </c>
      <c r="G47" s="71">
        <f>F47*4</f>
        <v>56800</v>
      </c>
      <c r="H47" s="70">
        <f t="shared" si="1"/>
        <v>9.4666666666666666E-3</v>
      </c>
      <c r="I47" s="70">
        <f t="shared" si="2"/>
        <v>9.4666666666666666E-3</v>
      </c>
      <c r="J47">
        <v>93</v>
      </c>
    </row>
    <row r="48" spans="1:11" s="68" customFormat="1">
      <c r="A48" s="67"/>
      <c r="F48" s="71"/>
      <c r="H48" s="70"/>
      <c r="I48" s="70">
        <f>J48/6000000</f>
        <v>8.6466666666666664E-2</v>
      </c>
      <c r="J48" s="66">
        <f>SUM(G12:G47)</f>
        <v>518800</v>
      </c>
      <c r="K48" s="68">
        <f>J48*0.035*0.6</f>
        <v>10894.8</v>
      </c>
    </row>
    <row r="49" spans="1:11" s="68" customFormat="1">
      <c r="A49" s="67" t="s">
        <v>257</v>
      </c>
      <c r="B49" s="68" t="s">
        <v>53</v>
      </c>
      <c r="C49" s="68" t="s">
        <v>50</v>
      </c>
      <c r="D49" s="68" t="s">
        <v>50</v>
      </c>
      <c r="E49" s="68" t="s">
        <v>216</v>
      </c>
      <c r="F49" s="71">
        <v>700</v>
      </c>
      <c r="G49" s="69">
        <f>F49*4</f>
        <v>2800</v>
      </c>
      <c r="H49" s="70">
        <f>F49/1500000</f>
        <v>4.6666666666666666E-4</v>
      </c>
      <c r="I49" s="70">
        <f>G49/6000000</f>
        <v>4.6666666666666666E-4</v>
      </c>
      <c r="J49">
        <v>98</v>
      </c>
    </row>
    <row r="50" spans="1:11" s="68" customFormat="1">
      <c r="A50" s="67" t="s">
        <v>65</v>
      </c>
      <c r="B50" s="68" t="s">
        <v>53</v>
      </c>
      <c r="C50" s="68" t="s">
        <v>50</v>
      </c>
      <c r="D50" s="68" t="s">
        <v>50</v>
      </c>
      <c r="E50" s="68" t="s">
        <v>164</v>
      </c>
      <c r="F50" s="71">
        <v>1500</v>
      </c>
      <c r="G50" s="69">
        <f>F50*4</f>
        <v>6000</v>
      </c>
      <c r="H50" s="70">
        <f>F50/1500000</f>
        <v>1E-3</v>
      </c>
      <c r="I50" s="70">
        <f>G50/6000000</f>
        <v>1E-3</v>
      </c>
      <c r="J50">
        <v>98</v>
      </c>
    </row>
    <row r="51" spans="1:11" s="68" customFormat="1">
      <c r="A51" s="67" t="s">
        <v>266</v>
      </c>
      <c r="B51" s="68" t="s">
        <v>145</v>
      </c>
      <c r="C51" s="68" t="s">
        <v>50</v>
      </c>
      <c r="D51" s="68" t="s">
        <v>50</v>
      </c>
      <c r="E51" s="68" t="s">
        <v>259</v>
      </c>
      <c r="F51" s="71">
        <v>1000</v>
      </c>
      <c r="G51" s="71">
        <f>F51*4</f>
        <v>4000</v>
      </c>
      <c r="H51" s="70">
        <f>F51/1500000</f>
        <v>6.6666666666666664E-4</v>
      </c>
      <c r="I51" s="70">
        <f>G51/6000000</f>
        <v>6.6666666666666664E-4</v>
      </c>
      <c r="J51">
        <v>98</v>
      </c>
    </row>
    <row r="52" spans="1:11" s="68" customFormat="1" ht="16.5" customHeight="1">
      <c r="A52" s="67" t="s">
        <v>267</v>
      </c>
      <c r="B52" s="68" t="s">
        <v>145</v>
      </c>
      <c r="C52" s="68" t="s">
        <v>50</v>
      </c>
      <c r="D52" s="68" t="s">
        <v>50</v>
      </c>
      <c r="E52" s="68" t="s">
        <v>260</v>
      </c>
      <c r="F52" s="71">
        <v>2000</v>
      </c>
      <c r="G52" s="71">
        <f>F52*4</f>
        <v>8000</v>
      </c>
      <c r="H52" s="70">
        <f>F52/1500000</f>
        <v>1.3333333333333333E-3</v>
      </c>
      <c r="I52" s="70">
        <f>G52/6000000</f>
        <v>1.3333333333333333E-3</v>
      </c>
      <c r="J52">
        <v>98</v>
      </c>
    </row>
    <row r="53" spans="1:11" s="68" customFormat="1" ht="16.5" customHeight="1">
      <c r="A53" s="67"/>
      <c r="F53" s="71"/>
      <c r="H53" s="70"/>
      <c r="I53" s="70">
        <f>J53/6000000</f>
        <v>3.4666666666666665E-3</v>
      </c>
      <c r="J53" s="66">
        <f>SUM(G49:G52)</f>
        <v>20800</v>
      </c>
      <c r="K53" s="68">
        <f>J53*0.035*0.6</f>
        <v>436.80000000000007</v>
      </c>
    </row>
    <row r="54" spans="1:11" s="68" customFormat="1">
      <c r="A54" s="67" t="s">
        <v>393</v>
      </c>
      <c r="B54" s="68" t="s">
        <v>145</v>
      </c>
      <c r="C54" s="68" t="s">
        <v>50</v>
      </c>
      <c r="D54" s="68" t="s">
        <v>50</v>
      </c>
      <c r="E54" s="68" t="s">
        <v>394</v>
      </c>
      <c r="F54" s="71">
        <f>G54/4</f>
        <v>200</v>
      </c>
      <c r="G54" s="71">
        <v>800</v>
      </c>
      <c r="H54" s="70">
        <f t="shared" ref="H54:H85" si="3">F54/1500000</f>
        <v>1.3333333333333334E-4</v>
      </c>
      <c r="I54" s="70">
        <f t="shared" ref="I54:I85" si="4">G54/6000000</f>
        <v>1.3333333333333334E-4</v>
      </c>
      <c r="J54">
        <v>99</v>
      </c>
    </row>
    <row r="55" spans="1:11" s="68" customFormat="1">
      <c r="A55" s="67" t="s">
        <v>327</v>
      </c>
      <c r="B55" s="68" t="s">
        <v>145</v>
      </c>
      <c r="C55" s="68" t="s">
        <v>50</v>
      </c>
      <c r="D55" s="68" t="s">
        <v>50</v>
      </c>
      <c r="E55" s="68" t="s">
        <v>311</v>
      </c>
      <c r="F55" s="71">
        <v>290</v>
      </c>
      <c r="G55" s="71">
        <f>F55*4</f>
        <v>1160</v>
      </c>
      <c r="H55" s="70">
        <f t="shared" si="3"/>
        <v>1.9333333333333333E-4</v>
      </c>
      <c r="I55" s="70">
        <f t="shared" si="4"/>
        <v>1.9333333333333333E-4</v>
      </c>
      <c r="J55">
        <v>99</v>
      </c>
    </row>
    <row r="56" spans="1:11" s="68" customFormat="1">
      <c r="A56" s="67" t="s">
        <v>326</v>
      </c>
      <c r="B56" s="68" t="s">
        <v>145</v>
      </c>
      <c r="C56" s="68" t="s">
        <v>50</v>
      </c>
      <c r="D56" s="68" t="s">
        <v>50</v>
      </c>
      <c r="E56" s="68" t="s">
        <v>310</v>
      </c>
      <c r="F56" s="71">
        <v>290</v>
      </c>
      <c r="G56" s="71">
        <f>F56*4</f>
        <v>1160</v>
      </c>
      <c r="H56" s="70">
        <f t="shared" si="3"/>
        <v>1.9333333333333333E-4</v>
      </c>
      <c r="I56" s="70">
        <f t="shared" si="4"/>
        <v>1.9333333333333333E-4</v>
      </c>
      <c r="J56">
        <v>99</v>
      </c>
    </row>
    <row r="57" spans="1:11" s="68" customFormat="1">
      <c r="A57" s="67" t="s">
        <v>345</v>
      </c>
      <c r="B57" s="68" t="s">
        <v>145</v>
      </c>
      <c r="C57" s="68" t="s">
        <v>50</v>
      </c>
      <c r="D57" s="68" t="s">
        <v>50</v>
      </c>
      <c r="E57" s="68" t="s">
        <v>357</v>
      </c>
      <c r="F57" s="71">
        <v>625</v>
      </c>
      <c r="G57" s="71">
        <f>F57*4</f>
        <v>2500</v>
      </c>
      <c r="H57" s="70">
        <f t="shared" si="3"/>
        <v>4.1666666666666669E-4</v>
      </c>
      <c r="I57" s="70">
        <f t="shared" si="4"/>
        <v>4.1666666666666669E-4</v>
      </c>
      <c r="J57">
        <v>99</v>
      </c>
    </row>
    <row r="58" spans="1:11" s="68" customFormat="1">
      <c r="A58" s="67" t="s">
        <v>389</v>
      </c>
      <c r="B58" s="68" t="s">
        <v>145</v>
      </c>
      <c r="C58" s="68" t="s">
        <v>50</v>
      </c>
      <c r="D58" s="68" t="s">
        <v>50</v>
      </c>
      <c r="E58" s="68" t="s">
        <v>390</v>
      </c>
      <c r="F58" s="71">
        <f>G58/4</f>
        <v>750</v>
      </c>
      <c r="G58" s="71">
        <f>5000-2000</f>
        <v>3000</v>
      </c>
      <c r="H58" s="70">
        <f t="shared" si="3"/>
        <v>5.0000000000000001E-4</v>
      </c>
      <c r="I58" s="70">
        <f t="shared" si="4"/>
        <v>5.0000000000000001E-4</v>
      </c>
      <c r="J58">
        <v>99</v>
      </c>
    </row>
    <row r="59" spans="1:11" s="68" customFormat="1">
      <c r="A59" s="67" t="s">
        <v>332</v>
      </c>
      <c r="B59" s="68" t="s">
        <v>145</v>
      </c>
      <c r="C59" s="68" t="s">
        <v>50</v>
      </c>
      <c r="D59" s="68" t="s">
        <v>50</v>
      </c>
      <c r="E59" s="68" t="s">
        <v>313</v>
      </c>
      <c r="F59" s="71">
        <v>1200</v>
      </c>
      <c r="G59" s="71">
        <f>F59*4</f>
        <v>4800</v>
      </c>
      <c r="H59" s="70">
        <f t="shared" si="3"/>
        <v>8.0000000000000004E-4</v>
      </c>
      <c r="I59" s="70">
        <f t="shared" si="4"/>
        <v>8.0000000000000004E-4</v>
      </c>
      <c r="J59">
        <v>99</v>
      </c>
    </row>
    <row r="60" spans="1:11" s="68" customFormat="1">
      <c r="A60" s="67" t="s">
        <v>401</v>
      </c>
      <c r="B60" s="68" t="s">
        <v>145</v>
      </c>
      <c r="C60" s="68" t="s">
        <v>50</v>
      </c>
      <c r="D60" s="68" t="s">
        <v>50</v>
      </c>
      <c r="E60" s="68" t="s">
        <v>402</v>
      </c>
      <c r="F60" s="71">
        <v>1700</v>
      </c>
      <c r="G60" s="71">
        <f>F60*4</f>
        <v>6800</v>
      </c>
      <c r="H60" s="70">
        <f t="shared" si="3"/>
        <v>1.1333333333333334E-3</v>
      </c>
      <c r="I60" s="70">
        <f t="shared" si="4"/>
        <v>1.1333333333333334E-3</v>
      </c>
      <c r="J60">
        <v>99</v>
      </c>
    </row>
    <row r="61" spans="1:11" s="68" customFormat="1">
      <c r="A61" s="67" t="s">
        <v>391</v>
      </c>
      <c r="B61" s="68" t="s">
        <v>145</v>
      </c>
      <c r="C61" s="68" t="s">
        <v>50</v>
      </c>
      <c r="D61" s="68" t="s">
        <v>50</v>
      </c>
      <c r="E61" s="68" t="s">
        <v>392</v>
      </c>
      <c r="F61" s="71">
        <v>5000</v>
      </c>
      <c r="G61" s="71">
        <f>F61*4</f>
        <v>20000</v>
      </c>
      <c r="H61" s="70">
        <f t="shared" si="3"/>
        <v>3.3333333333333335E-3</v>
      </c>
      <c r="I61" s="70">
        <f t="shared" si="4"/>
        <v>3.3333333333333335E-3</v>
      </c>
      <c r="J61">
        <v>99</v>
      </c>
    </row>
    <row r="62" spans="1:11" s="68" customFormat="1">
      <c r="A62" s="67" t="s">
        <v>387</v>
      </c>
      <c r="B62" s="68" t="s">
        <v>145</v>
      </c>
      <c r="C62" s="68" t="s">
        <v>50</v>
      </c>
      <c r="D62" s="68" t="s">
        <v>50</v>
      </c>
      <c r="E62" s="68" t="s">
        <v>388</v>
      </c>
      <c r="F62" s="71">
        <v>12500</v>
      </c>
      <c r="G62" s="71">
        <f>F62*4</f>
        <v>50000</v>
      </c>
      <c r="H62" s="70">
        <f t="shared" si="3"/>
        <v>8.3333333333333332E-3</v>
      </c>
      <c r="I62" s="70">
        <f t="shared" si="4"/>
        <v>8.3333333333333332E-3</v>
      </c>
      <c r="J62">
        <v>99</v>
      </c>
    </row>
    <row r="63" spans="1:11" s="68" customFormat="1">
      <c r="A63" s="67" t="s">
        <v>28</v>
      </c>
      <c r="B63" s="68" t="s">
        <v>146</v>
      </c>
      <c r="C63" s="68" t="s">
        <v>50</v>
      </c>
      <c r="D63" s="68" t="s">
        <v>50</v>
      </c>
      <c r="E63" s="68" t="s">
        <v>413</v>
      </c>
      <c r="F63" s="69">
        <v>250</v>
      </c>
      <c r="G63" s="69">
        <f>+F63*4</f>
        <v>1000</v>
      </c>
      <c r="H63" s="70">
        <f t="shared" si="3"/>
        <v>1.6666666666666666E-4</v>
      </c>
      <c r="I63" s="70">
        <f t="shared" si="4"/>
        <v>1.6666666666666666E-4</v>
      </c>
      <c r="J63">
        <v>99</v>
      </c>
    </row>
    <row r="64" spans="1:11" s="68" customFormat="1">
      <c r="A64" s="67" t="s">
        <v>258</v>
      </c>
      <c r="B64" s="68" t="s">
        <v>146</v>
      </c>
      <c r="C64" s="68" t="s">
        <v>50</v>
      </c>
      <c r="D64" s="68" t="s">
        <v>50</v>
      </c>
      <c r="E64" s="68" t="s">
        <v>414</v>
      </c>
      <c r="F64" s="71">
        <v>300</v>
      </c>
      <c r="G64" s="69">
        <f>F64*4</f>
        <v>1200</v>
      </c>
      <c r="H64" s="70">
        <f t="shared" si="3"/>
        <v>2.0000000000000001E-4</v>
      </c>
      <c r="I64" s="70">
        <f t="shared" si="4"/>
        <v>2.0000000000000001E-4</v>
      </c>
      <c r="J64">
        <v>99</v>
      </c>
    </row>
    <row r="65" spans="1:10" s="68" customFormat="1">
      <c r="A65" s="67" t="s">
        <v>91</v>
      </c>
      <c r="B65" s="68" t="s">
        <v>146</v>
      </c>
      <c r="C65" s="68" t="s">
        <v>50</v>
      </c>
      <c r="D65" s="68" t="s">
        <v>50</v>
      </c>
      <c r="E65" s="68" t="s">
        <v>385</v>
      </c>
      <c r="F65" s="71">
        <v>300</v>
      </c>
      <c r="G65" s="69">
        <f>F65*4</f>
        <v>1200</v>
      </c>
      <c r="H65" s="70">
        <f t="shared" si="3"/>
        <v>2.0000000000000001E-4</v>
      </c>
      <c r="I65" s="70">
        <f t="shared" si="4"/>
        <v>2.0000000000000001E-4</v>
      </c>
      <c r="J65">
        <v>99</v>
      </c>
    </row>
    <row r="66" spans="1:10" s="68" customFormat="1">
      <c r="A66" s="67" t="s">
        <v>90</v>
      </c>
      <c r="B66" s="68" t="s">
        <v>146</v>
      </c>
      <c r="C66" s="68" t="s">
        <v>50</v>
      </c>
      <c r="D66" s="68" t="s">
        <v>50</v>
      </c>
      <c r="E66" s="68" t="s">
        <v>415</v>
      </c>
      <c r="F66" s="71">
        <v>300</v>
      </c>
      <c r="G66" s="69">
        <f>F66*4</f>
        <v>1200</v>
      </c>
      <c r="H66" s="70">
        <f t="shared" si="3"/>
        <v>2.0000000000000001E-4</v>
      </c>
      <c r="I66" s="70">
        <f t="shared" si="4"/>
        <v>2.0000000000000001E-4</v>
      </c>
      <c r="J66">
        <v>99</v>
      </c>
    </row>
    <row r="67" spans="1:10" s="68" customFormat="1">
      <c r="A67" s="67" t="s">
        <v>71</v>
      </c>
      <c r="B67" s="68" t="s">
        <v>146</v>
      </c>
      <c r="C67" s="68" t="s">
        <v>50</v>
      </c>
      <c r="D67" s="68" t="s">
        <v>50</v>
      </c>
      <c r="E67" s="68" t="s">
        <v>416</v>
      </c>
      <c r="F67" s="71">
        <v>300</v>
      </c>
      <c r="G67" s="69">
        <f>F67*4</f>
        <v>1200</v>
      </c>
      <c r="H67" s="70">
        <f t="shared" si="3"/>
        <v>2.0000000000000001E-4</v>
      </c>
      <c r="I67" s="70">
        <f t="shared" si="4"/>
        <v>2.0000000000000001E-4</v>
      </c>
      <c r="J67">
        <v>99</v>
      </c>
    </row>
    <row r="68" spans="1:10" s="68" customFormat="1">
      <c r="A68" s="67" t="s">
        <v>11</v>
      </c>
      <c r="B68" s="68" t="s">
        <v>146</v>
      </c>
      <c r="C68" s="68" t="s">
        <v>50</v>
      </c>
      <c r="D68" s="68" t="s">
        <v>50</v>
      </c>
      <c r="E68" s="68" t="s">
        <v>417</v>
      </c>
      <c r="F68" s="69">
        <f>625-175</f>
        <v>450</v>
      </c>
      <c r="G68" s="69">
        <f>+F68*4</f>
        <v>1800</v>
      </c>
      <c r="H68" s="70">
        <f t="shared" si="3"/>
        <v>2.9999999999999997E-4</v>
      </c>
      <c r="I68" s="70">
        <f t="shared" si="4"/>
        <v>2.9999999999999997E-4</v>
      </c>
      <c r="J68">
        <v>99</v>
      </c>
    </row>
    <row r="69" spans="1:10" s="68" customFormat="1">
      <c r="A69" s="67" t="s">
        <v>17</v>
      </c>
      <c r="B69" s="68" t="s">
        <v>146</v>
      </c>
      <c r="C69" s="68" t="s">
        <v>50</v>
      </c>
      <c r="D69" s="68" t="s">
        <v>50</v>
      </c>
      <c r="E69" s="68" t="s">
        <v>418</v>
      </c>
      <c r="F69" s="69">
        <v>625</v>
      </c>
      <c r="G69" s="69">
        <f>+F69*4</f>
        <v>2500</v>
      </c>
      <c r="H69" s="70">
        <f t="shared" si="3"/>
        <v>4.1666666666666669E-4</v>
      </c>
      <c r="I69" s="70">
        <f t="shared" si="4"/>
        <v>4.1666666666666669E-4</v>
      </c>
      <c r="J69">
        <v>99</v>
      </c>
    </row>
    <row r="70" spans="1:10" s="68" customFormat="1">
      <c r="A70" s="67" t="s">
        <v>6</v>
      </c>
      <c r="B70" s="68" t="s">
        <v>146</v>
      </c>
      <c r="C70" s="68" t="s">
        <v>50</v>
      </c>
      <c r="D70" s="68" t="s">
        <v>50</v>
      </c>
      <c r="E70" s="68" t="s">
        <v>419</v>
      </c>
      <c r="F70" s="69">
        <f>625+175</f>
        <v>800</v>
      </c>
      <c r="G70" s="69">
        <f>+F70*4</f>
        <v>3200</v>
      </c>
      <c r="H70" s="70">
        <f t="shared" si="3"/>
        <v>5.3333333333333336E-4</v>
      </c>
      <c r="I70" s="70">
        <f t="shared" si="4"/>
        <v>5.3333333333333336E-4</v>
      </c>
      <c r="J70">
        <v>99</v>
      </c>
    </row>
    <row r="71" spans="1:10" s="68" customFormat="1">
      <c r="A71" s="67" t="s">
        <v>7</v>
      </c>
      <c r="B71" s="68" t="s">
        <v>146</v>
      </c>
      <c r="C71" s="68" t="s">
        <v>50</v>
      </c>
      <c r="D71" s="68" t="s">
        <v>50</v>
      </c>
      <c r="E71" s="68" t="s">
        <v>420</v>
      </c>
      <c r="F71" s="69">
        <f>625+625</f>
        <v>1250</v>
      </c>
      <c r="G71" s="69">
        <f>+F71*4</f>
        <v>5000</v>
      </c>
      <c r="H71" s="70">
        <f t="shared" si="3"/>
        <v>8.3333333333333339E-4</v>
      </c>
      <c r="I71" s="70">
        <f t="shared" si="4"/>
        <v>8.3333333333333339E-4</v>
      </c>
      <c r="J71">
        <v>99</v>
      </c>
    </row>
    <row r="72" spans="1:10" s="68" customFormat="1">
      <c r="A72" s="67" t="s">
        <v>70</v>
      </c>
      <c r="B72" s="68" t="s">
        <v>147</v>
      </c>
      <c r="C72" s="68" t="s">
        <v>50</v>
      </c>
      <c r="D72" s="68" t="s">
        <v>50</v>
      </c>
      <c r="E72" s="68" t="s">
        <v>169</v>
      </c>
      <c r="F72" s="71">
        <v>120</v>
      </c>
      <c r="G72" s="69">
        <f t="shared" ref="G72:G83" si="5">F72*4</f>
        <v>480</v>
      </c>
      <c r="H72" s="70">
        <f t="shared" si="3"/>
        <v>8.0000000000000007E-5</v>
      </c>
      <c r="I72" s="70">
        <f t="shared" si="4"/>
        <v>8.0000000000000007E-5</v>
      </c>
      <c r="J72">
        <v>99</v>
      </c>
    </row>
    <row r="73" spans="1:10" s="68" customFormat="1">
      <c r="A73" s="67" t="s">
        <v>69</v>
      </c>
      <c r="B73" s="68" t="s">
        <v>147</v>
      </c>
      <c r="C73" s="68" t="s">
        <v>50</v>
      </c>
      <c r="D73" s="68" t="s">
        <v>50</v>
      </c>
      <c r="E73" s="68" t="s">
        <v>168</v>
      </c>
      <c r="F73" s="71">
        <v>500</v>
      </c>
      <c r="G73" s="69">
        <f t="shared" si="5"/>
        <v>2000</v>
      </c>
      <c r="H73" s="70">
        <f t="shared" si="3"/>
        <v>3.3333333333333332E-4</v>
      </c>
      <c r="I73" s="70">
        <f t="shared" si="4"/>
        <v>3.3333333333333332E-4</v>
      </c>
      <c r="J73">
        <v>99</v>
      </c>
    </row>
    <row r="74" spans="1:10" s="68" customFormat="1">
      <c r="A74" s="67" t="s">
        <v>83</v>
      </c>
      <c r="B74" s="68" t="s">
        <v>148</v>
      </c>
      <c r="C74" s="68" t="s">
        <v>50</v>
      </c>
      <c r="D74" s="68" t="s">
        <v>50</v>
      </c>
      <c r="E74" s="68" t="s">
        <v>181</v>
      </c>
      <c r="F74" s="71">
        <v>12000</v>
      </c>
      <c r="G74" s="69">
        <f t="shared" si="5"/>
        <v>48000</v>
      </c>
      <c r="H74" s="70">
        <f t="shared" si="3"/>
        <v>8.0000000000000002E-3</v>
      </c>
      <c r="I74" s="70">
        <f t="shared" si="4"/>
        <v>8.0000000000000002E-3</v>
      </c>
      <c r="J74">
        <v>99</v>
      </c>
    </row>
    <row r="75" spans="1:10" s="68" customFormat="1">
      <c r="A75" s="67" t="s">
        <v>128</v>
      </c>
      <c r="B75" s="68" t="s">
        <v>256</v>
      </c>
      <c r="C75" s="68" t="s">
        <v>50</v>
      </c>
      <c r="D75" s="68" t="s">
        <v>50</v>
      </c>
      <c r="E75" s="68" t="s">
        <v>239</v>
      </c>
      <c r="F75" s="71">
        <v>110</v>
      </c>
      <c r="G75" s="69">
        <f t="shared" si="5"/>
        <v>440</v>
      </c>
      <c r="H75" s="70">
        <f t="shared" si="3"/>
        <v>7.3333333333333331E-5</v>
      </c>
      <c r="I75" s="70">
        <f t="shared" si="4"/>
        <v>7.3333333333333331E-5</v>
      </c>
      <c r="J75">
        <v>99</v>
      </c>
    </row>
    <row r="76" spans="1:10" s="68" customFormat="1">
      <c r="A76" s="67" t="s">
        <v>125</v>
      </c>
      <c r="B76" s="68" t="s">
        <v>256</v>
      </c>
      <c r="C76" s="68" t="s">
        <v>50</v>
      </c>
      <c r="D76" s="68" t="s">
        <v>50</v>
      </c>
      <c r="E76" s="68" t="s">
        <v>236</v>
      </c>
      <c r="F76" s="71">
        <v>190</v>
      </c>
      <c r="G76" s="69">
        <f t="shared" si="5"/>
        <v>760</v>
      </c>
      <c r="H76" s="70">
        <f t="shared" si="3"/>
        <v>1.2666666666666666E-4</v>
      </c>
      <c r="I76" s="70">
        <f t="shared" si="4"/>
        <v>1.2666666666666666E-4</v>
      </c>
      <c r="J76">
        <v>99</v>
      </c>
    </row>
    <row r="77" spans="1:10" s="68" customFormat="1">
      <c r="A77" s="67" t="s">
        <v>68</v>
      </c>
      <c r="B77" s="68" t="s">
        <v>53</v>
      </c>
      <c r="C77" s="68" t="s">
        <v>50</v>
      </c>
      <c r="D77" s="68" t="s">
        <v>50</v>
      </c>
      <c r="E77" s="68" t="s">
        <v>167</v>
      </c>
      <c r="F77" s="71">
        <v>270</v>
      </c>
      <c r="G77" s="69">
        <f t="shared" si="5"/>
        <v>1080</v>
      </c>
      <c r="H77" s="70">
        <f t="shared" si="3"/>
        <v>1.8000000000000001E-4</v>
      </c>
      <c r="I77" s="70">
        <f t="shared" si="4"/>
        <v>1.8000000000000001E-4</v>
      </c>
      <c r="J77">
        <v>99</v>
      </c>
    </row>
    <row r="78" spans="1:10" s="68" customFormat="1">
      <c r="A78" s="67" t="s">
        <v>54</v>
      </c>
      <c r="B78" s="68" t="s">
        <v>53</v>
      </c>
      <c r="C78" s="68" t="s">
        <v>50</v>
      </c>
      <c r="D78" s="68" t="s">
        <v>50</v>
      </c>
      <c r="E78" s="68" t="s">
        <v>149</v>
      </c>
      <c r="F78" s="71">
        <v>300</v>
      </c>
      <c r="G78" s="69">
        <f t="shared" si="5"/>
        <v>1200</v>
      </c>
      <c r="H78" s="70">
        <f t="shared" si="3"/>
        <v>2.0000000000000001E-4</v>
      </c>
      <c r="I78" s="70">
        <f t="shared" si="4"/>
        <v>2.0000000000000001E-4</v>
      </c>
      <c r="J78">
        <v>99</v>
      </c>
    </row>
    <row r="79" spans="1:10" s="68" customFormat="1">
      <c r="A79" s="67" t="s">
        <v>16</v>
      </c>
      <c r="B79" s="68" t="s">
        <v>53</v>
      </c>
      <c r="C79" s="68" t="s">
        <v>50</v>
      </c>
      <c r="D79" s="68" t="s">
        <v>50</v>
      </c>
      <c r="E79" s="68" t="s">
        <v>150</v>
      </c>
      <c r="F79" s="71">
        <v>300</v>
      </c>
      <c r="G79" s="69">
        <f t="shared" si="5"/>
        <v>1200</v>
      </c>
      <c r="H79" s="70">
        <f t="shared" si="3"/>
        <v>2.0000000000000001E-4</v>
      </c>
      <c r="I79" s="70">
        <f t="shared" si="4"/>
        <v>2.0000000000000001E-4</v>
      </c>
      <c r="J79">
        <v>99</v>
      </c>
    </row>
    <row r="80" spans="1:10" s="68" customFormat="1">
      <c r="A80" s="67" t="s">
        <v>14</v>
      </c>
      <c r="B80" s="68" t="s">
        <v>53</v>
      </c>
      <c r="C80" s="68" t="s">
        <v>50</v>
      </c>
      <c r="D80" s="68" t="s">
        <v>50</v>
      </c>
      <c r="E80" s="68" t="s">
        <v>151</v>
      </c>
      <c r="F80" s="71">
        <v>300</v>
      </c>
      <c r="G80" s="69">
        <f t="shared" si="5"/>
        <v>1200</v>
      </c>
      <c r="H80" s="70">
        <f t="shared" si="3"/>
        <v>2.0000000000000001E-4</v>
      </c>
      <c r="I80" s="70">
        <f t="shared" si="4"/>
        <v>2.0000000000000001E-4</v>
      </c>
      <c r="J80">
        <v>99</v>
      </c>
    </row>
    <row r="81" spans="1:10" s="68" customFormat="1">
      <c r="A81" s="67" t="s">
        <v>89</v>
      </c>
      <c r="B81" s="68" t="s">
        <v>53</v>
      </c>
      <c r="C81" s="68" t="s">
        <v>50</v>
      </c>
      <c r="D81" s="68" t="s">
        <v>50</v>
      </c>
      <c r="E81" s="68" t="s">
        <v>187</v>
      </c>
      <c r="F81" s="71">
        <v>300</v>
      </c>
      <c r="G81" s="69">
        <f t="shared" si="5"/>
        <v>1200</v>
      </c>
      <c r="H81" s="70">
        <f t="shared" si="3"/>
        <v>2.0000000000000001E-4</v>
      </c>
      <c r="I81" s="70">
        <f t="shared" si="4"/>
        <v>2.0000000000000001E-4</v>
      </c>
      <c r="J81">
        <v>99</v>
      </c>
    </row>
    <row r="82" spans="1:10" s="68" customFormat="1">
      <c r="A82" s="67" t="s">
        <v>88</v>
      </c>
      <c r="B82" s="68" t="s">
        <v>53</v>
      </c>
      <c r="C82" s="68" t="s">
        <v>50</v>
      </c>
      <c r="D82" s="68" t="s">
        <v>50</v>
      </c>
      <c r="E82" s="68" t="s">
        <v>186</v>
      </c>
      <c r="F82" s="71">
        <v>300</v>
      </c>
      <c r="G82" s="69">
        <f t="shared" si="5"/>
        <v>1200</v>
      </c>
      <c r="H82" s="70">
        <f t="shared" si="3"/>
        <v>2.0000000000000001E-4</v>
      </c>
      <c r="I82" s="70">
        <f t="shared" si="4"/>
        <v>2.0000000000000001E-4</v>
      </c>
      <c r="J82">
        <v>99</v>
      </c>
    </row>
    <row r="83" spans="1:10" s="68" customFormat="1">
      <c r="A83" s="67" t="s">
        <v>127</v>
      </c>
      <c r="B83" s="68" t="s">
        <v>53</v>
      </c>
      <c r="C83" s="68" t="s">
        <v>50</v>
      </c>
      <c r="D83" s="68" t="s">
        <v>50</v>
      </c>
      <c r="E83" s="68" t="s">
        <v>238</v>
      </c>
      <c r="F83" s="71">
        <v>320</v>
      </c>
      <c r="G83" s="69">
        <f t="shared" si="5"/>
        <v>1280</v>
      </c>
      <c r="H83" s="70">
        <f t="shared" si="3"/>
        <v>2.1333333333333333E-4</v>
      </c>
      <c r="I83" s="70">
        <f t="shared" si="4"/>
        <v>2.1333333333333333E-4</v>
      </c>
      <c r="J83">
        <v>99</v>
      </c>
    </row>
    <row r="84" spans="1:10" s="68" customFormat="1">
      <c r="A84" s="67" t="s">
        <v>27</v>
      </c>
      <c r="B84" s="68" t="s">
        <v>53</v>
      </c>
      <c r="C84" s="68" t="s">
        <v>50</v>
      </c>
      <c r="D84" s="68" t="s">
        <v>50</v>
      </c>
      <c r="E84" s="68" t="s">
        <v>46</v>
      </c>
      <c r="F84" s="69">
        <v>380</v>
      </c>
      <c r="G84" s="69">
        <f>+F84*4</f>
        <v>1520</v>
      </c>
      <c r="H84" s="70">
        <f t="shared" si="3"/>
        <v>2.5333333333333333E-4</v>
      </c>
      <c r="I84" s="70">
        <f t="shared" si="4"/>
        <v>2.5333333333333333E-4</v>
      </c>
      <c r="J84">
        <v>99</v>
      </c>
    </row>
    <row r="85" spans="1:10" s="68" customFormat="1">
      <c r="A85" s="67" t="s">
        <v>126</v>
      </c>
      <c r="B85" s="68" t="s">
        <v>53</v>
      </c>
      <c r="C85" s="68" t="s">
        <v>50</v>
      </c>
      <c r="D85" s="68" t="s">
        <v>50</v>
      </c>
      <c r="E85" s="68" t="s">
        <v>237</v>
      </c>
      <c r="F85" s="71">
        <v>420</v>
      </c>
      <c r="G85" s="69">
        <f>F85*4</f>
        <v>1680</v>
      </c>
      <c r="H85" s="70">
        <f t="shared" si="3"/>
        <v>2.7999999999999998E-4</v>
      </c>
      <c r="I85" s="70">
        <f t="shared" si="4"/>
        <v>2.7999999999999998E-4</v>
      </c>
      <c r="J85">
        <v>99</v>
      </c>
    </row>
    <row r="86" spans="1:10" s="68" customFormat="1">
      <c r="A86" s="67" t="s">
        <v>26</v>
      </c>
      <c r="B86" s="68" t="s">
        <v>53</v>
      </c>
      <c r="C86" s="68" t="s">
        <v>50</v>
      </c>
      <c r="D86" s="68" t="s">
        <v>50</v>
      </c>
      <c r="E86" s="68" t="s">
        <v>45</v>
      </c>
      <c r="F86" s="69">
        <v>490</v>
      </c>
      <c r="G86" s="69">
        <f>+F86*4</f>
        <v>1960</v>
      </c>
      <c r="H86" s="70">
        <f t="shared" ref="H86:H117" si="6">F86/1500000</f>
        <v>3.2666666666666667E-4</v>
      </c>
      <c r="I86" s="70">
        <f t="shared" ref="I86:I117" si="7">G86/6000000</f>
        <v>3.2666666666666667E-4</v>
      </c>
      <c r="J86">
        <v>99</v>
      </c>
    </row>
    <row r="87" spans="1:10" s="68" customFormat="1">
      <c r="A87" s="67" t="s">
        <v>67</v>
      </c>
      <c r="B87" s="68" t="s">
        <v>53</v>
      </c>
      <c r="C87" s="68" t="s">
        <v>50</v>
      </c>
      <c r="D87" s="68" t="s">
        <v>50</v>
      </c>
      <c r="E87" s="68" t="s">
        <v>166</v>
      </c>
      <c r="F87" s="71">
        <v>500</v>
      </c>
      <c r="G87" s="69">
        <f t="shared" ref="G87:G94" si="8">F87*4</f>
        <v>2000</v>
      </c>
      <c r="H87" s="70">
        <f t="shared" si="6"/>
        <v>3.3333333333333332E-4</v>
      </c>
      <c r="I87" s="70">
        <f t="shared" si="7"/>
        <v>3.3333333333333332E-4</v>
      </c>
      <c r="J87">
        <v>99</v>
      </c>
    </row>
    <row r="88" spans="1:10" s="68" customFormat="1">
      <c r="A88" s="67" t="s">
        <v>137</v>
      </c>
      <c r="B88" s="68" t="s">
        <v>53</v>
      </c>
      <c r="C88" s="68" t="s">
        <v>50</v>
      </c>
      <c r="D88" s="68" t="s">
        <v>50</v>
      </c>
      <c r="E88" s="68" t="s">
        <v>247</v>
      </c>
      <c r="F88" s="71">
        <v>600</v>
      </c>
      <c r="G88" s="69">
        <f t="shared" si="8"/>
        <v>2400</v>
      </c>
      <c r="H88" s="70">
        <f t="shared" si="6"/>
        <v>4.0000000000000002E-4</v>
      </c>
      <c r="I88" s="70">
        <f t="shared" si="7"/>
        <v>4.0000000000000002E-4</v>
      </c>
      <c r="J88">
        <v>99</v>
      </c>
    </row>
    <row r="89" spans="1:10" s="68" customFormat="1">
      <c r="A89" s="67" t="s">
        <v>135</v>
      </c>
      <c r="B89" s="68" t="s">
        <v>53</v>
      </c>
      <c r="C89" s="68" t="s">
        <v>50</v>
      </c>
      <c r="D89" s="68" t="s">
        <v>50</v>
      </c>
      <c r="E89" s="68" t="s">
        <v>245</v>
      </c>
      <c r="F89" s="71">
        <v>600</v>
      </c>
      <c r="G89" s="69">
        <f t="shared" si="8"/>
        <v>2400</v>
      </c>
      <c r="H89" s="70">
        <f t="shared" si="6"/>
        <v>4.0000000000000002E-4</v>
      </c>
      <c r="I89" s="70">
        <f t="shared" si="7"/>
        <v>4.0000000000000002E-4</v>
      </c>
      <c r="J89">
        <v>99</v>
      </c>
    </row>
    <row r="90" spans="1:10" s="68" customFormat="1">
      <c r="A90" s="67" t="s">
        <v>122</v>
      </c>
      <c r="B90" s="68" t="s">
        <v>53</v>
      </c>
      <c r="C90" s="68" t="s">
        <v>50</v>
      </c>
      <c r="D90" s="68" t="s">
        <v>50</v>
      </c>
      <c r="E90" s="68" t="s">
        <v>233</v>
      </c>
      <c r="F90" s="71">
        <v>600</v>
      </c>
      <c r="G90" s="69">
        <f t="shared" si="8"/>
        <v>2400</v>
      </c>
      <c r="H90" s="70">
        <f t="shared" si="6"/>
        <v>4.0000000000000002E-4</v>
      </c>
      <c r="I90" s="70">
        <f t="shared" si="7"/>
        <v>4.0000000000000002E-4</v>
      </c>
      <c r="J90">
        <v>99</v>
      </c>
    </row>
    <row r="91" spans="1:10" s="68" customFormat="1">
      <c r="A91" s="67" t="s">
        <v>94</v>
      </c>
      <c r="B91" s="68" t="s">
        <v>53</v>
      </c>
      <c r="C91" s="68" t="s">
        <v>50</v>
      </c>
      <c r="D91" s="68" t="s">
        <v>50</v>
      </c>
      <c r="E91" s="68" t="s">
        <v>191</v>
      </c>
      <c r="F91" s="71">
        <v>800</v>
      </c>
      <c r="G91" s="69">
        <f t="shared" si="8"/>
        <v>3200</v>
      </c>
      <c r="H91" s="70">
        <f t="shared" si="6"/>
        <v>5.3333333333333336E-4</v>
      </c>
      <c r="I91" s="70">
        <f t="shared" si="7"/>
        <v>5.3333333333333336E-4</v>
      </c>
      <c r="J91">
        <v>99</v>
      </c>
    </row>
    <row r="92" spans="1:10" s="68" customFormat="1">
      <c r="A92" s="67" t="s">
        <v>119</v>
      </c>
      <c r="B92" s="68" t="s">
        <v>53</v>
      </c>
      <c r="C92" s="68" t="s">
        <v>50</v>
      </c>
      <c r="D92" s="68" t="s">
        <v>50</v>
      </c>
      <c r="E92" s="68" t="s">
        <v>230</v>
      </c>
      <c r="F92" s="71">
        <v>800</v>
      </c>
      <c r="G92" s="69">
        <f t="shared" si="8"/>
        <v>3200</v>
      </c>
      <c r="H92" s="70">
        <f t="shared" si="6"/>
        <v>5.3333333333333336E-4</v>
      </c>
      <c r="I92" s="70">
        <f t="shared" si="7"/>
        <v>5.3333333333333336E-4</v>
      </c>
      <c r="J92">
        <v>99</v>
      </c>
    </row>
    <row r="93" spans="1:10" s="68" customFormat="1">
      <c r="A93" s="67" t="s">
        <v>141</v>
      </c>
      <c r="B93" s="68" t="s">
        <v>53</v>
      </c>
      <c r="C93" s="68" t="s">
        <v>50</v>
      </c>
      <c r="D93" s="68" t="s">
        <v>50</v>
      </c>
      <c r="E93" s="68" t="s">
        <v>251</v>
      </c>
      <c r="F93" s="71">
        <v>1000</v>
      </c>
      <c r="G93" s="69">
        <f t="shared" si="8"/>
        <v>4000</v>
      </c>
      <c r="H93" s="70">
        <f t="shared" si="6"/>
        <v>6.6666666666666664E-4</v>
      </c>
      <c r="I93" s="70">
        <f t="shared" si="7"/>
        <v>6.6666666666666664E-4</v>
      </c>
      <c r="J93">
        <v>99</v>
      </c>
    </row>
    <row r="94" spans="1:10" s="68" customFormat="1">
      <c r="A94" s="67" t="s">
        <v>108</v>
      </c>
      <c r="B94" s="68" t="s">
        <v>53</v>
      </c>
      <c r="C94" s="68" t="s">
        <v>50</v>
      </c>
      <c r="D94" s="68" t="s">
        <v>50</v>
      </c>
      <c r="E94" s="68" t="s">
        <v>219</v>
      </c>
      <c r="F94" s="71">
        <v>1200</v>
      </c>
      <c r="G94" s="69">
        <f t="shared" si="8"/>
        <v>4800</v>
      </c>
      <c r="H94" s="70">
        <f t="shared" si="6"/>
        <v>8.0000000000000004E-4</v>
      </c>
      <c r="I94" s="70">
        <f t="shared" si="7"/>
        <v>8.0000000000000004E-4</v>
      </c>
      <c r="J94">
        <v>99</v>
      </c>
    </row>
    <row r="95" spans="1:10" s="68" customFormat="1">
      <c r="A95" s="67" t="s">
        <v>12</v>
      </c>
      <c r="B95" s="68" t="s">
        <v>53</v>
      </c>
      <c r="C95" s="68" t="s">
        <v>50</v>
      </c>
      <c r="D95" s="68" t="s">
        <v>50</v>
      </c>
      <c r="E95" s="68" t="s">
        <v>34</v>
      </c>
      <c r="F95" s="69">
        <f>625+625</f>
        <v>1250</v>
      </c>
      <c r="G95" s="69">
        <f>+F95*4</f>
        <v>5000</v>
      </c>
      <c r="H95" s="70">
        <f t="shared" si="6"/>
        <v>8.3333333333333339E-4</v>
      </c>
      <c r="I95" s="70">
        <f t="shared" si="7"/>
        <v>8.3333333333333339E-4</v>
      </c>
      <c r="J95">
        <v>99</v>
      </c>
    </row>
    <row r="96" spans="1:10" s="68" customFormat="1">
      <c r="A96" s="67" t="s">
        <v>139</v>
      </c>
      <c r="B96" s="68" t="s">
        <v>53</v>
      </c>
      <c r="C96" s="68" t="s">
        <v>50</v>
      </c>
      <c r="D96" s="68" t="s">
        <v>50</v>
      </c>
      <c r="E96" s="68" t="s">
        <v>249</v>
      </c>
      <c r="F96" s="71">
        <v>2000</v>
      </c>
      <c r="G96" s="69">
        <f t="shared" ref="G96:G104" si="9">F96*4</f>
        <v>8000</v>
      </c>
      <c r="H96" s="70">
        <f t="shared" si="6"/>
        <v>1.3333333333333333E-3</v>
      </c>
      <c r="I96" s="70">
        <f t="shared" si="7"/>
        <v>1.3333333333333333E-3</v>
      </c>
      <c r="J96">
        <v>99</v>
      </c>
    </row>
    <row r="97" spans="1:10" s="68" customFormat="1">
      <c r="A97" s="67" t="s">
        <v>134</v>
      </c>
      <c r="B97" s="68" t="s">
        <v>53</v>
      </c>
      <c r="C97" s="68" t="s">
        <v>50</v>
      </c>
      <c r="D97" s="68" t="s">
        <v>50</v>
      </c>
      <c r="E97" s="68" t="s">
        <v>244</v>
      </c>
      <c r="F97" s="71">
        <v>2000</v>
      </c>
      <c r="G97" s="69">
        <f t="shared" si="9"/>
        <v>8000</v>
      </c>
      <c r="H97" s="70">
        <f t="shared" si="6"/>
        <v>1.3333333333333333E-3</v>
      </c>
      <c r="I97" s="70">
        <f t="shared" si="7"/>
        <v>1.3333333333333333E-3</v>
      </c>
      <c r="J97">
        <v>99</v>
      </c>
    </row>
    <row r="98" spans="1:10" s="68" customFormat="1">
      <c r="A98" s="67" t="s">
        <v>120</v>
      </c>
      <c r="B98" s="68" t="s">
        <v>53</v>
      </c>
      <c r="C98" s="68" t="s">
        <v>50</v>
      </c>
      <c r="D98" s="68" t="s">
        <v>50</v>
      </c>
      <c r="E98" s="68" t="s">
        <v>231</v>
      </c>
      <c r="F98" s="71">
        <v>2000</v>
      </c>
      <c r="G98" s="69">
        <f t="shared" si="9"/>
        <v>8000</v>
      </c>
      <c r="H98" s="70">
        <f t="shared" si="6"/>
        <v>1.3333333333333333E-3</v>
      </c>
      <c r="I98" s="70">
        <f t="shared" si="7"/>
        <v>1.3333333333333333E-3</v>
      </c>
      <c r="J98">
        <v>99</v>
      </c>
    </row>
    <row r="99" spans="1:10" s="68" customFormat="1">
      <c r="A99" s="67" t="s">
        <v>136</v>
      </c>
      <c r="B99" s="68" t="s">
        <v>53</v>
      </c>
      <c r="C99" s="68" t="s">
        <v>50</v>
      </c>
      <c r="D99" s="68" t="s">
        <v>50</v>
      </c>
      <c r="E99" s="68" t="s">
        <v>246</v>
      </c>
      <c r="F99" s="71">
        <v>3000</v>
      </c>
      <c r="G99" s="69">
        <f t="shared" si="9"/>
        <v>12000</v>
      </c>
      <c r="H99" s="70">
        <f t="shared" si="6"/>
        <v>2E-3</v>
      </c>
      <c r="I99" s="70">
        <f t="shared" si="7"/>
        <v>2E-3</v>
      </c>
      <c r="J99">
        <v>99</v>
      </c>
    </row>
    <row r="100" spans="1:10" s="68" customFormat="1">
      <c r="A100" s="67" t="s">
        <v>115</v>
      </c>
      <c r="B100" s="68" t="s">
        <v>53</v>
      </c>
      <c r="C100" s="68" t="s">
        <v>50</v>
      </c>
      <c r="D100" s="68" t="s">
        <v>50</v>
      </c>
      <c r="E100" s="68" t="s">
        <v>226</v>
      </c>
      <c r="F100" s="71">
        <v>5000</v>
      </c>
      <c r="G100" s="69">
        <f t="shared" si="9"/>
        <v>20000</v>
      </c>
      <c r="H100" s="70">
        <f t="shared" si="6"/>
        <v>3.3333333333333335E-3</v>
      </c>
      <c r="I100" s="70">
        <f t="shared" si="7"/>
        <v>3.3333333333333335E-3</v>
      </c>
      <c r="J100">
        <v>99</v>
      </c>
    </row>
    <row r="101" spans="1:10" s="68" customFormat="1">
      <c r="A101" s="67" t="s">
        <v>129</v>
      </c>
      <c r="B101" s="68" t="s">
        <v>53</v>
      </c>
      <c r="C101" s="68" t="s">
        <v>50</v>
      </c>
      <c r="D101" s="68" t="s">
        <v>50</v>
      </c>
      <c r="E101" s="68" t="s">
        <v>386</v>
      </c>
      <c r="F101" s="71">
        <f>6000+1500</f>
        <v>7500</v>
      </c>
      <c r="G101" s="69">
        <f t="shared" si="9"/>
        <v>30000</v>
      </c>
      <c r="H101" s="70">
        <f t="shared" si="6"/>
        <v>5.0000000000000001E-3</v>
      </c>
      <c r="I101" s="70">
        <f t="shared" si="7"/>
        <v>5.0000000000000001E-3</v>
      </c>
      <c r="J101">
        <v>99</v>
      </c>
    </row>
    <row r="102" spans="1:10" s="68" customFormat="1">
      <c r="A102" s="67" t="s">
        <v>138</v>
      </c>
      <c r="B102" s="68" t="s">
        <v>53</v>
      </c>
      <c r="C102" s="68" t="s">
        <v>50</v>
      </c>
      <c r="D102" s="68" t="s">
        <v>50</v>
      </c>
      <c r="E102" s="68" t="s">
        <v>248</v>
      </c>
      <c r="F102" s="71">
        <v>8000</v>
      </c>
      <c r="G102" s="69">
        <f t="shared" si="9"/>
        <v>32000</v>
      </c>
      <c r="H102" s="70">
        <f t="shared" si="6"/>
        <v>5.3333333333333332E-3</v>
      </c>
      <c r="I102" s="70">
        <f t="shared" si="7"/>
        <v>5.3333333333333332E-3</v>
      </c>
      <c r="J102">
        <v>99</v>
      </c>
    </row>
    <row r="103" spans="1:10" s="68" customFormat="1">
      <c r="A103" s="67" t="s">
        <v>106</v>
      </c>
      <c r="B103" s="68" t="s">
        <v>53</v>
      </c>
      <c r="C103" s="68" t="s">
        <v>50</v>
      </c>
      <c r="D103" s="68" t="s">
        <v>50</v>
      </c>
      <c r="E103" s="68" t="s">
        <v>217</v>
      </c>
      <c r="F103" s="71">
        <v>8000</v>
      </c>
      <c r="G103" s="69">
        <f t="shared" si="9"/>
        <v>32000</v>
      </c>
      <c r="H103" s="70">
        <f t="shared" si="6"/>
        <v>5.3333333333333332E-3</v>
      </c>
      <c r="I103" s="70">
        <f t="shared" si="7"/>
        <v>5.3333333333333332E-3</v>
      </c>
      <c r="J103">
        <v>99</v>
      </c>
    </row>
    <row r="104" spans="1:10" s="68" customFormat="1">
      <c r="A104" s="67" t="s">
        <v>133</v>
      </c>
      <c r="B104" s="68" t="s">
        <v>53</v>
      </c>
      <c r="C104" s="68" t="s">
        <v>50</v>
      </c>
      <c r="D104" s="68" t="s">
        <v>50</v>
      </c>
      <c r="E104" s="68" t="s">
        <v>243</v>
      </c>
      <c r="F104" s="71">
        <v>20000</v>
      </c>
      <c r="G104" s="69">
        <f t="shared" si="9"/>
        <v>80000</v>
      </c>
      <c r="H104" s="70">
        <f t="shared" si="6"/>
        <v>1.3333333333333334E-2</v>
      </c>
      <c r="I104" s="70">
        <f t="shared" si="7"/>
        <v>1.3333333333333334E-2</v>
      </c>
      <c r="J104">
        <v>99</v>
      </c>
    </row>
    <row r="105" spans="1:10" s="68" customFormat="1">
      <c r="A105" s="67" t="s">
        <v>361</v>
      </c>
      <c r="B105" s="68" t="s">
        <v>53</v>
      </c>
      <c r="C105" s="68" t="s">
        <v>50</v>
      </c>
      <c r="D105" s="68" t="s">
        <v>50</v>
      </c>
      <c r="E105" s="68" t="s">
        <v>353</v>
      </c>
      <c r="F105" s="69">
        <f>38000-10</f>
        <v>37990</v>
      </c>
      <c r="G105" s="69">
        <f t="shared" ref="G105:G111" si="10">+F105*4</f>
        <v>151960</v>
      </c>
      <c r="H105" s="70">
        <f t="shared" si="6"/>
        <v>2.5326666666666667E-2</v>
      </c>
      <c r="I105" s="70">
        <f t="shared" si="7"/>
        <v>2.5326666666666667E-2</v>
      </c>
      <c r="J105">
        <v>99</v>
      </c>
    </row>
    <row r="106" spans="1:10" s="68" customFormat="1">
      <c r="A106" s="67" t="s">
        <v>362</v>
      </c>
      <c r="B106" s="68" t="s">
        <v>53</v>
      </c>
      <c r="C106" s="68" t="s">
        <v>50</v>
      </c>
      <c r="D106" s="68" t="s">
        <v>50</v>
      </c>
      <c r="E106" s="68" t="s">
        <v>354</v>
      </c>
      <c r="F106" s="69">
        <v>38000</v>
      </c>
      <c r="G106" s="69">
        <f t="shared" si="10"/>
        <v>152000</v>
      </c>
      <c r="H106" s="70">
        <f t="shared" si="6"/>
        <v>2.5333333333333333E-2</v>
      </c>
      <c r="I106" s="70">
        <f t="shared" si="7"/>
        <v>2.5333333333333333E-2</v>
      </c>
      <c r="J106">
        <v>99</v>
      </c>
    </row>
    <row r="107" spans="1:10" s="68" customFormat="1">
      <c r="A107" s="67" t="s">
        <v>350</v>
      </c>
      <c r="B107" s="68" t="s">
        <v>53</v>
      </c>
      <c r="C107" s="68" t="s">
        <v>50</v>
      </c>
      <c r="D107" s="68" t="s">
        <v>50</v>
      </c>
      <c r="E107" s="68" t="s">
        <v>308</v>
      </c>
      <c r="F107" s="69">
        <v>38000</v>
      </c>
      <c r="G107" s="69">
        <f t="shared" si="10"/>
        <v>152000</v>
      </c>
      <c r="H107" s="70">
        <f t="shared" si="6"/>
        <v>2.5333333333333333E-2</v>
      </c>
      <c r="I107" s="70">
        <f t="shared" si="7"/>
        <v>2.5333333333333333E-2</v>
      </c>
      <c r="J107">
        <v>99</v>
      </c>
    </row>
    <row r="108" spans="1:10" s="68" customFormat="1">
      <c r="A108" s="67" t="s">
        <v>360</v>
      </c>
      <c r="B108" s="68" t="s">
        <v>53</v>
      </c>
      <c r="C108" s="68" t="s">
        <v>50</v>
      </c>
      <c r="D108" s="68" t="s">
        <v>50</v>
      </c>
      <c r="E108" s="68" t="s">
        <v>356</v>
      </c>
      <c r="F108" s="69">
        <v>39000</v>
      </c>
      <c r="G108" s="69">
        <f t="shared" si="10"/>
        <v>156000</v>
      </c>
      <c r="H108" s="70">
        <f t="shared" si="6"/>
        <v>2.5999999999999999E-2</v>
      </c>
      <c r="I108" s="70">
        <f t="shared" si="7"/>
        <v>2.5999999999999999E-2</v>
      </c>
      <c r="J108">
        <v>99</v>
      </c>
    </row>
    <row r="109" spans="1:10" s="68" customFormat="1">
      <c r="A109" s="67" t="s">
        <v>358</v>
      </c>
      <c r="B109" s="68" t="s">
        <v>53</v>
      </c>
      <c r="C109" s="68" t="s">
        <v>50</v>
      </c>
      <c r="D109" s="68" t="s">
        <v>50</v>
      </c>
      <c r="E109" s="68" t="s">
        <v>351</v>
      </c>
      <c r="F109" s="69">
        <v>39000</v>
      </c>
      <c r="G109" s="69">
        <f t="shared" si="10"/>
        <v>156000</v>
      </c>
      <c r="H109" s="70">
        <f t="shared" si="6"/>
        <v>2.5999999999999999E-2</v>
      </c>
      <c r="I109" s="70">
        <f t="shared" si="7"/>
        <v>2.5999999999999999E-2</v>
      </c>
      <c r="J109">
        <v>99</v>
      </c>
    </row>
    <row r="110" spans="1:10" s="68" customFormat="1">
      <c r="A110" s="67" t="s">
        <v>359</v>
      </c>
      <c r="B110" s="68" t="s">
        <v>53</v>
      </c>
      <c r="C110" s="68" t="s">
        <v>50</v>
      </c>
      <c r="D110" s="68" t="s">
        <v>50</v>
      </c>
      <c r="E110" s="68" t="s">
        <v>352</v>
      </c>
      <c r="F110" s="69">
        <v>39000</v>
      </c>
      <c r="G110" s="69">
        <f t="shared" si="10"/>
        <v>156000</v>
      </c>
      <c r="H110" s="70">
        <f t="shared" si="6"/>
        <v>2.5999999999999999E-2</v>
      </c>
      <c r="I110" s="70">
        <f t="shared" si="7"/>
        <v>2.5999999999999999E-2</v>
      </c>
      <c r="J110">
        <v>99</v>
      </c>
    </row>
    <row r="111" spans="1:10" s="68" customFormat="1">
      <c r="A111" s="67" t="s">
        <v>363</v>
      </c>
      <c r="B111" s="68" t="s">
        <v>53</v>
      </c>
      <c r="C111" s="68" t="s">
        <v>50</v>
      </c>
      <c r="D111" s="68" t="s">
        <v>50</v>
      </c>
      <c r="E111" s="68" t="s">
        <v>355</v>
      </c>
      <c r="F111" s="69">
        <f>39000+10</f>
        <v>39010</v>
      </c>
      <c r="G111" s="69">
        <f t="shared" si="10"/>
        <v>156040</v>
      </c>
      <c r="H111" s="70">
        <f t="shared" si="6"/>
        <v>2.6006666666666668E-2</v>
      </c>
      <c r="I111" s="70">
        <f t="shared" si="7"/>
        <v>2.6006666666666668E-2</v>
      </c>
      <c r="J111">
        <v>99</v>
      </c>
    </row>
    <row r="112" spans="1:10" s="68" customFormat="1">
      <c r="A112" s="67" t="s">
        <v>409</v>
      </c>
      <c r="B112" s="68" t="s">
        <v>53</v>
      </c>
      <c r="C112" s="68" t="s">
        <v>50</v>
      </c>
      <c r="D112" s="68" t="s">
        <v>50</v>
      </c>
      <c r="E112" s="68" t="s">
        <v>406</v>
      </c>
      <c r="F112" s="69">
        <v>49000</v>
      </c>
      <c r="G112" s="69">
        <f>F112*4</f>
        <v>196000</v>
      </c>
      <c r="H112" s="70">
        <f t="shared" si="6"/>
        <v>3.2666666666666663E-2</v>
      </c>
      <c r="I112" s="70">
        <f t="shared" si="7"/>
        <v>3.2666666666666663E-2</v>
      </c>
      <c r="J112">
        <v>99</v>
      </c>
    </row>
    <row r="113" spans="1:10" s="68" customFormat="1">
      <c r="A113" s="67" t="s">
        <v>410</v>
      </c>
      <c r="B113" s="68" t="s">
        <v>53</v>
      </c>
      <c r="C113" s="68" t="s">
        <v>50</v>
      </c>
      <c r="D113" s="68" t="s">
        <v>50</v>
      </c>
      <c r="E113" s="68" t="s">
        <v>407</v>
      </c>
      <c r="F113" s="69">
        <v>59000</v>
      </c>
      <c r="G113" s="69">
        <f>F113*4</f>
        <v>236000</v>
      </c>
      <c r="H113" s="70">
        <f t="shared" si="6"/>
        <v>3.9333333333333331E-2</v>
      </c>
      <c r="I113" s="70">
        <f t="shared" si="7"/>
        <v>3.9333333333333331E-2</v>
      </c>
      <c r="J113">
        <v>99</v>
      </c>
    </row>
    <row r="114" spans="1:10" s="68" customFormat="1">
      <c r="A114" s="67" t="s">
        <v>76</v>
      </c>
      <c r="B114" s="68" t="s">
        <v>145</v>
      </c>
      <c r="C114" s="68" t="s">
        <v>50</v>
      </c>
      <c r="D114" s="68" t="s">
        <v>50</v>
      </c>
      <c r="E114" s="68" t="s">
        <v>174</v>
      </c>
      <c r="F114" s="71">
        <v>100</v>
      </c>
      <c r="G114" s="69">
        <f>F114*4</f>
        <v>400</v>
      </c>
      <c r="H114" s="70">
        <f t="shared" si="6"/>
        <v>6.666666666666667E-5</v>
      </c>
      <c r="I114" s="70">
        <f t="shared" si="7"/>
        <v>6.666666666666667E-5</v>
      </c>
      <c r="J114">
        <v>99</v>
      </c>
    </row>
    <row r="115" spans="1:10" s="68" customFormat="1">
      <c r="A115" s="67" t="s">
        <v>75</v>
      </c>
      <c r="B115" s="68" t="s">
        <v>145</v>
      </c>
      <c r="C115" s="68" t="s">
        <v>50</v>
      </c>
      <c r="D115" s="68" t="s">
        <v>50</v>
      </c>
      <c r="E115" s="68" t="s">
        <v>173</v>
      </c>
      <c r="F115" s="71">
        <v>100</v>
      </c>
      <c r="G115" s="69">
        <f>F115*4</f>
        <v>400</v>
      </c>
      <c r="H115" s="70">
        <f t="shared" si="6"/>
        <v>6.666666666666667E-5</v>
      </c>
      <c r="I115" s="70">
        <f t="shared" si="7"/>
        <v>6.666666666666667E-5</v>
      </c>
      <c r="J115">
        <v>99</v>
      </c>
    </row>
    <row r="116" spans="1:10" s="68" customFormat="1">
      <c r="A116" s="67" t="s">
        <v>79</v>
      </c>
      <c r="B116" s="68" t="s">
        <v>145</v>
      </c>
      <c r="C116" s="68" t="s">
        <v>50</v>
      </c>
      <c r="D116" s="68" t="s">
        <v>50</v>
      </c>
      <c r="E116" s="68" t="s">
        <v>177</v>
      </c>
      <c r="F116" s="71">
        <v>110</v>
      </c>
      <c r="G116" s="71">
        <f>F116*4</f>
        <v>440</v>
      </c>
      <c r="H116" s="70">
        <f t="shared" si="6"/>
        <v>7.3333333333333331E-5</v>
      </c>
      <c r="I116" s="70">
        <f t="shared" si="7"/>
        <v>7.3333333333333331E-5</v>
      </c>
      <c r="J116">
        <v>99</v>
      </c>
    </row>
    <row r="117" spans="1:10" s="68" customFormat="1">
      <c r="A117" s="67" t="s">
        <v>30</v>
      </c>
      <c r="B117" s="68" t="s">
        <v>145</v>
      </c>
      <c r="C117" s="68" t="s">
        <v>50</v>
      </c>
      <c r="D117" s="68" t="s">
        <v>50</v>
      </c>
      <c r="E117" s="68" t="s">
        <v>48</v>
      </c>
      <c r="F117" s="71">
        <v>110</v>
      </c>
      <c r="G117" s="71">
        <f>+F117*4</f>
        <v>440</v>
      </c>
      <c r="H117" s="70">
        <f t="shared" si="6"/>
        <v>7.3333333333333331E-5</v>
      </c>
      <c r="I117" s="70">
        <f t="shared" si="7"/>
        <v>7.3333333333333331E-5</v>
      </c>
      <c r="J117">
        <v>99</v>
      </c>
    </row>
    <row r="118" spans="1:10" s="68" customFormat="1">
      <c r="A118" s="67" t="s">
        <v>101</v>
      </c>
      <c r="B118" s="68" t="s">
        <v>145</v>
      </c>
      <c r="C118" s="68" t="s">
        <v>50</v>
      </c>
      <c r="D118" s="68" t="s">
        <v>50</v>
      </c>
      <c r="E118" s="68" t="s">
        <v>211</v>
      </c>
      <c r="F118" s="71">
        <v>130</v>
      </c>
      <c r="G118" s="71">
        <f>F118*4</f>
        <v>520</v>
      </c>
      <c r="H118" s="70">
        <f t="shared" ref="H118:H149" si="11">F118/1500000</f>
        <v>8.6666666666666668E-5</v>
      </c>
      <c r="I118" s="70">
        <f t="shared" ref="I118:I149" si="12">G118/6000000</f>
        <v>8.6666666666666668E-5</v>
      </c>
      <c r="J118">
        <v>99</v>
      </c>
    </row>
    <row r="119" spans="1:10" s="68" customFormat="1">
      <c r="A119" s="67" t="s">
        <v>77</v>
      </c>
      <c r="B119" s="68" t="s">
        <v>145</v>
      </c>
      <c r="C119" s="68" t="s">
        <v>50</v>
      </c>
      <c r="D119" s="68" t="s">
        <v>50</v>
      </c>
      <c r="E119" s="68" t="s">
        <v>175</v>
      </c>
      <c r="F119" s="71">
        <v>130</v>
      </c>
      <c r="G119" s="71">
        <f>F119*4</f>
        <v>520</v>
      </c>
      <c r="H119" s="70">
        <f t="shared" si="11"/>
        <v>8.6666666666666668E-5</v>
      </c>
      <c r="I119" s="70">
        <f t="shared" si="12"/>
        <v>8.6666666666666668E-5</v>
      </c>
      <c r="J119">
        <v>99</v>
      </c>
    </row>
    <row r="120" spans="1:10" s="68" customFormat="1">
      <c r="A120" s="67" t="s">
        <v>74</v>
      </c>
      <c r="B120" s="68" t="s">
        <v>145</v>
      </c>
      <c r="C120" s="68" t="s">
        <v>50</v>
      </c>
      <c r="D120" s="68" t="s">
        <v>50</v>
      </c>
      <c r="E120" s="68" t="s">
        <v>172</v>
      </c>
      <c r="F120" s="71">
        <v>140</v>
      </c>
      <c r="G120" s="71">
        <f>F120*4</f>
        <v>560</v>
      </c>
      <c r="H120" s="70">
        <f t="shared" si="11"/>
        <v>9.333333333333333E-5</v>
      </c>
      <c r="I120" s="70">
        <f t="shared" si="12"/>
        <v>9.333333333333333E-5</v>
      </c>
      <c r="J120">
        <v>99</v>
      </c>
    </row>
    <row r="121" spans="1:10" s="68" customFormat="1">
      <c r="A121" s="67" t="s">
        <v>29</v>
      </c>
      <c r="B121" s="68" t="s">
        <v>145</v>
      </c>
      <c r="C121" s="68" t="s">
        <v>50</v>
      </c>
      <c r="D121" s="68" t="s">
        <v>50</v>
      </c>
      <c r="E121" s="68" t="s">
        <v>47</v>
      </c>
      <c r="F121" s="71">
        <v>140</v>
      </c>
      <c r="G121" s="71">
        <f>+F121*4</f>
        <v>560</v>
      </c>
      <c r="H121" s="70">
        <f t="shared" si="11"/>
        <v>9.333333333333333E-5</v>
      </c>
      <c r="I121" s="70">
        <f t="shared" si="12"/>
        <v>9.333333333333333E-5</v>
      </c>
      <c r="J121">
        <v>99</v>
      </c>
    </row>
    <row r="122" spans="1:10" s="68" customFormat="1">
      <c r="A122" s="67" t="s">
        <v>84</v>
      </c>
      <c r="B122" s="68" t="s">
        <v>145</v>
      </c>
      <c r="C122" s="68" t="s">
        <v>50</v>
      </c>
      <c r="D122" s="68" t="s">
        <v>50</v>
      </c>
      <c r="E122" s="68" t="s">
        <v>182</v>
      </c>
      <c r="F122" s="71">
        <v>170</v>
      </c>
      <c r="G122" s="71">
        <f t="shared" ref="G122:G134" si="13">F122*4</f>
        <v>680</v>
      </c>
      <c r="H122" s="70">
        <f t="shared" si="11"/>
        <v>1.1333333333333333E-4</v>
      </c>
      <c r="I122" s="70">
        <f t="shared" si="12"/>
        <v>1.1333333333333333E-4</v>
      </c>
      <c r="J122">
        <v>99</v>
      </c>
    </row>
    <row r="123" spans="1:10" s="68" customFormat="1">
      <c r="A123" s="67" t="s">
        <v>123</v>
      </c>
      <c r="B123" s="68" t="s">
        <v>145</v>
      </c>
      <c r="C123" s="68" t="s">
        <v>50</v>
      </c>
      <c r="D123" s="68" t="s">
        <v>50</v>
      </c>
      <c r="E123" s="68" t="s">
        <v>234</v>
      </c>
      <c r="F123" s="71">
        <v>180</v>
      </c>
      <c r="G123" s="71">
        <f t="shared" si="13"/>
        <v>720</v>
      </c>
      <c r="H123" s="70">
        <f t="shared" si="11"/>
        <v>1.2E-4</v>
      </c>
      <c r="I123" s="70">
        <f t="shared" si="12"/>
        <v>1.2E-4</v>
      </c>
      <c r="J123">
        <v>99</v>
      </c>
    </row>
    <row r="124" spans="1:10" s="68" customFormat="1">
      <c r="A124" s="67" t="s">
        <v>95</v>
      </c>
      <c r="B124" s="68" t="s">
        <v>145</v>
      </c>
      <c r="C124" s="68" t="s">
        <v>50</v>
      </c>
      <c r="D124" s="68" t="s">
        <v>50</v>
      </c>
      <c r="E124" s="68" t="s">
        <v>192</v>
      </c>
      <c r="F124" s="71">
        <v>190</v>
      </c>
      <c r="G124" s="71">
        <f t="shared" si="13"/>
        <v>760</v>
      </c>
      <c r="H124" s="70">
        <f t="shared" si="11"/>
        <v>1.2666666666666666E-4</v>
      </c>
      <c r="I124" s="70">
        <f t="shared" si="12"/>
        <v>1.2666666666666666E-4</v>
      </c>
      <c r="J124">
        <v>99</v>
      </c>
    </row>
    <row r="125" spans="1:10" s="68" customFormat="1">
      <c r="A125" s="67" t="s">
        <v>100</v>
      </c>
      <c r="B125" s="68" t="s">
        <v>145</v>
      </c>
      <c r="C125" s="68" t="s">
        <v>50</v>
      </c>
      <c r="D125" s="68" t="s">
        <v>50</v>
      </c>
      <c r="E125" s="68" t="s">
        <v>210</v>
      </c>
      <c r="F125" s="71">
        <v>210</v>
      </c>
      <c r="G125" s="71">
        <f t="shared" si="13"/>
        <v>840</v>
      </c>
      <c r="H125" s="70">
        <f t="shared" si="11"/>
        <v>1.3999999999999999E-4</v>
      </c>
      <c r="I125" s="70">
        <f t="shared" si="12"/>
        <v>1.3999999999999999E-4</v>
      </c>
      <c r="J125">
        <v>99</v>
      </c>
    </row>
    <row r="126" spans="1:10" s="68" customFormat="1">
      <c r="A126" s="67" t="s">
        <v>143</v>
      </c>
      <c r="B126" s="68" t="s">
        <v>145</v>
      </c>
      <c r="C126" s="68" t="s">
        <v>50</v>
      </c>
      <c r="D126" s="68" t="s">
        <v>50</v>
      </c>
      <c r="E126" s="68" t="s">
        <v>253</v>
      </c>
      <c r="F126" s="71">
        <v>230</v>
      </c>
      <c r="G126" s="71">
        <f t="shared" si="13"/>
        <v>920</v>
      </c>
      <c r="H126" s="70">
        <f t="shared" si="11"/>
        <v>1.5333333333333334E-4</v>
      </c>
      <c r="I126" s="70">
        <f t="shared" si="12"/>
        <v>1.5333333333333334E-4</v>
      </c>
      <c r="J126">
        <v>99</v>
      </c>
    </row>
    <row r="127" spans="1:10" s="68" customFormat="1">
      <c r="A127" s="67" t="s">
        <v>114</v>
      </c>
      <c r="B127" s="68" t="s">
        <v>145</v>
      </c>
      <c r="C127" s="68" t="s">
        <v>50</v>
      </c>
      <c r="D127" s="68" t="s">
        <v>50</v>
      </c>
      <c r="E127" s="68" t="s">
        <v>225</v>
      </c>
      <c r="F127" s="71">
        <v>250</v>
      </c>
      <c r="G127" s="71">
        <f t="shared" si="13"/>
        <v>1000</v>
      </c>
      <c r="H127" s="70">
        <f t="shared" si="11"/>
        <v>1.6666666666666666E-4</v>
      </c>
      <c r="I127" s="70">
        <f t="shared" si="12"/>
        <v>1.6666666666666666E-4</v>
      </c>
      <c r="J127">
        <v>99</v>
      </c>
    </row>
    <row r="128" spans="1:10" s="68" customFormat="1">
      <c r="A128" s="67" t="s">
        <v>15</v>
      </c>
      <c r="B128" s="68" t="s">
        <v>145</v>
      </c>
      <c r="C128" s="68" t="s">
        <v>50</v>
      </c>
      <c r="D128" s="68" t="s">
        <v>50</v>
      </c>
      <c r="E128" s="68" t="s">
        <v>152</v>
      </c>
      <c r="F128" s="71">
        <v>300</v>
      </c>
      <c r="G128" s="71">
        <f t="shared" si="13"/>
        <v>1200</v>
      </c>
      <c r="H128" s="70">
        <f t="shared" si="11"/>
        <v>2.0000000000000001E-4</v>
      </c>
      <c r="I128" s="70">
        <f t="shared" si="12"/>
        <v>2.0000000000000001E-4</v>
      </c>
      <c r="J128">
        <v>99</v>
      </c>
    </row>
    <row r="129" spans="1:10" s="68" customFormat="1">
      <c r="A129" s="67" t="s">
        <v>55</v>
      </c>
      <c r="B129" s="68" t="s">
        <v>145</v>
      </c>
      <c r="C129" s="68" t="s">
        <v>50</v>
      </c>
      <c r="D129" s="68" t="s">
        <v>50</v>
      </c>
      <c r="E129" s="68" t="s">
        <v>153</v>
      </c>
      <c r="F129" s="71">
        <v>300</v>
      </c>
      <c r="G129" s="71">
        <f t="shared" si="13"/>
        <v>1200</v>
      </c>
      <c r="H129" s="70">
        <f t="shared" si="11"/>
        <v>2.0000000000000001E-4</v>
      </c>
      <c r="I129" s="70">
        <f t="shared" si="12"/>
        <v>2.0000000000000001E-4</v>
      </c>
      <c r="J129">
        <v>99</v>
      </c>
    </row>
    <row r="130" spans="1:10" s="68" customFormat="1">
      <c r="A130" s="67" t="s">
        <v>56</v>
      </c>
      <c r="B130" s="68" t="s">
        <v>145</v>
      </c>
      <c r="C130" s="68" t="s">
        <v>50</v>
      </c>
      <c r="D130" s="68" t="s">
        <v>50</v>
      </c>
      <c r="E130" s="68" t="s">
        <v>154</v>
      </c>
      <c r="F130" s="71">
        <v>300</v>
      </c>
      <c r="G130" s="71">
        <f t="shared" si="13"/>
        <v>1200</v>
      </c>
      <c r="H130" s="70">
        <f t="shared" si="11"/>
        <v>2.0000000000000001E-4</v>
      </c>
      <c r="I130" s="70">
        <f t="shared" si="12"/>
        <v>2.0000000000000001E-4</v>
      </c>
      <c r="J130">
        <v>99</v>
      </c>
    </row>
    <row r="131" spans="1:10" s="68" customFormat="1">
      <c r="A131" s="67" t="s">
        <v>104</v>
      </c>
      <c r="B131" s="68" t="s">
        <v>145</v>
      </c>
      <c r="C131" s="68" t="s">
        <v>50</v>
      </c>
      <c r="D131" s="68" t="s">
        <v>50</v>
      </c>
      <c r="E131" s="68" t="s">
        <v>214</v>
      </c>
      <c r="F131" s="71">
        <v>300</v>
      </c>
      <c r="G131" s="71">
        <f t="shared" si="13"/>
        <v>1200</v>
      </c>
      <c r="H131" s="70">
        <f t="shared" si="11"/>
        <v>2.0000000000000001E-4</v>
      </c>
      <c r="I131" s="70">
        <f t="shared" si="12"/>
        <v>2.0000000000000001E-4</v>
      </c>
      <c r="J131">
        <v>99</v>
      </c>
    </row>
    <row r="132" spans="1:10" s="68" customFormat="1">
      <c r="A132" s="67" t="s">
        <v>87</v>
      </c>
      <c r="B132" s="68" t="s">
        <v>145</v>
      </c>
      <c r="C132" s="68" t="s">
        <v>50</v>
      </c>
      <c r="D132" s="68" t="s">
        <v>50</v>
      </c>
      <c r="E132" s="68" t="s">
        <v>185</v>
      </c>
      <c r="F132" s="71">
        <v>300</v>
      </c>
      <c r="G132" s="71">
        <f t="shared" si="13"/>
        <v>1200</v>
      </c>
      <c r="H132" s="70">
        <f t="shared" si="11"/>
        <v>2.0000000000000001E-4</v>
      </c>
      <c r="I132" s="70">
        <f t="shared" si="12"/>
        <v>2.0000000000000001E-4</v>
      </c>
      <c r="J132">
        <v>99</v>
      </c>
    </row>
    <row r="133" spans="1:10" s="68" customFormat="1">
      <c r="A133" s="67" t="s">
        <v>86</v>
      </c>
      <c r="B133" s="68" t="s">
        <v>145</v>
      </c>
      <c r="C133" s="68" t="s">
        <v>50</v>
      </c>
      <c r="D133" s="68" t="s">
        <v>50</v>
      </c>
      <c r="E133" s="68" t="s">
        <v>184</v>
      </c>
      <c r="F133" s="71">
        <v>300</v>
      </c>
      <c r="G133" s="71">
        <f t="shared" si="13"/>
        <v>1200</v>
      </c>
      <c r="H133" s="70">
        <f t="shared" si="11"/>
        <v>2.0000000000000001E-4</v>
      </c>
      <c r="I133" s="70">
        <f t="shared" si="12"/>
        <v>2.0000000000000001E-4</v>
      </c>
      <c r="J133">
        <v>99</v>
      </c>
    </row>
    <row r="134" spans="1:10" s="68" customFormat="1">
      <c r="A134" s="67" t="s">
        <v>85</v>
      </c>
      <c r="B134" s="68" t="s">
        <v>145</v>
      </c>
      <c r="C134" s="68" t="s">
        <v>50</v>
      </c>
      <c r="D134" s="68" t="s">
        <v>50</v>
      </c>
      <c r="E134" s="68" t="s">
        <v>183</v>
      </c>
      <c r="F134" s="71">
        <v>300</v>
      </c>
      <c r="G134" s="71">
        <f t="shared" si="13"/>
        <v>1200</v>
      </c>
      <c r="H134" s="70">
        <f t="shared" si="11"/>
        <v>2.0000000000000001E-4</v>
      </c>
      <c r="I134" s="70">
        <f t="shared" si="12"/>
        <v>2.0000000000000001E-4</v>
      </c>
      <c r="J134">
        <v>99</v>
      </c>
    </row>
    <row r="135" spans="1:10" s="68" customFormat="1">
      <c r="A135" s="67" t="s">
        <v>24</v>
      </c>
      <c r="B135" s="68" t="s">
        <v>145</v>
      </c>
      <c r="C135" s="68" t="s">
        <v>50</v>
      </c>
      <c r="D135" s="68" t="s">
        <v>50</v>
      </c>
      <c r="E135" s="68" t="s">
        <v>43</v>
      </c>
      <c r="F135" s="71">
        <v>300</v>
      </c>
      <c r="G135" s="71">
        <f>+F135*4</f>
        <v>1200</v>
      </c>
      <c r="H135" s="70">
        <f t="shared" si="11"/>
        <v>2.0000000000000001E-4</v>
      </c>
      <c r="I135" s="70">
        <f t="shared" si="12"/>
        <v>2.0000000000000001E-4</v>
      </c>
      <c r="J135">
        <v>99</v>
      </c>
    </row>
    <row r="136" spans="1:10" s="68" customFormat="1">
      <c r="A136" s="67" t="s">
        <v>20</v>
      </c>
      <c r="B136" s="68" t="s">
        <v>145</v>
      </c>
      <c r="C136" s="68" t="s">
        <v>50</v>
      </c>
      <c r="D136" s="68" t="s">
        <v>50</v>
      </c>
      <c r="E136" s="68" t="s">
        <v>39</v>
      </c>
      <c r="F136" s="71">
        <v>300</v>
      </c>
      <c r="G136" s="71">
        <f>+F136*4</f>
        <v>1200</v>
      </c>
      <c r="H136" s="70">
        <f t="shared" si="11"/>
        <v>2.0000000000000001E-4</v>
      </c>
      <c r="I136" s="70">
        <f t="shared" si="12"/>
        <v>2.0000000000000001E-4</v>
      </c>
      <c r="J136">
        <v>99</v>
      </c>
    </row>
    <row r="137" spans="1:10" s="68" customFormat="1">
      <c r="A137" s="67" t="s">
        <v>23</v>
      </c>
      <c r="B137" s="68" t="s">
        <v>145</v>
      </c>
      <c r="C137" s="68" t="s">
        <v>50</v>
      </c>
      <c r="D137" s="68" t="s">
        <v>50</v>
      </c>
      <c r="E137" s="68" t="s">
        <v>42</v>
      </c>
      <c r="F137" s="71">
        <v>300</v>
      </c>
      <c r="G137" s="71">
        <f>+F137*4</f>
        <v>1200</v>
      </c>
      <c r="H137" s="70">
        <f t="shared" si="11"/>
        <v>2.0000000000000001E-4</v>
      </c>
      <c r="I137" s="70">
        <f t="shared" si="12"/>
        <v>2.0000000000000001E-4</v>
      </c>
      <c r="J137">
        <v>99</v>
      </c>
    </row>
    <row r="138" spans="1:10" s="68" customFormat="1">
      <c r="A138" s="67" t="s">
        <v>13</v>
      </c>
      <c r="B138" s="68" t="s">
        <v>145</v>
      </c>
      <c r="C138" s="68" t="s">
        <v>50</v>
      </c>
      <c r="D138" s="68" t="s">
        <v>50</v>
      </c>
      <c r="E138" s="68" t="s">
        <v>35</v>
      </c>
      <c r="F138" s="71">
        <f>625-250</f>
        <v>375</v>
      </c>
      <c r="G138" s="71">
        <f>+F138*4</f>
        <v>1500</v>
      </c>
      <c r="H138" s="70">
        <f t="shared" si="11"/>
        <v>2.5000000000000001E-4</v>
      </c>
      <c r="I138" s="70">
        <f t="shared" si="12"/>
        <v>2.5000000000000001E-4</v>
      </c>
      <c r="J138">
        <v>99</v>
      </c>
    </row>
    <row r="139" spans="1:10" s="68" customFormat="1">
      <c r="A139" s="67" t="s">
        <v>92</v>
      </c>
      <c r="B139" s="68" t="s">
        <v>145</v>
      </c>
      <c r="C139" s="68" t="s">
        <v>50</v>
      </c>
      <c r="D139" s="68" t="s">
        <v>50</v>
      </c>
      <c r="E139" s="68" t="s">
        <v>189</v>
      </c>
      <c r="F139" s="71">
        <v>390</v>
      </c>
      <c r="G139" s="71">
        <f t="shared" ref="G139:G144" si="14">F139*4</f>
        <v>1560</v>
      </c>
      <c r="H139" s="70">
        <f t="shared" si="11"/>
        <v>2.5999999999999998E-4</v>
      </c>
      <c r="I139" s="70">
        <f t="shared" si="12"/>
        <v>2.5999999999999998E-4</v>
      </c>
      <c r="J139">
        <v>99</v>
      </c>
    </row>
    <row r="140" spans="1:10" s="68" customFormat="1">
      <c r="A140" s="67" t="s">
        <v>116</v>
      </c>
      <c r="B140" s="68" t="s">
        <v>145</v>
      </c>
      <c r="C140" s="68" t="s">
        <v>50</v>
      </c>
      <c r="D140" s="68" t="s">
        <v>50</v>
      </c>
      <c r="E140" s="68" t="s">
        <v>227</v>
      </c>
      <c r="F140" s="71">
        <v>400</v>
      </c>
      <c r="G140" s="71">
        <f t="shared" si="14"/>
        <v>1600</v>
      </c>
      <c r="H140" s="70">
        <f t="shared" si="11"/>
        <v>2.6666666666666668E-4</v>
      </c>
      <c r="I140" s="70">
        <f t="shared" si="12"/>
        <v>2.6666666666666668E-4</v>
      </c>
      <c r="J140">
        <v>99</v>
      </c>
    </row>
    <row r="141" spans="1:10" s="72" customFormat="1">
      <c r="A141" s="67" t="s">
        <v>10</v>
      </c>
      <c r="B141" s="68" t="s">
        <v>145</v>
      </c>
      <c r="C141" s="68" t="s">
        <v>50</v>
      </c>
      <c r="D141" s="68" t="s">
        <v>50</v>
      </c>
      <c r="E141" s="68" t="s">
        <v>188</v>
      </c>
      <c r="F141" s="71">
        <v>420</v>
      </c>
      <c r="G141" s="71">
        <f t="shared" si="14"/>
        <v>1680</v>
      </c>
      <c r="H141" s="70">
        <f t="shared" si="11"/>
        <v>2.7999999999999998E-4</v>
      </c>
      <c r="I141" s="70">
        <f t="shared" si="12"/>
        <v>2.7999999999999998E-4</v>
      </c>
      <c r="J141">
        <v>99</v>
      </c>
    </row>
    <row r="142" spans="1:10" s="72" customFormat="1">
      <c r="A142" s="67" t="s">
        <v>130</v>
      </c>
      <c r="B142" s="68" t="s">
        <v>145</v>
      </c>
      <c r="C142" s="68" t="s">
        <v>50</v>
      </c>
      <c r="D142" s="68" t="s">
        <v>50</v>
      </c>
      <c r="E142" s="68" t="s">
        <v>240</v>
      </c>
      <c r="F142" s="71">
        <v>500</v>
      </c>
      <c r="G142" s="71">
        <f t="shared" si="14"/>
        <v>2000</v>
      </c>
      <c r="H142" s="70">
        <f t="shared" si="11"/>
        <v>3.3333333333333332E-4</v>
      </c>
      <c r="I142" s="70">
        <f t="shared" si="12"/>
        <v>3.3333333333333332E-4</v>
      </c>
      <c r="J142">
        <v>99</v>
      </c>
    </row>
    <row r="143" spans="1:10" s="72" customFormat="1">
      <c r="A143" s="67" t="s">
        <v>117</v>
      </c>
      <c r="B143" s="68" t="s">
        <v>145</v>
      </c>
      <c r="C143" s="68" t="s">
        <v>50</v>
      </c>
      <c r="D143" s="68" t="s">
        <v>50</v>
      </c>
      <c r="E143" s="68" t="s">
        <v>228</v>
      </c>
      <c r="F143" s="71">
        <v>500</v>
      </c>
      <c r="G143" s="71">
        <f t="shared" si="14"/>
        <v>2000</v>
      </c>
      <c r="H143" s="70">
        <f t="shared" si="11"/>
        <v>3.3333333333333332E-4</v>
      </c>
      <c r="I143" s="70">
        <f t="shared" si="12"/>
        <v>3.3333333333333332E-4</v>
      </c>
      <c r="J143">
        <v>99</v>
      </c>
    </row>
    <row r="144" spans="1:10" s="72" customFormat="1">
      <c r="A144" s="67" t="s">
        <v>111</v>
      </c>
      <c r="B144" s="68" t="s">
        <v>145</v>
      </c>
      <c r="C144" s="68" t="s">
        <v>50</v>
      </c>
      <c r="D144" s="68" t="s">
        <v>50</v>
      </c>
      <c r="E144" s="68" t="s">
        <v>222</v>
      </c>
      <c r="F144" s="71">
        <v>500</v>
      </c>
      <c r="G144" s="71">
        <f t="shared" si="14"/>
        <v>2000</v>
      </c>
      <c r="H144" s="70">
        <f t="shared" si="11"/>
        <v>3.3333333333333332E-4</v>
      </c>
      <c r="I144" s="70">
        <f t="shared" si="12"/>
        <v>3.3333333333333332E-4</v>
      </c>
      <c r="J144">
        <v>99</v>
      </c>
    </row>
    <row r="145" spans="1:10" s="72" customFormat="1">
      <c r="A145" s="67" t="s">
        <v>8</v>
      </c>
      <c r="B145" s="68" t="s">
        <v>145</v>
      </c>
      <c r="C145" s="68" t="s">
        <v>50</v>
      </c>
      <c r="D145" s="68" t="s">
        <v>50</v>
      </c>
      <c r="E145" s="68" t="s">
        <v>32</v>
      </c>
      <c r="F145" s="71">
        <v>625</v>
      </c>
      <c r="G145" s="71">
        <f>+F145*4</f>
        <v>2500</v>
      </c>
      <c r="H145" s="70">
        <f t="shared" si="11"/>
        <v>4.1666666666666669E-4</v>
      </c>
      <c r="I145" s="70">
        <f t="shared" si="12"/>
        <v>4.1666666666666669E-4</v>
      </c>
      <c r="J145">
        <v>99</v>
      </c>
    </row>
    <row r="146" spans="1:10" s="72" customFormat="1">
      <c r="A146" s="67" t="s">
        <v>93</v>
      </c>
      <c r="B146" s="68" t="s">
        <v>145</v>
      </c>
      <c r="C146" s="68" t="s">
        <v>50</v>
      </c>
      <c r="D146" s="68" t="s">
        <v>50</v>
      </c>
      <c r="E146" s="68" t="s">
        <v>190</v>
      </c>
      <c r="F146" s="71">
        <v>700</v>
      </c>
      <c r="G146" s="71">
        <f t="shared" ref="G146:G151" si="15">F146*4</f>
        <v>2800</v>
      </c>
      <c r="H146" s="70">
        <f t="shared" si="11"/>
        <v>4.6666666666666666E-4</v>
      </c>
      <c r="I146" s="70">
        <f t="shared" si="12"/>
        <v>4.6666666666666666E-4</v>
      </c>
      <c r="J146">
        <v>99</v>
      </c>
    </row>
    <row r="147" spans="1:10" s="72" customFormat="1">
      <c r="A147" s="67" t="s">
        <v>109</v>
      </c>
      <c r="B147" s="68" t="s">
        <v>145</v>
      </c>
      <c r="C147" s="68" t="s">
        <v>50</v>
      </c>
      <c r="D147" s="68" t="s">
        <v>50</v>
      </c>
      <c r="E147" s="68" t="s">
        <v>220</v>
      </c>
      <c r="F147" s="71">
        <v>700</v>
      </c>
      <c r="G147" s="71">
        <f t="shared" si="15"/>
        <v>2800</v>
      </c>
      <c r="H147" s="70">
        <f t="shared" si="11"/>
        <v>4.6666666666666666E-4</v>
      </c>
      <c r="I147" s="70">
        <f t="shared" si="12"/>
        <v>4.6666666666666666E-4</v>
      </c>
      <c r="J147">
        <v>99</v>
      </c>
    </row>
    <row r="148" spans="1:10" s="72" customFormat="1">
      <c r="A148" s="67" t="s">
        <v>73</v>
      </c>
      <c r="B148" s="68" t="s">
        <v>145</v>
      </c>
      <c r="C148" s="68" t="s">
        <v>50</v>
      </c>
      <c r="D148" s="68" t="s">
        <v>50</v>
      </c>
      <c r="E148" s="68" t="s">
        <v>171</v>
      </c>
      <c r="F148" s="71">
        <v>700</v>
      </c>
      <c r="G148" s="71">
        <f t="shared" si="15"/>
        <v>2800</v>
      </c>
      <c r="H148" s="70">
        <f t="shared" si="11"/>
        <v>4.6666666666666666E-4</v>
      </c>
      <c r="I148" s="70">
        <f t="shared" si="12"/>
        <v>4.6666666666666666E-4</v>
      </c>
      <c r="J148">
        <v>99</v>
      </c>
    </row>
    <row r="149" spans="1:10" s="72" customFormat="1">
      <c r="A149" s="67" t="s">
        <v>140</v>
      </c>
      <c r="B149" s="68" t="s">
        <v>145</v>
      </c>
      <c r="C149" s="68" t="s">
        <v>50</v>
      </c>
      <c r="D149" s="68" t="s">
        <v>50</v>
      </c>
      <c r="E149" s="68" t="s">
        <v>250</v>
      </c>
      <c r="F149" s="71">
        <v>800</v>
      </c>
      <c r="G149" s="71">
        <f t="shared" si="15"/>
        <v>3200</v>
      </c>
      <c r="H149" s="70">
        <f t="shared" si="11"/>
        <v>5.3333333333333336E-4</v>
      </c>
      <c r="I149" s="70">
        <f t="shared" si="12"/>
        <v>5.3333333333333336E-4</v>
      </c>
      <c r="J149">
        <v>99</v>
      </c>
    </row>
    <row r="150" spans="1:10" s="72" customFormat="1">
      <c r="A150" s="67" t="s">
        <v>132</v>
      </c>
      <c r="B150" s="68" t="s">
        <v>145</v>
      </c>
      <c r="C150" s="68" t="s">
        <v>50</v>
      </c>
      <c r="D150" s="68" t="s">
        <v>50</v>
      </c>
      <c r="E150" s="68" t="s">
        <v>242</v>
      </c>
      <c r="F150" s="71">
        <v>800</v>
      </c>
      <c r="G150" s="71">
        <f t="shared" si="15"/>
        <v>3200</v>
      </c>
      <c r="H150" s="70">
        <f t="shared" ref="H150:H181" si="16">F150/1500000</f>
        <v>5.3333333333333336E-4</v>
      </c>
      <c r="I150" s="70">
        <f t="shared" ref="I150:I181" si="17">G150/6000000</f>
        <v>5.3333333333333336E-4</v>
      </c>
      <c r="J150">
        <v>99</v>
      </c>
    </row>
    <row r="151" spans="1:10" s="72" customFormat="1">
      <c r="A151" s="67" t="s">
        <v>124</v>
      </c>
      <c r="B151" s="68" t="s">
        <v>145</v>
      </c>
      <c r="C151" s="68" t="s">
        <v>50</v>
      </c>
      <c r="D151" s="68" t="s">
        <v>50</v>
      </c>
      <c r="E151" s="68" t="s">
        <v>235</v>
      </c>
      <c r="F151" s="71">
        <v>800</v>
      </c>
      <c r="G151" s="71">
        <f t="shared" si="15"/>
        <v>3200</v>
      </c>
      <c r="H151" s="70">
        <f t="shared" si="16"/>
        <v>5.3333333333333336E-4</v>
      </c>
      <c r="I151" s="70">
        <f t="shared" si="17"/>
        <v>5.3333333333333336E-4</v>
      </c>
      <c r="J151">
        <v>99</v>
      </c>
    </row>
    <row r="152" spans="1:10" s="72" customFormat="1">
      <c r="A152" s="67" t="s">
        <v>25</v>
      </c>
      <c r="B152" s="68" t="s">
        <v>145</v>
      </c>
      <c r="C152" s="68" t="s">
        <v>50</v>
      </c>
      <c r="D152" s="68" t="s">
        <v>50</v>
      </c>
      <c r="E152" s="68" t="s">
        <v>44</v>
      </c>
      <c r="F152" s="71">
        <v>800</v>
      </c>
      <c r="G152" s="71">
        <f>+F152*4</f>
        <v>3200</v>
      </c>
      <c r="H152" s="70">
        <f t="shared" si="16"/>
        <v>5.3333333333333336E-4</v>
      </c>
      <c r="I152" s="70">
        <f t="shared" si="17"/>
        <v>5.3333333333333336E-4</v>
      </c>
      <c r="J152">
        <v>99</v>
      </c>
    </row>
    <row r="153" spans="1:10" s="72" customFormat="1">
      <c r="A153" s="67" t="s">
        <v>9</v>
      </c>
      <c r="B153" s="68" t="s">
        <v>145</v>
      </c>
      <c r="C153" s="68" t="s">
        <v>50</v>
      </c>
      <c r="D153" s="68" t="s">
        <v>50</v>
      </c>
      <c r="E153" s="68" t="s">
        <v>33</v>
      </c>
      <c r="F153" s="71">
        <f>625+250</f>
        <v>875</v>
      </c>
      <c r="G153" s="71">
        <f>+F153*4</f>
        <v>3500</v>
      </c>
      <c r="H153" s="70">
        <f t="shared" si="16"/>
        <v>5.8333333333333338E-4</v>
      </c>
      <c r="I153" s="70">
        <f t="shared" si="17"/>
        <v>5.8333333333333338E-4</v>
      </c>
      <c r="J153">
        <v>99</v>
      </c>
    </row>
    <row r="154" spans="1:10" s="72" customFormat="1">
      <c r="A154" s="67" t="s">
        <v>66</v>
      </c>
      <c r="B154" s="68" t="s">
        <v>145</v>
      </c>
      <c r="C154" s="68" t="s">
        <v>50</v>
      </c>
      <c r="D154" s="68" t="s">
        <v>50</v>
      </c>
      <c r="E154" s="68" t="s">
        <v>165</v>
      </c>
      <c r="F154" s="71">
        <v>900</v>
      </c>
      <c r="G154" s="71">
        <f t="shared" ref="G154:G167" si="18">F154*4</f>
        <v>3600</v>
      </c>
      <c r="H154" s="70">
        <f t="shared" si="16"/>
        <v>5.9999999999999995E-4</v>
      </c>
      <c r="I154" s="70">
        <f t="shared" si="17"/>
        <v>5.9999999999999995E-4</v>
      </c>
      <c r="J154">
        <v>99</v>
      </c>
    </row>
    <row r="155" spans="1:10" s="72" customFormat="1">
      <c r="A155" s="67" t="s">
        <v>105</v>
      </c>
      <c r="B155" s="68" t="s">
        <v>145</v>
      </c>
      <c r="C155" s="68" t="s">
        <v>50</v>
      </c>
      <c r="D155" s="68" t="s">
        <v>50</v>
      </c>
      <c r="E155" s="68" t="s">
        <v>215</v>
      </c>
      <c r="F155" s="71">
        <v>1000</v>
      </c>
      <c r="G155" s="71">
        <f t="shared" si="18"/>
        <v>4000</v>
      </c>
      <c r="H155" s="70">
        <f t="shared" si="16"/>
        <v>6.6666666666666664E-4</v>
      </c>
      <c r="I155" s="70">
        <f t="shared" si="17"/>
        <v>6.6666666666666664E-4</v>
      </c>
      <c r="J155">
        <v>99</v>
      </c>
    </row>
    <row r="156" spans="1:10" s="72" customFormat="1">
      <c r="A156" s="67" t="s">
        <v>82</v>
      </c>
      <c r="B156" s="68" t="s">
        <v>145</v>
      </c>
      <c r="C156" s="68" t="s">
        <v>50</v>
      </c>
      <c r="D156" s="68" t="s">
        <v>50</v>
      </c>
      <c r="E156" s="68" t="s">
        <v>180</v>
      </c>
      <c r="F156" s="71">
        <v>1000</v>
      </c>
      <c r="G156" s="71">
        <f t="shared" si="18"/>
        <v>4000</v>
      </c>
      <c r="H156" s="70">
        <f t="shared" si="16"/>
        <v>6.6666666666666664E-4</v>
      </c>
      <c r="I156" s="70">
        <f t="shared" si="17"/>
        <v>6.6666666666666664E-4</v>
      </c>
      <c r="J156">
        <v>99</v>
      </c>
    </row>
    <row r="157" spans="1:10" s="72" customFormat="1">
      <c r="A157" s="67" t="s">
        <v>107</v>
      </c>
      <c r="B157" s="68" t="s">
        <v>145</v>
      </c>
      <c r="C157" s="68" t="s">
        <v>50</v>
      </c>
      <c r="D157" s="68" t="s">
        <v>50</v>
      </c>
      <c r="E157" s="68" t="s">
        <v>218</v>
      </c>
      <c r="F157" s="71">
        <v>1000</v>
      </c>
      <c r="G157" s="71">
        <f t="shared" si="18"/>
        <v>4000</v>
      </c>
      <c r="H157" s="70">
        <f t="shared" si="16"/>
        <v>6.6666666666666664E-4</v>
      </c>
      <c r="I157" s="70">
        <f t="shared" si="17"/>
        <v>6.6666666666666664E-4</v>
      </c>
      <c r="J157">
        <v>99</v>
      </c>
    </row>
    <row r="158" spans="1:10" s="72" customFormat="1">
      <c r="A158" s="67" t="s">
        <v>271</v>
      </c>
      <c r="B158" s="68" t="s">
        <v>145</v>
      </c>
      <c r="C158" s="68" t="s">
        <v>50</v>
      </c>
      <c r="D158" s="68" t="s">
        <v>50</v>
      </c>
      <c r="E158" s="68" t="s">
        <v>264</v>
      </c>
      <c r="F158" s="71">
        <v>1500</v>
      </c>
      <c r="G158" s="71">
        <f t="shared" si="18"/>
        <v>6000</v>
      </c>
      <c r="H158" s="70">
        <f t="shared" si="16"/>
        <v>1E-3</v>
      </c>
      <c r="I158" s="70">
        <f t="shared" si="17"/>
        <v>1E-3</v>
      </c>
      <c r="J158">
        <v>99</v>
      </c>
    </row>
    <row r="159" spans="1:10" s="72" customFormat="1">
      <c r="A159" s="67" t="s">
        <v>270</v>
      </c>
      <c r="B159" s="68" t="s">
        <v>145</v>
      </c>
      <c r="C159" s="68" t="s">
        <v>50</v>
      </c>
      <c r="D159" s="68" t="s">
        <v>50</v>
      </c>
      <c r="E159" s="68" t="s">
        <v>263</v>
      </c>
      <c r="F159" s="71">
        <v>1500</v>
      </c>
      <c r="G159" s="71">
        <f t="shared" si="18"/>
        <v>6000</v>
      </c>
      <c r="H159" s="70">
        <f t="shared" si="16"/>
        <v>1E-3</v>
      </c>
      <c r="I159" s="70">
        <f t="shared" si="17"/>
        <v>1E-3</v>
      </c>
      <c r="J159">
        <v>99</v>
      </c>
    </row>
    <row r="160" spans="1:10" s="72" customFormat="1">
      <c r="A160" s="67" t="s">
        <v>269</v>
      </c>
      <c r="B160" s="68" t="s">
        <v>145</v>
      </c>
      <c r="C160" s="68" t="s">
        <v>50</v>
      </c>
      <c r="D160" s="68" t="s">
        <v>50</v>
      </c>
      <c r="E160" s="68" t="s">
        <v>262</v>
      </c>
      <c r="F160" s="71">
        <v>1500</v>
      </c>
      <c r="G160" s="71">
        <f t="shared" si="18"/>
        <v>6000</v>
      </c>
      <c r="H160" s="70">
        <f t="shared" si="16"/>
        <v>1E-3</v>
      </c>
      <c r="I160" s="70">
        <f t="shared" si="17"/>
        <v>1E-3</v>
      </c>
      <c r="J160">
        <v>99</v>
      </c>
    </row>
    <row r="161" spans="1:10" s="72" customFormat="1">
      <c r="A161" s="67" t="s">
        <v>268</v>
      </c>
      <c r="B161" s="68" t="s">
        <v>145</v>
      </c>
      <c r="C161" s="68" t="s">
        <v>50</v>
      </c>
      <c r="D161" s="68" t="s">
        <v>50</v>
      </c>
      <c r="E161" s="68" t="s">
        <v>261</v>
      </c>
      <c r="F161" s="71">
        <v>1500</v>
      </c>
      <c r="G161" s="71">
        <f t="shared" si="18"/>
        <v>6000</v>
      </c>
      <c r="H161" s="70">
        <f t="shared" si="16"/>
        <v>1E-3</v>
      </c>
      <c r="I161" s="70">
        <f t="shared" si="17"/>
        <v>1E-3</v>
      </c>
      <c r="J161">
        <v>99</v>
      </c>
    </row>
    <row r="162" spans="1:10" s="72" customFormat="1">
      <c r="A162" s="67" t="s">
        <v>118</v>
      </c>
      <c r="B162" s="68" t="s">
        <v>145</v>
      </c>
      <c r="C162" s="68" t="s">
        <v>50</v>
      </c>
      <c r="D162" s="68" t="s">
        <v>50</v>
      </c>
      <c r="E162" s="68" t="s">
        <v>229</v>
      </c>
      <c r="F162" s="71">
        <v>1600</v>
      </c>
      <c r="G162" s="71">
        <f t="shared" si="18"/>
        <v>6400</v>
      </c>
      <c r="H162" s="70">
        <f t="shared" si="16"/>
        <v>1.0666666666666667E-3</v>
      </c>
      <c r="I162" s="70">
        <f t="shared" si="17"/>
        <v>1.0666666666666667E-3</v>
      </c>
      <c r="J162">
        <v>99</v>
      </c>
    </row>
    <row r="163" spans="1:10" s="72" customFormat="1">
      <c r="A163" s="67" t="s">
        <v>307</v>
      </c>
      <c r="B163" s="68" t="s">
        <v>145</v>
      </c>
      <c r="C163" s="68" t="s">
        <v>50</v>
      </c>
      <c r="D163" s="68" t="s">
        <v>50</v>
      </c>
      <c r="E163" s="68" t="s">
        <v>306</v>
      </c>
      <c r="F163" s="71">
        <v>2000</v>
      </c>
      <c r="G163" s="71">
        <f t="shared" si="18"/>
        <v>8000</v>
      </c>
      <c r="H163" s="70">
        <f t="shared" si="16"/>
        <v>1.3333333333333333E-3</v>
      </c>
      <c r="I163" s="70">
        <f t="shared" si="17"/>
        <v>1.3333333333333333E-3</v>
      </c>
      <c r="J163">
        <v>99</v>
      </c>
    </row>
    <row r="164" spans="1:10" s="72" customFormat="1">
      <c r="A164" s="67" t="s">
        <v>113</v>
      </c>
      <c r="B164" s="68" t="s">
        <v>145</v>
      </c>
      <c r="C164" s="68" t="s">
        <v>50</v>
      </c>
      <c r="D164" s="68" t="s">
        <v>50</v>
      </c>
      <c r="E164" s="68" t="s">
        <v>224</v>
      </c>
      <c r="F164" s="71">
        <v>2000</v>
      </c>
      <c r="G164" s="71">
        <f t="shared" si="18"/>
        <v>8000</v>
      </c>
      <c r="H164" s="70">
        <f t="shared" si="16"/>
        <v>1.3333333333333333E-3</v>
      </c>
      <c r="I164" s="70">
        <f t="shared" si="17"/>
        <v>1.3333333333333333E-3</v>
      </c>
      <c r="J164">
        <v>99</v>
      </c>
    </row>
    <row r="165" spans="1:10" s="72" customFormat="1">
      <c r="A165" s="67" t="s">
        <v>272</v>
      </c>
      <c r="B165" s="68" t="s">
        <v>145</v>
      </c>
      <c r="C165" s="68" t="s">
        <v>50</v>
      </c>
      <c r="D165" s="68" t="s">
        <v>50</v>
      </c>
      <c r="E165" s="68" t="s">
        <v>265</v>
      </c>
      <c r="F165" s="71">
        <v>2500</v>
      </c>
      <c r="G165" s="71">
        <f t="shared" si="18"/>
        <v>10000</v>
      </c>
      <c r="H165" s="70">
        <f t="shared" si="16"/>
        <v>1.6666666666666668E-3</v>
      </c>
      <c r="I165" s="70">
        <f t="shared" si="17"/>
        <v>1.6666666666666668E-3</v>
      </c>
      <c r="J165">
        <v>99</v>
      </c>
    </row>
    <row r="166" spans="1:10" s="72" customFormat="1">
      <c r="A166" s="67" t="s">
        <v>81</v>
      </c>
      <c r="B166" s="68" t="s">
        <v>145</v>
      </c>
      <c r="C166" s="68" t="s">
        <v>50</v>
      </c>
      <c r="D166" s="68" t="s">
        <v>50</v>
      </c>
      <c r="E166" s="68" t="s">
        <v>179</v>
      </c>
      <c r="F166" s="71">
        <v>2500</v>
      </c>
      <c r="G166" s="71">
        <f t="shared" si="18"/>
        <v>10000</v>
      </c>
      <c r="H166" s="70">
        <f t="shared" si="16"/>
        <v>1.6666666666666668E-3</v>
      </c>
      <c r="I166" s="70">
        <f t="shared" si="17"/>
        <v>1.6666666666666668E-3</v>
      </c>
      <c r="J166">
        <v>99</v>
      </c>
    </row>
    <row r="167" spans="1:10" s="72" customFormat="1">
      <c r="A167" s="67" t="s">
        <v>80</v>
      </c>
      <c r="B167" s="68" t="s">
        <v>145</v>
      </c>
      <c r="C167" s="68" t="s">
        <v>50</v>
      </c>
      <c r="D167" s="68" t="s">
        <v>50</v>
      </c>
      <c r="E167" s="68" t="s">
        <v>178</v>
      </c>
      <c r="F167" s="71">
        <v>2500</v>
      </c>
      <c r="G167" s="71">
        <f t="shared" si="18"/>
        <v>10000</v>
      </c>
      <c r="H167" s="70">
        <f t="shared" si="16"/>
        <v>1.6666666666666668E-3</v>
      </c>
      <c r="I167" s="70">
        <f t="shared" si="17"/>
        <v>1.6666666666666668E-3</v>
      </c>
      <c r="J167">
        <v>99</v>
      </c>
    </row>
    <row r="168" spans="1:10" s="72" customFormat="1">
      <c r="A168" s="67" t="s">
        <v>399</v>
      </c>
      <c r="B168" s="68" t="s">
        <v>145</v>
      </c>
      <c r="C168" s="68" t="s">
        <v>50</v>
      </c>
      <c r="D168" s="68" t="s">
        <v>50</v>
      </c>
      <c r="E168" s="68" t="s">
        <v>397</v>
      </c>
      <c r="F168" s="71">
        <v>2500</v>
      </c>
      <c r="G168" s="71">
        <f>+F168*4</f>
        <v>10000</v>
      </c>
      <c r="H168" s="70">
        <f t="shared" si="16"/>
        <v>1.6666666666666668E-3</v>
      </c>
      <c r="I168" s="70">
        <f t="shared" si="17"/>
        <v>1.6666666666666668E-3</v>
      </c>
      <c r="J168">
        <v>99</v>
      </c>
    </row>
    <row r="169" spans="1:10" s="72" customFormat="1">
      <c r="A169" s="67" t="s">
        <v>400</v>
      </c>
      <c r="B169" s="68" t="s">
        <v>145</v>
      </c>
      <c r="C169" s="68" t="s">
        <v>50</v>
      </c>
      <c r="D169" s="68" t="s">
        <v>50</v>
      </c>
      <c r="E169" s="68" t="s">
        <v>398</v>
      </c>
      <c r="F169" s="71">
        <v>2500</v>
      </c>
      <c r="G169" s="71">
        <f>+F169*4</f>
        <v>10000</v>
      </c>
      <c r="H169" s="70">
        <f t="shared" si="16"/>
        <v>1.6666666666666668E-3</v>
      </c>
      <c r="I169" s="70">
        <f t="shared" si="17"/>
        <v>1.6666666666666668E-3</v>
      </c>
      <c r="J169">
        <v>99</v>
      </c>
    </row>
    <row r="170" spans="1:10" s="72" customFormat="1">
      <c r="A170" s="67" t="s">
        <v>142</v>
      </c>
      <c r="B170" s="68" t="s">
        <v>145</v>
      </c>
      <c r="C170" s="68" t="s">
        <v>50</v>
      </c>
      <c r="D170" s="68" t="s">
        <v>50</v>
      </c>
      <c r="E170" s="68" t="s">
        <v>252</v>
      </c>
      <c r="F170" s="71">
        <v>5000</v>
      </c>
      <c r="G170" s="71">
        <f t="shared" ref="G170:G181" si="19">F170*4</f>
        <v>20000</v>
      </c>
      <c r="H170" s="70">
        <f t="shared" si="16"/>
        <v>3.3333333333333335E-3</v>
      </c>
      <c r="I170" s="70">
        <f t="shared" si="17"/>
        <v>3.3333333333333335E-3</v>
      </c>
      <c r="J170">
        <v>99</v>
      </c>
    </row>
    <row r="171" spans="1:10" s="72" customFormat="1">
      <c r="A171" s="67" t="s">
        <v>110</v>
      </c>
      <c r="B171" s="68" t="s">
        <v>145</v>
      </c>
      <c r="C171" s="68" t="s">
        <v>50</v>
      </c>
      <c r="D171" s="68" t="s">
        <v>50</v>
      </c>
      <c r="E171" s="68" t="s">
        <v>221</v>
      </c>
      <c r="F171" s="71">
        <v>5000</v>
      </c>
      <c r="G171" s="71">
        <f t="shared" si="19"/>
        <v>20000</v>
      </c>
      <c r="H171" s="70">
        <f t="shared" si="16"/>
        <v>3.3333333333333335E-3</v>
      </c>
      <c r="I171" s="70">
        <f t="shared" si="17"/>
        <v>3.3333333333333335E-3</v>
      </c>
      <c r="J171">
        <v>99</v>
      </c>
    </row>
    <row r="172" spans="1:10" s="72" customFormat="1">
      <c r="A172" s="67" t="s">
        <v>112</v>
      </c>
      <c r="B172" s="68" t="s">
        <v>145</v>
      </c>
      <c r="C172" s="68" t="s">
        <v>50</v>
      </c>
      <c r="D172" s="68" t="s">
        <v>50</v>
      </c>
      <c r="E172" s="68" t="s">
        <v>223</v>
      </c>
      <c r="F172" s="71">
        <f>8000-200</f>
        <v>7800</v>
      </c>
      <c r="G172" s="71">
        <f t="shared" si="19"/>
        <v>31200</v>
      </c>
      <c r="H172" s="70">
        <f t="shared" si="16"/>
        <v>5.1999999999999998E-3</v>
      </c>
      <c r="I172" s="70">
        <f t="shared" si="17"/>
        <v>5.1999999999999998E-3</v>
      </c>
      <c r="J172">
        <v>99</v>
      </c>
    </row>
    <row r="173" spans="1:10" s="72" customFormat="1">
      <c r="A173" s="67" t="s">
        <v>121</v>
      </c>
      <c r="B173" s="68" t="s">
        <v>145</v>
      </c>
      <c r="C173" s="68" t="s">
        <v>50</v>
      </c>
      <c r="D173" s="68" t="s">
        <v>50</v>
      </c>
      <c r="E173" s="68" t="s">
        <v>232</v>
      </c>
      <c r="F173" s="71">
        <v>10000</v>
      </c>
      <c r="G173" s="71">
        <f t="shared" si="19"/>
        <v>40000</v>
      </c>
      <c r="H173" s="70">
        <f t="shared" si="16"/>
        <v>6.6666666666666671E-3</v>
      </c>
      <c r="I173" s="70">
        <f t="shared" si="17"/>
        <v>6.6666666666666671E-3</v>
      </c>
      <c r="J173">
        <v>99</v>
      </c>
    </row>
    <row r="174" spans="1:10" s="75" customFormat="1">
      <c r="A174" s="67" t="s">
        <v>99</v>
      </c>
      <c r="B174" s="68" t="s">
        <v>145</v>
      </c>
      <c r="C174" s="68" t="s">
        <v>50</v>
      </c>
      <c r="D174" s="68" t="s">
        <v>50</v>
      </c>
      <c r="E174" s="68" t="s">
        <v>209</v>
      </c>
      <c r="F174" s="71">
        <v>10000</v>
      </c>
      <c r="G174" s="71">
        <f t="shared" si="19"/>
        <v>40000</v>
      </c>
      <c r="H174" s="70">
        <f t="shared" si="16"/>
        <v>6.6666666666666671E-3</v>
      </c>
      <c r="I174" s="70">
        <f t="shared" si="17"/>
        <v>6.6666666666666671E-3</v>
      </c>
      <c r="J174">
        <v>99</v>
      </c>
    </row>
    <row r="175" spans="1:10" s="30" customFormat="1">
      <c r="A175" s="67" t="s">
        <v>131</v>
      </c>
      <c r="B175" s="68" t="s">
        <v>145</v>
      </c>
      <c r="C175" s="68" t="s">
        <v>50</v>
      </c>
      <c r="D175" s="68" t="s">
        <v>50</v>
      </c>
      <c r="E175" s="68" t="s">
        <v>241</v>
      </c>
      <c r="F175" s="71">
        <f>10000+500</f>
        <v>10500</v>
      </c>
      <c r="G175" s="71">
        <f t="shared" si="19"/>
        <v>42000</v>
      </c>
      <c r="H175" s="70">
        <f t="shared" si="16"/>
        <v>7.0000000000000001E-3</v>
      </c>
      <c r="I175" s="70">
        <f t="shared" si="17"/>
        <v>7.0000000000000001E-3</v>
      </c>
      <c r="J175">
        <v>99</v>
      </c>
    </row>
    <row r="176" spans="1:10" s="72" customFormat="1">
      <c r="A176" s="67" t="s">
        <v>102</v>
      </c>
      <c r="B176" s="68" t="s">
        <v>145</v>
      </c>
      <c r="C176" s="68" t="s">
        <v>50</v>
      </c>
      <c r="D176" s="68" t="s">
        <v>50</v>
      </c>
      <c r="E176" s="68" t="s">
        <v>212</v>
      </c>
      <c r="F176" s="71">
        <f>10000+1000</f>
        <v>11000</v>
      </c>
      <c r="G176" s="71">
        <f t="shared" si="19"/>
        <v>44000</v>
      </c>
      <c r="H176" s="70">
        <f t="shared" si="16"/>
        <v>7.3333333333333332E-3</v>
      </c>
      <c r="I176" s="70">
        <f t="shared" si="17"/>
        <v>7.3333333333333332E-3</v>
      </c>
      <c r="J176">
        <v>99</v>
      </c>
    </row>
    <row r="177" spans="1:35" s="72" customFormat="1">
      <c r="A177" s="67" t="s">
        <v>72</v>
      </c>
      <c r="B177" s="68" t="s">
        <v>145</v>
      </c>
      <c r="C177" s="68" t="s">
        <v>50</v>
      </c>
      <c r="D177" s="68" t="s">
        <v>50</v>
      </c>
      <c r="E177" s="68" t="s">
        <v>170</v>
      </c>
      <c r="F177" s="71">
        <v>12000</v>
      </c>
      <c r="G177" s="71">
        <f t="shared" si="19"/>
        <v>48000</v>
      </c>
      <c r="H177" s="70">
        <f t="shared" si="16"/>
        <v>8.0000000000000002E-3</v>
      </c>
      <c r="I177" s="70">
        <f t="shared" si="17"/>
        <v>8.0000000000000002E-3</v>
      </c>
      <c r="J177">
        <v>99</v>
      </c>
    </row>
    <row r="178" spans="1:35" s="72" customFormat="1">
      <c r="A178" s="73" t="s">
        <v>78</v>
      </c>
      <c r="B178" s="74" t="s">
        <v>145</v>
      </c>
      <c r="C178" s="68" t="s">
        <v>50</v>
      </c>
      <c r="D178" s="68" t="s">
        <v>50</v>
      </c>
      <c r="E178" s="68" t="s">
        <v>176</v>
      </c>
      <c r="F178" s="71">
        <v>15000</v>
      </c>
      <c r="G178" s="71">
        <f t="shared" si="19"/>
        <v>60000</v>
      </c>
      <c r="H178" s="70">
        <f t="shared" si="16"/>
        <v>0.01</v>
      </c>
      <c r="I178" s="70">
        <f t="shared" si="17"/>
        <v>0.01</v>
      </c>
      <c r="J178">
        <v>99</v>
      </c>
    </row>
    <row r="179" spans="1:35" s="72" customFormat="1">
      <c r="A179" s="67" t="s">
        <v>96</v>
      </c>
      <c r="B179" s="68" t="s">
        <v>145</v>
      </c>
      <c r="C179" s="68" t="s">
        <v>50</v>
      </c>
      <c r="D179" s="68" t="s">
        <v>50</v>
      </c>
      <c r="E179" s="68" t="s">
        <v>193</v>
      </c>
      <c r="F179" s="71">
        <v>20000</v>
      </c>
      <c r="G179" s="71">
        <f t="shared" si="19"/>
        <v>80000</v>
      </c>
      <c r="H179" s="70">
        <f t="shared" si="16"/>
        <v>1.3333333333333334E-2</v>
      </c>
      <c r="I179" s="70">
        <f t="shared" si="17"/>
        <v>1.3333333333333334E-2</v>
      </c>
      <c r="J179">
        <v>99</v>
      </c>
    </row>
    <row r="180" spans="1:35" s="72" customFormat="1">
      <c r="A180" s="73" t="s">
        <v>408</v>
      </c>
      <c r="B180" s="74" t="s">
        <v>145</v>
      </c>
      <c r="C180" s="68" t="s">
        <v>50</v>
      </c>
      <c r="D180" s="68" t="s">
        <v>50</v>
      </c>
      <c r="E180" s="68" t="s">
        <v>405</v>
      </c>
      <c r="F180" s="71">
        <v>49000</v>
      </c>
      <c r="G180" s="71">
        <f t="shared" si="19"/>
        <v>196000</v>
      </c>
      <c r="H180" s="70">
        <f t="shared" si="16"/>
        <v>3.2666666666666663E-2</v>
      </c>
      <c r="I180" s="70">
        <f t="shared" si="17"/>
        <v>3.2666666666666663E-2</v>
      </c>
      <c r="J180">
        <v>99</v>
      </c>
    </row>
    <row r="181" spans="1:35" s="72" customFormat="1">
      <c r="A181" s="73" t="s">
        <v>103</v>
      </c>
      <c r="B181" s="74" t="s">
        <v>145</v>
      </c>
      <c r="C181" s="68" t="s">
        <v>50</v>
      </c>
      <c r="D181" s="68" t="s">
        <v>50</v>
      </c>
      <c r="E181" s="68" t="s">
        <v>213</v>
      </c>
      <c r="F181" s="71">
        <v>1300</v>
      </c>
      <c r="G181" s="71">
        <f t="shared" si="19"/>
        <v>5200</v>
      </c>
      <c r="H181" s="70">
        <f t="shared" si="16"/>
        <v>8.6666666666666663E-4</v>
      </c>
      <c r="I181" s="70">
        <f t="shared" si="17"/>
        <v>8.6666666666666663E-4</v>
      </c>
      <c r="J181">
        <v>99</v>
      </c>
    </row>
    <row r="182" spans="1:35" s="72" customFormat="1">
      <c r="A182" s="73"/>
      <c r="B182" s="74"/>
      <c r="C182" s="74"/>
      <c r="D182" s="68"/>
      <c r="E182" s="68"/>
      <c r="F182" s="71"/>
      <c r="H182" s="70"/>
      <c r="I182" s="70">
        <f>J182/6000000</f>
        <v>0.45730333333333334</v>
      </c>
      <c r="J182" s="66">
        <f>SUM(G54:G181)</f>
        <v>2743820</v>
      </c>
      <c r="K182" s="72">
        <f>J182*0.035*0.6</f>
        <v>57620.220000000008</v>
      </c>
    </row>
    <row r="183" spans="1:35" s="28" customFormat="1">
      <c r="A183" s="39"/>
      <c r="B183" s="40"/>
      <c r="C183" s="40"/>
      <c r="D183" s="32"/>
      <c r="E183" s="32"/>
      <c r="F183" s="65">
        <f>SUM(F2:F181)</f>
        <v>856205</v>
      </c>
      <c r="G183" s="65">
        <f>SUM(G2:G182)</f>
        <v>3424820</v>
      </c>
      <c r="H183" s="33">
        <f>SUM(H2:H181)</f>
        <v>0.57080333333333311</v>
      </c>
      <c r="I183" s="34"/>
      <c r="J183" s="4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s="4" customFormat="1">
      <c r="A184" s="62"/>
      <c r="B184" s="62"/>
      <c r="C184" s="62"/>
      <c r="D184" s="2"/>
      <c r="E184" s="2"/>
      <c r="F184" s="7"/>
      <c r="G184" s="7"/>
      <c r="H184" s="2"/>
      <c r="I184" s="2"/>
      <c r="J184" s="2"/>
    </row>
  </sheetData>
  <autoFilter ref="A1:I184" xr:uid="{2E648724-32BD-764B-A75D-A73E4E1DB4BC}">
    <sortState xmlns:xlrd2="http://schemas.microsoft.com/office/spreadsheetml/2017/richdata2" ref="A2:I184">
      <sortCondition ref="B1:B184"/>
    </sortState>
  </autoFilter>
  <sortState xmlns:xlrd2="http://schemas.microsoft.com/office/spreadsheetml/2017/richdata2" ref="A2:J184">
    <sortCondition ref="J1:J184"/>
  </sortState>
  <phoneticPr fontId="5" type="noConversion"/>
  <dataValidations count="2">
    <dataValidation allowBlank="1" showInputMessage="1" showErrorMessage="1" promptTitle="Underwriting Syndicate" prompt="Enter name of Non-Managing Underwriting Syndicate member" sqref="A59" xr:uid="{FBF22792-C4D1-4E7B-A34E-119B02E22D05}"/>
    <dataValidation allowBlank="1" showInputMessage="1" showErrorMessage="1" promptTitle="Selling Group Member" prompt="Enter name of Selling Group Member" sqref="A60:A63 A178 A70 A52:A53" xr:uid="{1DC52958-F600-4579-8FCB-88565FA744ED}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0687-CEFB-4C81-9DA0-E70C2E1D767C}">
  <dimension ref="A3:N30"/>
  <sheetViews>
    <sheetView workbookViewId="0">
      <selection activeCell="A11" sqref="A11:XFD30"/>
    </sheetView>
  </sheetViews>
  <sheetFormatPr defaultRowHeight="15.75"/>
  <cols>
    <col min="1" max="1" width="12.625" bestFit="1" customWidth="1"/>
    <col min="2" max="2" width="26.75" bestFit="1" customWidth="1"/>
    <col min="3" max="3" width="14.875" bestFit="1" customWidth="1"/>
  </cols>
  <sheetData>
    <row r="3" spans="1:14">
      <c r="A3" s="42" t="s">
        <v>411</v>
      </c>
      <c r="B3" t="s">
        <v>395</v>
      </c>
      <c r="C3" t="s">
        <v>396</v>
      </c>
    </row>
    <row r="4" spans="1:14">
      <c r="A4" s="43" t="s">
        <v>51</v>
      </c>
      <c r="B4">
        <v>9</v>
      </c>
      <c r="C4">
        <v>18300</v>
      </c>
    </row>
    <row r="5" spans="1:14">
      <c r="A5" s="43" t="s">
        <v>147</v>
      </c>
      <c r="B5">
        <v>3</v>
      </c>
      <c r="C5">
        <v>50480</v>
      </c>
    </row>
    <row r="6" spans="1:14">
      <c r="A6" s="43" t="s">
        <v>53</v>
      </c>
      <c r="B6">
        <v>48</v>
      </c>
      <c r="C6">
        <v>1885240</v>
      </c>
    </row>
    <row r="7" spans="1:14">
      <c r="A7" s="43" t="s">
        <v>52</v>
      </c>
      <c r="B7">
        <v>115</v>
      </c>
      <c r="C7">
        <v>1470800</v>
      </c>
    </row>
    <row r="8" spans="1:14">
      <c r="A8" s="43" t="s">
        <v>412</v>
      </c>
      <c r="B8">
        <v>175</v>
      </c>
      <c r="C8">
        <v>3424820</v>
      </c>
    </row>
    <row r="11" spans="1:14" s="2" customFormat="1" ht="63">
      <c r="A11" s="6"/>
      <c r="B11" s="8" t="s">
        <v>293</v>
      </c>
      <c r="C11" s="44" t="s">
        <v>273</v>
      </c>
      <c r="D11" s="8" t="s">
        <v>346</v>
      </c>
      <c r="E11" s="45" t="s">
        <v>274</v>
      </c>
      <c r="F11" s="46" t="s">
        <v>379</v>
      </c>
      <c r="G11" s="3" t="s">
        <v>290</v>
      </c>
      <c r="H11" s="11" t="s">
        <v>275</v>
      </c>
      <c r="I11" s="12" t="s">
        <v>276</v>
      </c>
      <c r="J11" s="47" t="s">
        <v>301</v>
      </c>
      <c r="K11" s="48" t="s">
        <v>302</v>
      </c>
      <c r="L11" s="49" t="s">
        <v>303</v>
      </c>
      <c r="M11" s="2" t="s">
        <v>370</v>
      </c>
    </row>
    <row r="12" spans="1:14" s="9" customFormat="1">
      <c r="A12" s="15">
        <v>1</v>
      </c>
      <c r="B12" s="1" t="s">
        <v>373</v>
      </c>
      <c r="C12" s="10" t="s">
        <v>277</v>
      </c>
      <c r="D12" s="5" t="s">
        <v>50</v>
      </c>
      <c r="E12" s="25">
        <f>970000-113795</f>
        <v>856205</v>
      </c>
      <c r="F12" s="37">
        <f>+E12*4</f>
        <v>3424820</v>
      </c>
      <c r="G12" s="37">
        <f t="shared" ref="G12:G22" si="0">+E12/1500000</f>
        <v>0.57080333333333333</v>
      </c>
      <c r="H12" s="11"/>
      <c r="I12" s="12" t="s">
        <v>278</v>
      </c>
      <c r="J12" s="13"/>
      <c r="K12" s="14">
        <v>72</v>
      </c>
      <c r="L12" s="15">
        <v>103</v>
      </c>
      <c r="M12" s="50">
        <v>175</v>
      </c>
      <c r="N12" s="25"/>
    </row>
    <row r="13" spans="1:14" s="9" customFormat="1">
      <c r="A13" s="15">
        <f>+A12+1</f>
        <v>2</v>
      </c>
      <c r="B13" s="1" t="s">
        <v>294</v>
      </c>
      <c r="C13" s="10" t="s">
        <v>347</v>
      </c>
      <c r="D13" s="5" t="s">
        <v>286</v>
      </c>
      <c r="E13" s="25">
        <v>200000</v>
      </c>
      <c r="F13" s="37">
        <f t="shared" ref="F13:F24" si="1">+E13*4</f>
        <v>800000</v>
      </c>
      <c r="G13" s="37">
        <f t="shared" si="0"/>
        <v>0.13333333333333333</v>
      </c>
      <c r="H13" s="11"/>
      <c r="I13" s="12" t="s">
        <v>278</v>
      </c>
      <c r="J13" s="15">
        <v>0</v>
      </c>
      <c r="K13" s="9">
        <f>52-21</f>
        <v>31</v>
      </c>
      <c r="L13" s="9">
        <v>21</v>
      </c>
      <c r="M13" s="50">
        <f>SUM(J13:L13)</f>
        <v>52</v>
      </c>
    </row>
    <row r="14" spans="1:14" s="9" customFormat="1">
      <c r="A14" s="15">
        <f t="shared" ref="A14:A22" si="2">+A13+1</f>
        <v>3</v>
      </c>
      <c r="B14" s="1" t="s">
        <v>295</v>
      </c>
      <c r="C14" s="16" t="s">
        <v>291</v>
      </c>
      <c r="D14" s="23" t="s">
        <v>285</v>
      </c>
      <c r="E14" s="51">
        <v>119800</v>
      </c>
      <c r="F14" s="37">
        <f t="shared" si="1"/>
        <v>479200</v>
      </c>
      <c r="G14" s="37">
        <f t="shared" si="0"/>
        <v>7.9866666666666669E-2</v>
      </c>
      <c r="H14" s="17"/>
      <c r="I14" s="12" t="s">
        <v>278</v>
      </c>
      <c r="J14" s="35">
        <v>0</v>
      </c>
      <c r="K14" s="26">
        <f>57-41</f>
        <v>16</v>
      </c>
      <c r="L14" s="26">
        <v>41</v>
      </c>
      <c r="M14" s="50">
        <f>SUM(J14:L14)</f>
        <v>57</v>
      </c>
    </row>
    <row r="15" spans="1:14" s="9" customFormat="1">
      <c r="A15" s="15">
        <f t="shared" si="2"/>
        <v>4</v>
      </c>
      <c r="B15" s="1" t="s">
        <v>296</v>
      </c>
      <c r="C15" s="20" t="s">
        <v>283</v>
      </c>
      <c r="D15" s="18" t="s">
        <v>284</v>
      </c>
      <c r="E15" s="19">
        <f>120000-1050-5075+113795</f>
        <v>227670</v>
      </c>
      <c r="F15" s="37">
        <f t="shared" si="1"/>
        <v>910680</v>
      </c>
      <c r="G15" s="37">
        <f t="shared" si="0"/>
        <v>0.15178</v>
      </c>
      <c r="H15" s="17"/>
      <c r="I15" s="12" t="s">
        <v>278</v>
      </c>
      <c r="J15" s="13"/>
      <c r="K15" s="9">
        <v>10</v>
      </c>
      <c r="L15" s="9">
        <v>26</v>
      </c>
      <c r="M15" s="22">
        <f>SUM(J15:L15)</f>
        <v>36</v>
      </c>
      <c r="N15" s="50"/>
    </row>
    <row r="16" spans="1:14" s="9" customFormat="1">
      <c r="A16" s="15">
        <f>+A20+1</f>
        <v>8</v>
      </c>
      <c r="B16" s="1" t="s">
        <v>298</v>
      </c>
      <c r="C16" s="20" t="s">
        <v>348</v>
      </c>
      <c r="D16" s="18" t="s">
        <v>287</v>
      </c>
      <c r="E16" s="19">
        <v>40000</v>
      </c>
      <c r="F16" s="37">
        <f>+E16*4</f>
        <v>160000</v>
      </c>
      <c r="G16" s="37">
        <f t="shared" si="0"/>
        <v>2.6666666666666668E-2</v>
      </c>
      <c r="H16" s="17"/>
      <c r="I16" s="12" t="s">
        <v>278</v>
      </c>
      <c r="J16" s="13"/>
      <c r="K16" s="14">
        <v>50</v>
      </c>
      <c r="L16" s="21">
        <v>50</v>
      </c>
      <c r="M16" s="22">
        <f>SUM(J16:L16)</f>
        <v>100</v>
      </c>
    </row>
    <row r="17" spans="1:14" s="9" customFormat="1">
      <c r="A17" s="15">
        <f>+A16+1</f>
        <v>9</v>
      </c>
      <c r="B17" s="1" t="s">
        <v>299</v>
      </c>
      <c r="C17" s="10" t="s">
        <v>349</v>
      </c>
      <c r="D17" s="23" t="s">
        <v>292</v>
      </c>
      <c r="E17" s="19">
        <v>30000</v>
      </c>
      <c r="F17" s="37">
        <f>+E17*4</f>
        <v>120000</v>
      </c>
      <c r="G17" s="37">
        <f t="shared" si="0"/>
        <v>0.02</v>
      </c>
      <c r="H17" s="17"/>
      <c r="I17" s="12" t="s">
        <v>278</v>
      </c>
      <c r="J17" s="15"/>
      <c r="K17" s="24">
        <v>30</v>
      </c>
      <c r="L17" s="13">
        <v>30</v>
      </c>
      <c r="M17" s="22">
        <f>SUM(K17:L17)</f>
        <v>60</v>
      </c>
    </row>
    <row r="18" spans="1:14" s="9" customFormat="1">
      <c r="A18" s="15">
        <f>+A15+1</f>
        <v>5</v>
      </c>
      <c r="B18" s="5" t="s">
        <v>377</v>
      </c>
      <c r="C18" s="20" t="s">
        <v>378</v>
      </c>
      <c r="D18" s="18" t="s">
        <v>374</v>
      </c>
      <c r="E18" s="19">
        <f>13*625</f>
        <v>8125</v>
      </c>
      <c r="F18" s="37">
        <f t="shared" si="1"/>
        <v>32500</v>
      </c>
      <c r="G18" s="37">
        <f t="shared" si="0"/>
        <v>5.4166666666666669E-3</v>
      </c>
      <c r="H18" s="17"/>
      <c r="I18" s="12" t="s">
        <v>278</v>
      </c>
      <c r="J18" s="15"/>
      <c r="L18" s="9">
        <v>13</v>
      </c>
      <c r="M18" s="22">
        <f t="shared" ref="M18:M22" si="3">SUM(J18:L18)</f>
        <v>13</v>
      </c>
      <c r="N18" s="52"/>
    </row>
    <row r="19" spans="1:14" s="9" customFormat="1">
      <c r="A19" s="15">
        <f t="shared" si="2"/>
        <v>6</v>
      </c>
      <c r="B19" s="1" t="s">
        <v>375</v>
      </c>
      <c r="C19" s="20" t="s">
        <v>365</v>
      </c>
      <c r="D19" s="18" t="s">
        <v>376</v>
      </c>
      <c r="E19" s="19">
        <v>3000</v>
      </c>
      <c r="F19" s="37">
        <f t="shared" si="1"/>
        <v>12000</v>
      </c>
      <c r="G19" s="37">
        <f t="shared" si="0"/>
        <v>2E-3</v>
      </c>
      <c r="H19" s="17"/>
      <c r="I19" s="12" t="s">
        <v>278</v>
      </c>
      <c r="J19" s="35"/>
      <c r="K19" s="26">
        <v>7</v>
      </c>
      <c r="L19" s="26"/>
      <c r="M19" s="22">
        <f t="shared" si="3"/>
        <v>7</v>
      </c>
    </row>
    <row r="20" spans="1:14" s="9" customFormat="1">
      <c r="A20" s="15">
        <f t="shared" si="2"/>
        <v>7</v>
      </c>
      <c r="B20" s="5" t="s">
        <v>297</v>
      </c>
      <c r="C20" s="10" t="s">
        <v>279</v>
      </c>
      <c r="D20" s="5" t="s">
        <v>280</v>
      </c>
      <c r="E20" s="25">
        <v>5000</v>
      </c>
      <c r="F20" s="37">
        <f t="shared" si="1"/>
        <v>20000</v>
      </c>
      <c r="G20" s="37">
        <f t="shared" si="0"/>
        <v>3.3333333333333335E-3</v>
      </c>
      <c r="H20" s="17"/>
      <c r="I20" s="12" t="s">
        <v>278</v>
      </c>
      <c r="J20" s="35">
        <v>23</v>
      </c>
      <c r="K20" s="26">
        <v>3</v>
      </c>
      <c r="L20" s="26">
        <v>1</v>
      </c>
      <c r="M20" s="22">
        <f t="shared" si="3"/>
        <v>27</v>
      </c>
    </row>
    <row r="21" spans="1:14" s="9" customFormat="1">
      <c r="A21" s="15">
        <f>+A17+1</f>
        <v>10</v>
      </c>
      <c r="B21" s="1" t="s">
        <v>371</v>
      </c>
      <c r="C21" s="10" t="s">
        <v>364</v>
      </c>
      <c r="D21" s="9" t="s">
        <v>372</v>
      </c>
      <c r="E21" s="19">
        <v>5075</v>
      </c>
      <c r="F21" s="37">
        <f t="shared" si="1"/>
        <v>20300</v>
      </c>
      <c r="G21" s="37">
        <f t="shared" si="0"/>
        <v>3.3833333333333332E-3</v>
      </c>
      <c r="H21" s="17"/>
      <c r="I21" s="12" t="s">
        <v>278</v>
      </c>
      <c r="J21" s="15"/>
      <c r="K21" s="24">
        <v>7</v>
      </c>
      <c r="L21" s="13">
        <v>7</v>
      </c>
      <c r="M21" s="22">
        <f>SUM(K21:L21)</f>
        <v>14</v>
      </c>
    </row>
    <row r="22" spans="1:14" s="9" customFormat="1">
      <c r="A22" s="15">
        <f t="shared" si="2"/>
        <v>11</v>
      </c>
      <c r="B22" s="5" t="s">
        <v>300</v>
      </c>
      <c r="C22" s="10" t="s">
        <v>281</v>
      </c>
      <c r="D22" s="27" t="s">
        <v>282</v>
      </c>
      <c r="E22" s="19">
        <v>5125</v>
      </c>
      <c r="F22" s="37">
        <f t="shared" si="1"/>
        <v>20500</v>
      </c>
      <c r="G22" s="37">
        <f t="shared" si="0"/>
        <v>3.4166666666666668E-3</v>
      </c>
      <c r="H22" s="17"/>
      <c r="I22" s="12" t="s">
        <v>278</v>
      </c>
      <c r="J22" s="13"/>
      <c r="K22" s="14">
        <v>4</v>
      </c>
      <c r="L22" s="13">
        <v>5</v>
      </c>
      <c r="M22" s="22">
        <f t="shared" si="3"/>
        <v>9</v>
      </c>
    </row>
    <row r="23" spans="1:14" s="9" customFormat="1">
      <c r="B23" s="5"/>
      <c r="C23" s="5"/>
      <c r="D23" s="25"/>
      <c r="E23" s="25">
        <f>SUM(E12:E22)</f>
        <v>1500000</v>
      </c>
      <c r="F23" s="37">
        <f t="shared" si="1"/>
        <v>6000000</v>
      </c>
      <c r="G23" s="53">
        <f>SUM(G12:G22)</f>
        <v>0.99999999999999978</v>
      </c>
      <c r="H23" s="54"/>
      <c r="I23" s="50"/>
      <c r="J23" s="55">
        <f>SUM(J12:J22)</f>
        <v>23</v>
      </c>
      <c r="K23" s="50">
        <f t="shared" ref="K23:M23" si="4">SUM(K12:K22)</f>
        <v>230</v>
      </c>
      <c r="L23" s="50">
        <f t="shared" si="4"/>
        <v>297</v>
      </c>
      <c r="M23" s="50">
        <f t="shared" si="4"/>
        <v>550</v>
      </c>
    </row>
    <row r="24" spans="1:14" s="30" customFormat="1">
      <c r="B24" s="29"/>
      <c r="C24" s="29"/>
      <c r="D24" s="56"/>
      <c r="E24" s="57">
        <v>113795</v>
      </c>
      <c r="F24" s="58">
        <f t="shared" si="1"/>
        <v>455180</v>
      </c>
      <c r="G24" s="38"/>
      <c r="H24" s="57"/>
      <c r="I24" s="59"/>
      <c r="J24" s="60"/>
      <c r="K24" s="61"/>
      <c r="L24" s="61"/>
    </row>
    <row r="25" spans="1:14" s="30" customFormat="1">
      <c r="A25" s="29"/>
      <c r="B25" s="29"/>
      <c r="C25" s="56"/>
      <c r="D25" s="57"/>
      <c r="E25" s="31">
        <f>+E24/E23</f>
        <v>7.5863333333333338E-2</v>
      </c>
      <c r="F25" s="58"/>
      <c r="G25" s="38"/>
      <c r="H25" s="61"/>
      <c r="I25" s="61"/>
      <c r="J25" s="60"/>
    </row>
    <row r="26" spans="1:14" s="2" customFormat="1">
      <c r="A26" s="8" t="s">
        <v>384</v>
      </c>
      <c r="F26" s="36"/>
      <c r="G26" s="3"/>
      <c r="J26" s="6"/>
    </row>
    <row r="27" spans="1:14" s="2" customFormat="1">
      <c r="A27" s="8"/>
      <c r="F27" s="36"/>
      <c r="G27" s="3"/>
      <c r="J27" s="6"/>
    </row>
    <row r="28" spans="1:14" s="2" customFormat="1">
      <c r="A28" s="8" t="s">
        <v>380</v>
      </c>
      <c r="F28" s="36"/>
      <c r="G28" s="3"/>
      <c r="J28" s="6"/>
    </row>
    <row r="29" spans="1:14" s="2" customFormat="1">
      <c r="A29" s="8" t="s">
        <v>381</v>
      </c>
      <c r="B29" s="2" t="s">
        <v>293</v>
      </c>
      <c r="F29" s="36"/>
      <c r="G29" s="3"/>
      <c r="J29" s="6"/>
    </row>
    <row r="30" spans="1:14" s="2" customFormat="1">
      <c r="A30" s="8" t="s">
        <v>383</v>
      </c>
      <c r="B30" s="2" t="s">
        <v>382</v>
      </c>
      <c r="F30" s="36"/>
      <c r="G30" s="3"/>
      <c r="J30" s="6"/>
    </row>
  </sheetData>
  <phoneticPr fontId="5" type="noConversion"/>
  <dataValidations count="2">
    <dataValidation allowBlank="1" showInputMessage="1" showErrorMessage="1" promptTitle="Selling Group Member" prompt="Enter name of Selling Group Member" sqref="C14:E20 E21:E22 C21" xr:uid="{6930DE46-1A04-4864-B464-EC5DAD0D8D5B}"/>
    <dataValidation allowBlank="1" showInputMessage="1" showErrorMessage="1" promptTitle="Underwriting Syndicate" prompt="Enter name of Non-Managing Underwriting Syndicate member" sqref="C14:E20 C21" xr:uid="{9D84DEDF-FE47-4DBA-B282-13F563B5C80B}"/>
  </dataValidations>
  <hyperlinks>
    <hyperlink ref="B13" r:id="rId2" xr:uid="{18772131-7EFB-4B1A-BEF6-1C8573CAC764}"/>
    <hyperlink ref="B14" r:id="rId3" xr:uid="{1F5CDE70-3500-474B-89C7-755D8B72966F}"/>
    <hyperlink ref="B15" r:id="rId4" xr:uid="{CD4748CB-5590-4896-8E44-E34D8F052D36}"/>
    <hyperlink ref="B16" r:id="rId5" xr:uid="{EBD5C0B2-CCCC-4FE2-90BC-0537221964CF}"/>
    <hyperlink ref="B17" r:id="rId6" xr:uid="{3A536F8B-FA4A-453E-A8C9-3CD7930E332E}"/>
    <hyperlink ref="B21" r:id="rId7" xr:uid="{99B74BE4-0963-44A6-A321-424D1CAB7BD0}"/>
    <hyperlink ref="B12" r:id="rId8" xr:uid="{4AD5B5DE-8017-4ABA-BDED-37397C4A1556}"/>
    <hyperlink ref="B19" r:id="rId9" display="mailto:JHeidenreich@rflafferty.com" xr:uid="{4EAA09E8-BA22-4A4D-8DC1-070E04C8FE8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8768E724B59B42BD62C01A662D37B5" ma:contentTypeVersion="10" ma:contentTypeDescription="Create a new document." ma:contentTypeScope="" ma:versionID="ac65613a121887bb7eb6c1780e9ff2ae">
  <xsd:schema xmlns:xsd="http://www.w3.org/2001/XMLSchema" xmlns:xs="http://www.w3.org/2001/XMLSchema" xmlns:p="http://schemas.microsoft.com/office/2006/metadata/properties" xmlns:ns3="e7801a6e-f365-48e1-94f6-491799b2baba" xmlns:ns4="1194601e-28c7-4a7a-9560-e184117f1a34" targetNamespace="http://schemas.microsoft.com/office/2006/metadata/properties" ma:root="true" ma:fieldsID="18d0b2b7e186f72766b0f1c3f4730ec0" ns3:_="" ns4:_="">
    <xsd:import namespace="e7801a6e-f365-48e1-94f6-491799b2baba"/>
    <xsd:import namespace="1194601e-28c7-4a7a-9560-e184117f1a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1a6e-f365-48e1-94f6-491799b2b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4601e-28c7-4a7a-9560-e184117f1a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01a6e-f365-48e1-94f6-491799b2baba" xsi:nil="true"/>
  </documentManagement>
</p:properties>
</file>

<file path=customXml/itemProps1.xml><?xml version="1.0" encoding="utf-8"?>
<ds:datastoreItem xmlns:ds="http://schemas.openxmlformats.org/officeDocument/2006/customXml" ds:itemID="{E27D363C-5230-4543-8C6B-6A29ACDBC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01a6e-f365-48e1-94f6-491799b2baba"/>
    <ds:schemaRef ds:uri="1194601e-28c7-4a7a-9560-e184117f1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B71F3-5CA7-4D66-8FAF-73556309E1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37AB3C-7792-48C4-A026-FDA702101A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1194601e-28c7-4a7a-9560-e184117f1a34"/>
    <ds:schemaRef ds:uri="e7801a6e-f365-48e1-94f6-491799b2bab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 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Strong</dc:creator>
  <cp:keywords/>
  <dc:description/>
  <cp:lastModifiedBy>David Ada-Winter</cp:lastModifiedBy>
  <cp:revision/>
  <dcterms:created xsi:type="dcterms:W3CDTF">2022-12-07T21:58:44Z</dcterms:created>
  <dcterms:modified xsi:type="dcterms:W3CDTF">2024-11-21T22:04:42Z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0x0101002D8768E724B59B42BD62C01A662D37B5</vt:lpwstr>
  </property>
  <property fmtid="{D5CDD505-2E9C-101B-9397-08002B2CF9AE}" pid="3" name="MSIP_Label_88c53105-2268-48cc-bbbd-15c277f43ddd_Enabled">
    <vt:lpwstr>true</vt:lpwstr>
  </property>
  <property fmtid="{D5CDD505-2E9C-101B-9397-08002B2CF9AE}" pid="4" name="MSIP_Label_88c53105-2268-48cc-bbbd-15c277f43ddd_SetDate">
    <vt:lpwstr>2022-12-12T18:00:44Z</vt:lpwstr>
  </property>
  <property fmtid="{D5CDD505-2E9C-101B-9397-08002B2CF9AE}" pid="5" name="MSIP_Label_88c53105-2268-48cc-bbbd-15c277f43ddd_Method">
    <vt:lpwstr>Standard</vt:lpwstr>
  </property>
  <property fmtid="{D5CDD505-2E9C-101B-9397-08002B2CF9AE}" pid="6" name="MSIP_Label_88c53105-2268-48cc-bbbd-15c277f43ddd_Name">
    <vt:lpwstr>Public</vt:lpwstr>
  </property>
  <property fmtid="{D5CDD505-2E9C-101B-9397-08002B2CF9AE}" pid="7" name="MSIP_Label_88c53105-2268-48cc-bbbd-15c277f43ddd_SiteId">
    <vt:lpwstr>d0b75e95-684a-45e3-8d2d-53fa2a6a513f</vt:lpwstr>
  </property>
  <property fmtid="{D5CDD505-2E9C-101B-9397-08002B2CF9AE}" pid="8" name="MSIP_Label_88c53105-2268-48cc-bbbd-15c277f43ddd_ActionId">
    <vt:lpwstr>3b9d93cc-93c7-43f2-bf7c-759266c01322</vt:lpwstr>
  </property>
  <property fmtid="{D5CDD505-2E9C-101B-9397-08002B2CF9AE}" pid="9" name="MSIP_Label_88c53105-2268-48cc-bbbd-15c277f43ddd_ContentBits">
    <vt:lpwstr>0</vt:lpwstr>
  </property>
  <property fmtid="{D5CDD505-2E9C-101B-9397-08002B2CF9AE}" pid="10" name="{A44787D4-0540-4523-9961-78E4036D8C6D}">
    <vt:lpwstr>{D9E908DF-2183-4DB6-A9D9-F6DF16212DAE}</vt:lpwstr>
  </property>
</Properties>
</file>