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00244\Documents\GitHub\MotorDesignDataDriven\0_Documentos\"/>
    </mc:Choice>
  </mc:AlternateContent>
  <xr:revisionPtr revIDLastSave="0" documentId="13_ncr:1_{344105D7-4CD8-489B-A3D3-602905F3E29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Modelo_Simplificado" sheetId="2" r:id="rId1"/>
    <sheet name="Prueb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3" l="1"/>
  <c r="H46" i="3"/>
  <c r="H48" i="3" s="1"/>
  <c r="H44" i="3"/>
  <c r="H43" i="3"/>
  <c r="H42" i="3"/>
  <c r="H45" i="3" s="1"/>
  <c r="H49" i="3" l="1"/>
  <c r="H47" i="2"/>
  <c r="H46" i="2" l="1"/>
  <c r="H48" i="2" s="1"/>
  <c r="H44" i="2"/>
  <c r="H43" i="2"/>
  <c r="H42" i="2"/>
  <c r="H45" i="2" s="1"/>
  <c r="H49" i="2" l="1"/>
</calcChain>
</file>

<file path=xl/sharedStrings.xml><?xml version="1.0" encoding="utf-8"?>
<sst xmlns="http://schemas.openxmlformats.org/spreadsheetml/2006/main" count="446" uniqueCount="174">
  <si>
    <t>Tipo de parámetro</t>
  </si>
  <si>
    <t>Símbolo</t>
  </si>
  <si>
    <t>Desc. Parámetro</t>
  </si>
  <si>
    <t>Unidades</t>
  </si>
  <si>
    <t>Valor/Ecuación</t>
  </si>
  <si>
    <t>B1</t>
  </si>
  <si>
    <t>B2</t>
  </si>
  <si>
    <t>B3</t>
  </si>
  <si>
    <t>B4</t>
  </si>
  <si>
    <t>B5</t>
  </si>
  <si>
    <t>B6</t>
  </si>
  <si>
    <t>V_BUS</t>
  </si>
  <si>
    <t>Vdc</t>
  </si>
  <si>
    <t>Voltaje del BUS</t>
  </si>
  <si>
    <t>P_out</t>
  </si>
  <si>
    <t>W</t>
  </si>
  <si>
    <t>Potencia mecánica de salida nominal</t>
  </si>
  <si>
    <t>n_nominal</t>
  </si>
  <si>
    <t>Velocidad nominal</t>
  </si>
  <si>
    <t>rpm</t>
  </si>
  <si>
    <t>Eff_objetivo</t>
  </si>
  <si>
    <t>Eficinecia objetivo del motor</t>
  </si>
  <si>
    <t>%</t>
  </si>
  <si>
    <t>Número de fases</t>
  </si>
  <si>
    <t>m</t>
  </si>
  <si>
    <t>n_max</t>
  </si>
  <si>
    <t>Velocidad máxima permitida</t>
  </si>
  <si>
    <t>Arms</t>
  </si>
  <si>
    <t>Intensidad máxima del sistema</t>
  </si>
  <si>
    <t>Densidad de corriente máxima</t>
  </si>
  <si>
    <t>A/mm^2</t>
  </si>
  <si>
    <t>f_max</t>
  </si>
  <si>
    <t>frecuencia máxima</t>
  </si>
  <si>
    <t>Hz</t>
  </si>
  <si>
    <t>B7</t>
  </si>
  <si>
    <t>N_slots</t>
  </si>
  <si>
    <t>Número de ranuras</t>
  </si>
  <si>
    <t>B8</t>
  </si>
  <si>
    <t>N_polos</t>
  </si>
  <si>
    <t>Número de polos</t>
  </si>
  <si>
    <t>B9</t>
  </si>
  <si>
    <t>g</t>
  </si>
  <si>
    <t>Airgap</t>
  </si>
  <si>
    <t>mm</t>
  </si>
  <si>
    <t>B10</t>
  </si>
  <si>
    <t>Diámetro interno del eje mínimo</t>
  </si>
  <si>
    <t>OSD</t>
  </si>
  <si>
    <t>Diámetro extrno del stator</t>
  </si>
  <si>
    <t>OSD_max</t>
  </si>
  <si>
    <t>B11</t>
  </si>
  <si>
    <t>PO1</t>
  </si>
  <si>
    <t>T_nom</t>
  </si>
  <si>
    <t>Par nominal del punto de operación</t>
  </si>
  <si>
    <t>Nm</t>
  </si>
  <si>
    <t>PO2</t>
  </si>
  <si>
    <t>n_nom</t>
  </si>
  <si>
    <t>Velocidad nominal del punto de operación</t>
  </si>
  <si>
    <t>PO3</t>
  </si>
  <si>
    <t>T_stall</t>
  </si>
  <si>
    <t>Par en stall</t>
  </si>
  <si>
    <t>PO4</t>
  </si>
  <si>
    <t>n_noload</t>
  </si>
  <si>
    <t>Velocidad sin carga</t>
  </si>
  <si>
    <t>X1</t>
  </si>
  <si>
    <t>[45, 60]</t>
  </si>
  <si>
    <t>X2</t>
  </si>
  <si>
    <t>Dint</t>
  </si>
  <si>
    <t>Diámetro interior del stator</t>
  </si>
  <si>
    <t>X3</t>
  </si>
  <si>
    <t>L</t>
  </si>
  <si>
    <t>Longitud del stator</t>
  </si>
  <si>
    <t>X4</t>
  </si>
  <si>
    <t>Diámetro externo del stator_maximo</t>
  </si>
  <si>
    <t>Dsh</t>
  </si>
  <si>
    <t>Diámetro del eje</t>
  </si>
  <si>
    <t>X5</t>
  </si>
  <si>
    <t>tm</t>
  </si>
  <si>
    <t>Altura del imán</t>
  </si>
  <si>
    <t>[2, 3,5]</t>
  </si>
  <si>
    <t>[10, 40]</t>
  </si>
  <si>
    <t>X6</t>
  </si>
  <si>
    <t>wt</t>
  </si>
  <si>
    <t>Altura del hueco del slot</t>
  </si>
  <si>
    <t>hs2</t>
  </si>
  <si>
    <t>[5, 15]</t>
  </si>
  <si>
    <t>X7</t>
  </si>
  <si>
    <t>Ancho del Slot</t>
  </si>
  <si>
    <t>[2, 5]</t>
  </si>
  <si>
    <t>X8</t>
  </si>
  <si>
    <t>Nt</t>
  </si>
  <si>
    <t>Nh</t>
  </si>
  <si>
    <t>Número de vueltas</t>
  </si>
  <si>
    <t>[5,30]</t>
  </si>
  <si>
    <t>Númeor de cables en la mano</t>
  </si>
  <si>
    <t>[3, 9]</t>
  </si>
  <si>
    <t>M1</t>
  </si>
  <si>
    <t>Drot</t>
  </si>
  <si>
    <t>Diámetro interno del rotor</t>
  </si>
  <si>
    <t>Dint-2*g</t>
  </si>
  <si>
    <t>M2</t>
  </si>
  <si>
    <t>B12</t>
  </si>
  <si>
    <t>Cmag</t>
  </si>
  <si>
    <t>Amplitud en grados del imán</t>
  </si>
  <si>
    <t>º</t>
  </si>
  <si>
    <t>B13</t>
  </si>
  <si>
    <t>Rmag</t>
  </si>
  <si>
    <t>Radio del hueco del imán</t>
  </si>
  <si>
    <t>hso</t>
  </si>
  <si>
    <t>Altura del diente del stator</t>
  </si>
  <si>
    <t>B14</t>
  </si>
  <si>
    <t>bso</t>
  </si>
  <si>
    <t>ancho de apertura del slot</t>
  </si>
  <si>
    <t>Rs</t>
  </si>
  <si>
    <t>B15</t>
  </si>
  <si>
    <t>Radio de apertura del stack</t>
  </si>
  <si>
    <t>Vs</t>
  </si>
  <si>
    <t>Ángulo del pie del diente del slot</t>
  </si>
  <si>
    <t>M3</t>
  </si>
  <si>
    <t>B16</t>
  </si>
  <si>
    <t>Factor de llenado del slot máximo</t>
  </si>
  <si>
    <t>B17</t>
  </si>
  <si>
    <t>Diámetro del hilo</t>
  </si>
  <si>
    <t>dw</t>
  </si>
  <si>
    <t>B18</t>
  </si>
  <si>
    <t>Wmax</t>
  </si>
  <si>
    <t>Masa maxima del motor</t>
  </si>
  <si>
    <t>kg</t>
  </si>
  <si>
    <t>(Dint/2)+hs2</t>
  </si>
  <si>
    <t>(Drot/2)-0,25*tm</t>
  </si>
  <si>
    <t>M4</t>
  </si>
  <si>
    <t>CS</t>
  </si>
  <si>
    <t>Superficie de conductor en la ranura</t>
  </si>
  <si>
    <t>mm2</t>
  </si>
  <si>
    <t>M5</t>
  </si>
  <si>
    <t>SS</t>
  </si>
  <si>
    <t>Superficie del Slot aproximado</t>
  </si>
  <si>
    <t>M6</t>
  </si>
  <si>
    <t>Factor de llenado del conductor</t>
  </si>
  <si>
    <t>(CS/SS)*100</t>
  </si>
  <si>
    <t>var_15*var_16*2*(pi*0.5105*0.5105/4)</t>
  </si>
  <si>
    <t>Dint-g*2-tm*2-Dint/3,5</t>
  </si>
  <si>
    <t>[21,2, 45]</t>
  </si>
  <si>
    <t>B19</t>
  </si>
  <si>
    <t>altura del entrediente del slot mínima</t>
  </si>
  <si>
    <t>he_min</t>
  </si>
  <si>
    <t>var_2-0.5*2-var_6*2-var_2/3.5</t>
  </si>
  <si>
    <t>(var_4/2)-0.25*var_6</t>
  </si>
  <si>
    <t>HyperStudy EC.</t>
  </si>
  <si>
    <t>Valor Base</t>
  </si>
  <si>
    <t>Altura del entrediente del slot</t>
  </si>
  <si>
    <t>he</t>
  </si>
  <si>
    <t>M7</t>
  </si>
  <si>
    <t>M8</t>
  </si>
  <si>
    <t>OSD/2-(Dint+2*hs2)/2</t>
  </si>
  <si>
    <t>&gt;=3,5</t>
  </si>
  <si>
    <t>var_2-2*0.5</t>
  </si>
  <si>
    <t>(var_1-(var_2+2*var_9))/2</t>
  </si>
  <si>
    <t>B20</t>
  </si>
  <si>
    <t>Empiezo la simulación a las 15:00. Hago 200 simulaciones con 5 en paralelo cada vez. Tiempo estimado por simulación 17 min. Tiempo estimado total 680 min (11,3 horas). Termina a las 02:20 +1</t>
  </si>
  <si>
    <t>01:04+1</t>
  </si>
  <si>
    <t>(pi*(var_13*var_13)-pi*(var_2*var_2)/4)/12-var_9*var_10</t>
  </si>
  <si>
    <t>100*(var_15*var_16*2*(pi*0.5105*0.5105/4))/((pi*(var_13*var_13)-pi*(var_2*var_2)/4)/12-var_9*var_10)</t>
  </si>
  <si>
    <t>Nt*Nh*2*pi*(dw/2)^2</t>
  </si>
  <si>
    <t>(PI()*Rs*Rs-PI()*(Dint/2)*(Dint/2))/Ns-wt*hs2</t>
  </si>
  <si>
    <t>100*(Nt*Nh*2*pi*(0.5105/2)*(0.5105/2))/((pi*Rs*Rs-pi*(Dint/2)*(Dint/2))/12-wt*hs2)</t>
  </si>
  <si>
    <t>GFF</t>
  </si>
  <si>
    <t>Vbus</t>
  </si>
  <si>
    <t>Imax</t>
  </si>
  <si>
    <t>Jmax</t>
  </si>
  <si>
    <t>Dsh_min</t>
  </si>
  <si>
    <t>Factor de llenado del slot Mínimo</t>
  </si>
  <si>
    <t>GFFmax</t>
  </si>
  <si>
    <t>GFFmin</t>
  </si>
  <si>
    <t>(var_2/2)+var_9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</si>
</sst>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2" fontId="0" fillId="6" borderId="1" xfId="0" applyNumberFormat="1" applyFill="1" applyBorder="1" applyAlignment="1">
      <alignment horizontal="center" vertical="center"/>
    </xf>
    <xf numFmtId="20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0" xfId="0" applyFill="1" applyBorder="1"/>
    <xf numFmtId="0" fontId="0" fillId="0" borderId="0" xfId="0" applyNumberForma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0" xfId="0" applyFill="1"/>
    <xf numFmtId="0" fontId="0" fillId="9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504825</xdr:colOff>
      <xdr:row>3</xdr:row>
      <xdr:rowOff>33337</xdr:rowOff>
    </xdr:from>
    <xdr:ext cx="31868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FF4D4C0-0970-4507-9633-A106F32CAD59}"/>
            </a:ext>
          </a:extLst>
        </xdr:cNvPr>
        <xdr:cNvSpPr txBox="1"/>
      </xdr:nvSpPr>
      <xdr:spPr>
        <a:xfrm>
          <a:off x="13573125" y="795337"/>
          <a:ext cx="3186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504825</xdr:colOff>
      <xdr:row>3</xdr:row>
      <xdr:rowOff>33337</xdr:rowOff>
    </xdr:from>
    <xdr:ext cx="31868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FAFEE7C-DF79-4305-B1BE-319D666A1EE1}"/>
            </a:ext>
          </a:extLst>
        </xdr:cNvPr>
        <xdr:cNvSpPr txBox="1"/>
      </xdr:nvSpPr>
      <xdr:spPr>
        <a:xfrm>
          <a:off x="15706725" y="604837"/>
          <a:ext cx="3186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7B-E204-4DD8-8DA3-735E02094F33}">
  <dimension ref="C1:N56"/>
  <sheetViews>
    <sheetView topLeftCell="A22" workbookViewId="0">
      <selection activeCell="G54" sqref="G54"/>
    </sheetView>
  </sheetViews>
  <sheetFormatPr baseColWidth="10" defaultRowHeight="15" x14ac:dyDescent="0.25"/>
  <cols>
    <col min="1" max="1" width="2" customWidth="1"/>
    <col min="2" max="2" width="2.28515625" customWidth="1"/>
    <col min="3" max="3" width="17.42578125" bestFit="1" customWidth="1"/>
    <col min="4" max="4" width="39.28515625" bestFit="1" customWidth="1"/>
    <col min="5" max="6" width="9.42578125" bestFit="1" customWidth="1"/>
    <col min="7" max="7" width="38.7109375" bestFit="1" customWidth="1"/>
    <col min="8" max="8" width="11.5703125" style="1" bestFit="1" customWidth="1"/>
    <col min="9" max="9" width="94.7109375" bestFit="1" customWidth="1"/>
    <col min="10" max="10" width="3.140625" customWidth="1"/>
    <col min="12" max="12" width="27.5703125" bestFit="1" customWidth="1"/>
    <col min="13" max="13" width="8.28515625" bestFit="1" customWidth="1"/>
    <col min="14" max="14" width="9.42578125" bestFit="1" customWidth="1"/>
    <col min="15" max="15" width="38.7109375" bestFit="1" customWidth="1"/>
    <col min="16" max="16" width="94.7109375" bestFit="1" customWidth="1"/>
    <col min="17" max="17" width="10.28515625" bestFit="1" customWidth="1"/>
  </cols>
  <sheetData>
    <row r="1" spans="3:14" x14ac:dyDescent="0.25">
      <c r="D1" t="s">
        <v>158</v>
      </c>
    </row>
    <row r="2" spans="3:14" x14ac:dyDescent="0.25">
      <c r="D2" t="s">
        <v>159</v>
      </c>
    </row>
    <row r="3" spans="3:14" x14ac:dyDescent="0.25">
      <c r="C3" s="2" t="s">
        <v>0</v>
      </c>
      <c r="D3" s="2" t="s">
        <v>2</v>
      </c>
      <c r="E3" s="2" t="s">
        <v>1</v>
      </c>
      <c r="F3" s="5" t="s">
        <v>3</v>
      </c>
      <c r="G3" s="2" t="s">
        <v>4</v>
      </c>
      <c r="H3" s="2" t="s">
        <v>148</v>
      </c>
      <c r="I3" s="2" t="s">
        <v>147</v>
      </c>
      <c r="K3" s="1" t="s">
        <v>14</v>
      </c>
      <c r="L3" t="s">
        <v>16</v>
      </c>
      <c r="M3" s="1" t="s">
        <v>15</v>
      </c>
      <c r="N3" s="1">
        <v>120</v>
      </c>
    </row>
    <row r="4" spans="3:14" x14ac:dyDescent="0.25">
      <c r="C4" s="3" t="s">
        <v>5</v>
      </c>
      <c r="D4" s="4" t="s">
        <v>13</v>
      </c>
      <c r="E4" s="3" t="s">
        <v>166</v>
      </c>
      <c r="F4" s="3" t="s">
        <v>12</v>
      </c>
      <c r="G4" s="3">
        <v>28</v>
      </c>
      <c r="H4" s="3"/>
      <c r="I4" s="4"/>
      <c r="K4" s="1" t="s">
        <v>17</v>
      </c>
      <c r="L4" t="s">
        <v>18</v>
      </c>
      <c r="M4" s="1" t="s">
        <v>19</v>
      </c>
      <c r="N4" s="1">
        <v>3960</v>
      </c>
    </row>
    <row r="5" spans="3:14" x14ac:dyDescent="0.25">
      <c r="C5" s="3" t="s">
        <v>6</v>
      </c>
      <c r="D5" s="4" t="s">
        <v>28</v>
      </c>
      <c r="E5" s="3" t="s">
        <v>167</v>
      </c>
      <c r="F5" s="3" t="s">
        <v>27</v>
      </c>
      <c r="G5" s="3">
        <v>26</v>
      </c>
      <c r="H5" s="3"/>
      <c r="I5" s="4"/>
      <c r="K5" s="1" t="s">
        <v>11</v>
      </c>
      <c r="L5" t="s">
        <v>13</v>
      </c>
      <c r="M5" s="1" t="s">
        <v>12</v>
      </c>
      <c r="N5" s="1">
        <v>28</v>
      </c>
    </row>
    <row r="6" spans="3:14" x14ac:dyDescent="0.25">
      <c r="C6" s="3" t="s">
        <v>7</v>
      </c>
      <c r="D6" s="4" t="s">
        <v>29</v>
      </c>
      <c r="E6" s="3" t="s">
        <v>168</v>
      </c>
      <c r="F6" s="3" t="s">
        <v>30</v>
      </c>
      <c r="G6" s="3">
        <v>12.3</v>
      </c>
      <c r="H6" s="3"/>
      <c r="I6" s="4"/>
      <c r="K6" s="1" t="s">
        <v>20</v>
      </c>
      <c r="L6" t="s">
        <v>21</v>
      </c>
      <c r="M6" s="1" t="s">
        <v>22</v>
      </c>
      <c r="N6" s="1">
        <v>95</v>
      </c>
    </row>
    <row r="7" spans="3:14" x14ac:dyDescent="0.25">
      <c r="C7" s="3" t="s">
        <v>8</v>
      </c>
      <c r="D7" s="4" t="s">
        <v>26</v>
      </c>
      <c r="E7" s="3" t="s">
        <v>25</v>
      </c>
      <c r="F7" s="3" t="s">
        <v>19</v>
      </c>
      <c r="G7" s="3">
        <v>10000</v>
      </c>
      <c r="H7" s="3"/>
      <c r="I7" s="4"/>
      <c r="K7" s="1" t="s">
        <v>24</v>
      </c>
      <c r="L7" t="s">
        <v>23</v>
      </c>
      <c r="M7" s="1"/>
      <c r="N7" s="1">
        <v>3</v>
      </c>
    </row>
    <row r="8" spans="3:14" x14ac:dyDescent="0.25">
      <c r="C8" s="3" t="s">
        <v>9</v>
      </c>
      <c r="D8" s="4" t="s">
        <v>32</v>
      </c>
      <c r="E8" s="3" t="s">
        <v>31</v>
      </c>
      <c r="F8" s="3" t="s">
        <v>33</v>
      </c>
      <c r="G8" s="3">
        <v>500</v>
      </c>
      <c r="H8" s="3"/>
      <c r="I8" s="4"/>
    </row>
    <row r="9" spans="3:14" x14ac:dyDescent="0.25">
      <c r="C9" s="3" t="s">
        <v>10</v>
      </c>
      <c r="D9" s="4" t="s">
        <v>23</v>
      </c>
      <c r="E9" s="3" t="s">
        <v>24</v>
      </c>
      <c r="F9" s="3"/>
      <c r="G9" s="3">
        <v>3</v>
      </c>
      <c r="H9" s="3"/>
      <c r="I9" s="4"/>
    </row>
    <row r="10" spans="3:14" x14ac:dyDescent="0.25">
      <c r="C10" s="3" t="s">
        <v>34</v>
      </c>
      <c r="D10" s="4" t="s">
        <v>36</v>
      </c>
      <c r="E10" s="3" t="s">
        <v>35</v>
      </c>
      <c r="F10" s="3"/>
      <c r="G10" s="3">
        <v>12</v>
      </c>
      <c r="H10" s="3"/>
      <c r="I10" s="4"/>
    </row>
    <row r="11" spans="3:14" x14ac:dyDescent="0.25">
      <c r="C11" s="3" t="s">
        <v>37</v>
      </c>
      <c r="D11" s="4" t="s">
        <v>39</v>
      </c>
      <c r="E11" s="3" t="s">
        <v>38</v>
      </c>
      <c r="F11" s="3"/>
      <c r="G11" s="3">
        <v>10</v>
      </c>
      <c r="H11" s="3"/>
      <c r="I11" s="4"/>
    </row>
    <row r="12" spans="3:14" x14ac:dyDescent="0.25">
      <c r="C12" s="3" t="s">
        <v>40</v>
      </c>
      <c r="D12" s="4" t="s">
        <v>72</v>
      </c>
      <c r="E12" s="3" t="s">
        <v>48</v>
      </c>
      <c r="F12" s="3" t="s">
        <v>43</v>
      </c>
      <c r="G12" s="3">
        <v>60</v>
      </c>
      <c r="H12" s="3"/>
      <c r="I12" s="4"/>
    </row>
    <row r="13" spans="3:14" x14ac:dyDescent="0.25">
      <c r="C13" s="3" t="s">
        <v>44</v>
      </c>
      <c r="D13" s="4" t="s">
        <v>45</v>
      </c>
      <c r="E13" s="3" t="s">
        <v>169</v>
      </c>
      <c r="F13" s="3" t="s">
        <v>43</v>
      </c>
      <c r="G13" s="3">
        <v>8</v>
      </c>
      <c r="H13" s="3"/>
      <c r="I13" s="4"/>
    </row>
    <row r="14" spans="3:14" x14ac:dyDescent="0.25">
      <c r="C14" s="3" t="s">
        <v>49</v>
      </c>
      <c r="D14" s="4" t="s">
        <v>42</v>
      </c>
      <c r="E14" s="3" t="s">
        <v>41</v>
      </c>
      <c r="F14" s="3" t="s">
        <v>43</v>
      </c>
      <c r="G14" s="3">
        <v>0.5</v>
      </c>
      <c r="H14" s="3"/>
      <c r="I14" s="4"/>
    </row>
    <row r="15" spans="3:14" x14ac:dyDescent="0.25">
      <c r="C15" s="3" t="s">
        <v>100</v>
      </c>
      <c r="D15" s="4" t="s">
        <v>102</v>
      </c>
      <c r="E15" s="3" t="s">
        <v>101</v>
      </c>
      <c r="F15" s="3" t="s">
        <v>103</v>
      </c>
      <c r="G15" s="3">
        <v>150</v>
      </c>
      <c r="H15" s="3"/>
      <c r="I15" s="4"/>
    </row>
    <row r="16" spans="3:14" x14ac:dyDescent="0.25">
      <c r="C16" s="3" t="s">
        <v>104</v>
      </c>
      <c r="D16" s="4" t="s">
        <v>108</v>
      </c>
      <c r="E16" s="3" t="s">
        <v>107</v>
      </c>
      <c r="F16" s="3" t="s">
        <v>43</v>
      </c>
      <c r="G16" s="3">
        <v>1</v>
      </c>
      <c r="H16" s="3"/>
      <c r="I16" s="4"/>
    </row>
    <row r="17" spans="3:9" x14ac:dyDescent="0.25">
      <c r="C17" s="3" t="s">
        <v>109</v>
      </c>
      <c r="D17" s="4" t="s">
        <v>111</v>
      </c>
      <c r="E17" s="3" t="s">
        <v>110</v>
      </c>
      <c r="F17" s="3" t="s">
        <v>43</v>
      </c>
      <c r="G17" s="3">
        <v>1.2</v>
      </c>
      <c r="H17" s="3"/>
      <c r="I17" s="4"/>
    </row>
    <row r="18" spans="3:9" s="22" customFormat="1" x14ac:dyDescent="0.25">
      <c r="C18" s="20" t="s">
        <v>113</v>
      </c>
      <c r="D18" s="21" t="s">
        <v>116</v>
      </c>
      <c r="E18" s="20" t="s">
        <v>115</v>
      </c>
      <c r="F18" s="20" t="s">
        <v>43</v>
      </c>
      <c r="G18" s="20">
        <v>20</v>
      </c>
      <c r="H18" s="20"/>
      <c r="I18" s="21"/>
    </row>
    <row r="19" spans="3:9" x14ac:dyDescent="0.25">
      <c r="C19" s="3" t="s">
        <v>118</v>
      </c>
      <c r="D19" s="4" t="s">
        <v>119</v>
      </c>
      <c r="E19" s="3" t="s">
        <v>171</v>
      </c>
      <c r="F19" s="3"/>
      <c r="G19" s="3">
        <v>55</v>
      </c>
      <c r="H19" s="3"/>
      <c r="I19" s="4"/>
    </row>
    <row r="20" spans="3:9" x14ac:dyDescent="0.25">
      <c r="C20" s="3" t="s">
        <v>120</v>
      </c>
      <c r="D20" s="4" t="s">
        <v>170</v>
      </c>
      <c r="E20" s="3" t="s">
        <v>172</v>
      </c>
      <c r="F20" s="3"/>
      <c r="G20" s="3">
        <v>20</v>
      </c>
      <c r="H20" s="3"/>
      <c r="I20" s="4"/>
    </row>
    <row r="21" spans="3:9" x14ac:dyDescent="0.25">
      <c r="C21" s="3" t="s">
        <v>123</v>
      </c>
      <c r="D21" s="4" t="s">
        <v>121</v>
      </c>
      <c r="E21" s="3" t="s">
        <v>122</v>
      </c>
      <c r="F21" s="3" t="s">
        <v>43</v>
      </c>
      <c r="G21" s="3">
        <v>0.51049999999999995</v>
      </c>
      <c r="H21" s="3"/>
      <c r="I21" s="4"/>
    </row>
    <row r="22" spans="3:9" x14ac:dyDescent="0.25">
      <c r="C22" s="3" t="s">
        <v>142</v>
      </c>
      <c r="D22" s="4" t="s">
        <v>125</v>
      </c>
      <c r="E22" s="3" t="s">
        <v>124</v>
      </c>
      <c r="F22" s="3" t="s">
        <v>126</v>
      </c>
      <c r="G22" s="3">
        <v>1</v>
      </c>
      <c r="H22" s="3"/>
      <c r="I22" s="4"/>
    </row>
    <row r="23" spans="3:9" x14ac:dyDescent="0.25">
      <c r="C23" s="3" t="s">
        <v>157</v>
      </c>
      <c r="D23" s="4" t="s">
        <v>143</v>
      </c>
      <c r="E23" s="3" t="s">
        <v>144</v>
      </c>
      <c r="F23" s="3" t="s">
        <v>43</v>
      </c>
      <c r="G23" s="3">
        <v>3.5</v>
      </c>
      <c r="H23" s="3"/>
      <c r="I23" s="3" t="s">
        <v>154</v>
      </c>
    </row>
    <row r="25" spans="3:9" x14ac:dyDescent="0.25">
      <c r="C25" s="6" t="s">
        <v>0</v>
      </c>
      <c r="D25" s="6" t="s">
        <v>2</v>
      </c>
      <c r="E25" s="6" t="s">
        <v>1</v>
      </c>
      <c r="F25" s="5" t="s">
        <v>3</v>
      </c>
      <c r="G25" s="6" t="s">
        <v>4</v>
      </c>
      <c r="H25" s="6" t="s">
        <v>148</v>
      </c>
      <c r="I25" s="6" t="s">
        <v>147</v>
      </c>
    </row>
    <row r="26" spans="3:9" x14ac:dyDescent="0.25">
      <c r="C26" s="7" t="s">
        <v>50</v>
      </c>
      <c r="D26" s="8" t="s">
        <v>52</v>
      </c>
      <c r="E26" s="7" t="s">
        <v>51</v>
      </c>
      <c r="F26" s="7" t="s">
        <v>53</v>
      </c>
      <c r="G26" s="7">
        <v>0.11</v>
      </c>
      <c r="H26" s="7">
        <v>0.11</v>
      </c>
      <c r="I26" s="8"/>
    </row>
    <row r="27" spans="3:9" x14ac:dyDescent="0.25">
      <c r="C27" s="7" t="s">
        <v>54</v>
      </c>
      <c r="D27" s="8" t="s">
        <v>56</v>
      </c>
      <c r="E27" s="7" t="s">
        <v>55</v>
      </c>
      <c r="F27" s="7" t="s">
        <v>19</v>
      </c>
      <c r="G27" s="7">
        <v>3960</v>
      </c>
      <c r="H27" s="7">
        <v>3960</v>
      </c>
      <c r="I27" s="8"/>
    </row>
    <row r="28" spans="3:9" x14ac:dyDescent="0.25">
      <c r="C28" s="7" t="s">
        <v>57</v>
      </c>
      <c r="D28" s="8" t="s">
        <v>59</v>
      </c>
      <c r="E28" s="7" t="s">
        <v>58</v>
      </c>
      <c r="F28" s="7" t="s">
        <v>53</v>
      </c>
      <c r="G28" s="7">
        <v>0.65700000000000003</v>
      </c>
      <c r="H28" s="7">
        <v>0.65700000000000003</v>
      </c>
      <c r="I28" s="8"/>
    </row>
    <row r="29" spans="3:9" x14ac:dyDescent="0.25">
      <c r="C29" s="7" t="s">
        <v>60</v>
      </c>
      <c r="D29" s="8" t="s">
        <v>62</v>
      </c>
      <c r="E29" s="7" t="s">
        <v>61</v>
      </c>
      <c r="F29" s="7" t="s">
        <v>19</v>
      </c>
      <c r="G29" s="7">
        <v>4356</v>
      </c>
      <c r="H29" s="7">
        <v>4356</v>
      </c>
      <c r="I29" s="8"/>
    </row>
    <row r="31" spans="3:9" x14ac:dyDescent="0.25">
      <c r="C31" s="6" t="s">
        <v>0</v>
      </c>
      <c r="D31" s="6" t="s">
        <v>2</v>
      </c>
      <c r="E31" s="6" t="s">
        <v>1</v>
      </c>
      <c r="F31" s="5" t="s">
        <v>3</v>
      </c>
      <c r="G31" s="6" t="s">
        <v>4</v>
      </c>
      <c r="H31" s="6" t="s">
        <v>148</v>
      </c>
      <c r="I31" s="6" t="s">
        <v>147</v>
      </c>
    </row>
    <row r="32" spans="3:9" x14ac:dyDescent="0.25">
      <c r="C32" s="9" t="s">
        <v>63</v>
      </c>
      <c r="D32" s="10" t="s">
        <v>47</v>
      </c>
      <c r="E32" s="9" t="s">
        <v>46</v>
      </c>
      <c r="F32" s="9" t="s">
        <v>43</v>
      </c>
      <c r="G32" s="9" t="s">
        <v>64</v>
      </c>
      <c r="H32" s="9">
        <v>59.249000000000002</v>
      </c>
      <c r="I32" s="10"/>
    </row>
    <row r="33" spans="3:9" x14ac:dyDescent="0.25">
      <c r="C33" s="9" t="s">
        <v>65</v>
      </c>
      <c r="D33" s="10" t="s">
        <v>67</v>
      </c>
      <c r="E33" s="9" t="s">
        <v>66</v>
      </c>
      <c r="F33" s="9" t="s">
        <v>43</v>
      </c>
      <c r="G33" s="9" t="s">
        <v>141</v>
      </c>
      <c r="H33" s="9">
        <v>22.936</v>
      </c>
      <c r="I33" s="10"/>
    </row>
    <row r="34" spans="3:9" x14ac:dyDescent="0.25">
      <c r="C34" s="9" t="s">
        <v>68</v>
      </c>
      <c r="D34" s="10" t="s">
        <v>70</v>
      </c>
      <c r="E34" s="9" t="s">
        <v>69</v>
      </c>
      <c r="F34" s="9" t="s">
        <v>43</v>
      </c>
      <c r="G34" s="9" t="s">
        <v>79</v>
      </c>
      <c r="H34" s="9">
        <v>20.102</v>
      </c>
      <c r="I34" s="10"/>
    </row>
    <row r="35" spans="3:9" x14ac:dyDescent="0.25">
      <c r="C35" s="9" t="s">
        <v>71</v>
      </c>
      <c r="D35" s="10" t="s">
        <v>77</v>
      </c>
      <c r="E35" s="9" t="s">
        <v>76</v>
      </c>
      <c r="F35" s="9" t="s">
        <v>43</v>
      </c>
      <c r="G35" s="9" t="s">
        <v>78</v>
      </c>
      <c r="H35" s="9">
        <v>2.6120000000000001</v>
      </c>
      <c r="I35" s="10"/>
    </row>
    <row r="36" spans="3:9" s="19" customFormat="1" x14ac:dyDescent="0.25">
      <c r="C36" s="17" t="s">
        <v>75</v>
      </c>
      <c r="D36" s="18" t="s">
        <v>82</v>
      </c>
      <c r="E36" s="17" t="s">
        <v>83</v>
      </c>
      <c r="F36" s="17" t="s">
        <v>43</v>
      </c>
      <c r="G36" s="17" t="s">
        <v>84</v>
      </c>
      <c r="H36" s="17">
        <v>12.315</v>
      </c>
      <c r="I36" s="18"/>
    </row>
    <row r="37" spans="3:9" s="19" customFormat="1" x14ac:dyDescent="0.25">
      <c r="C37" s="17" t="s">
        <v>80</v>
      </c>
      <c r="D37" s="18" t="s">
        <v>86</v>
      </c>
      <c r="E37" s="17" t="s">
        <v>81</v>
      </c>
      <c r="F37" s="17" t="s">
        <v>43</v>
      </c>
      <c r="G37" s="17" t="s">
        <v>87</v>
      </c>
      <c r="H37" s="17">
        <v>4.819</v>
      </c>
      <c r="I37" s="18"/>
    </row>
    <row r="38" spans="3:9" x14ac:dyDescent="0.25">
      <c r="C38" s="9" t="s">
        <v>85</v>
      </c>
      <c r="D38" s="10" t="s">
        <v>91</v>
      </c>
      <c r="E38" s="9" t="s">
        <v>89</v>
      </c>
      <c r="F38" s="9"/>
      <c r="G38" s="9" t="s">
        <v>92</v>
      </c>
      <c r="H38" s="9">
        <v>9</v>
      </c>
      <c r="I38" s="10"/>
    </row>
    <row r="39" spans="3:9" x14ac:dyDescent="0.25">
      <c r="C39" s="9" t="s">
        <v>88</v>
      </c>
      <c r="D39" s="10" t="s">
        <v>93</v>
      </c>
      <c r="E39" s="9" t="s">
        <v>90</v>
      </c>
      <c r="F39" s="9"/>
      <c r="G39" s="9" t="s">
        <v>94</v>
      </c>
      <c r="H39" s="9">
        <v>8</v>
      </c>
      <c r="I39" s="10"/>
    </row>
    <row r="41" spans="3:9" x14ac:dyDescent="0.25">
      <c r="C41" s="6" t="s">
        <v>0</v>
      </c>
      <c r="D41" s="6" t="s">
        <v>2</v>
      </c>
      <c r="E41" s="6" t="s">
        <v>1</v>
      </c>
      <c r="F41" s="5" t="s">
        <v>3</v>
      </c>
      <c r="G41" s="6" t="s">
        <v>4</v>
      </c>
      <c r="H41" s="6" t="s">
        <v>148</v>
      </c>
      <c r="I41" s="6" t="s">
        <v>147</v>
      </c>
    </row>
    <row r="42" spans="3:9" x14ac:dyDescent="0.25">
      <c r="C42" s="12" t="s">
        <v>95</v>
      </c>
      <c r="D42" s="11" t="s">
        <v>97</v>
      </c>
      <c r="E42" s="12" t="s">
        <v>96</v>
      </c>
      <c r="F42" s="12" t="s">
        <v>43</v>
      </c>
      <c r="G42" s="13" t="s">
        <v>98</v>
      </c>
      <c r="H42" s="15">
        <f>H33-2*G14</f>
        <v>21.936</v>
      </c>
      <c r="I42" s="11" t="s">
        <v>155</v>
      </c>
    </row>
    <row r="43" spans="3:9" x14ac:dyDescent="0.25">
      <c r="C43" s="12" t="s">
        <v>99</v>
      </c>
      <c r="D43" s="11" t="s">
        <v>74</v>
      </c>
      <c r="E43" s="12" t="s">
        <v>73</v>
      </c>
      <c r="F43" s="12" t="s">
        <v>43</v>
      </c>
      <c r="G43" s="14" t="s">
        <v>140</v>
      </c>
      <c r="H43" s="15">
        <f>H33-2*G14-H35*2-H33/3.5</f>
        <v>10.158857142857142</v>
      </c>
      <c r="I43" s="11" t="s">
        <v>145</v>
      </c>
    </row>
    <row r="44" spans="3:9" s="22" customFormat="1" x14ac:dyDescent="0.25">
      <c r="C44" s="23" t="s">
        <v>117</v>
      </c>
      <c r="D44" s="21" t="s">
        <v>149</v>
      </c>
      <c r="E44" s="23" t="s">
        <v>150</v>
      </c>
      <c r="F44" s="23" t="s">
        <v>43</v>
      </c>
      <c r="G44" s="24" t="s">
        <v>153</v>
      </c>
      <c r="H44" s="25">
        <f>H32/2-(H33+2*H36)/2</f>
        <v>5.8414999999999999</v>
      </c>
      <c r="I44" s="21" t="s">
        <v>156</v>
      </c>
    </row>
    <row r="45" spans="3:9" x14ac:dyDescent="0.25">
      <c r="C45" s="12" t="s">
        <v>129</v>
      </c>
      <c r="D45" s="11" t="s">
        <v>106</v>
      </c>
      <c r="E45" s="12" t="s">
        <v>105</v>
      </c>
      <c r="F45" s="12" t="s">
        <v>43</v>
      </c>
      <c r="G45" s="13" t="s">
        <v>128</v>
      </c>
      <c r="H45" s="15">
        <f>(H42/2)-0.25*H35</f>
        <v>10.315</v>
      </c>
      <c r="I45" s="11" t="s">
        <v>146</v>
      </c>
    </row>
    <row r="46" spans="3:9" s="22" customFormat="1" x14ac:dyDescent="0.25">
      <c r="C46" s="20" t="s">
        <v>133</v>
      </c>
      <c r="D46" s="21" t="s">
        <v>114</v>
      </c>
      <c r="E46" s="20" t="s">
        <v>112</v>
      </c>
      <c r="F46" s="20" t="s">
        <v>43</v>
      </c>
      <c r="G46" s="24" t="s">
        <v>127</v>
      </c>
      <c r="H46" s="25">
        <f>(H33/2)+H36</f>
        <v>23.783000000000001</v>
      </c>
      <c r="I46" s="21" t="s">
        <v>173</v>
      </c>
    </row>
    <row r="47" spans="3:9" s="32" customFormat="1" x14ac:dyDescent="0.25">
      <c r="C47" s="28" t="s">
        <v>136</v>
      </c>
      <c r="D47" s="29" t="s">
        <v>131</v>
      </c>
      <c r="E47" s="28" t="s">
        <v>130</v>
      </c>
      <c r="F47" s="28" t="s">
        <v>132</v>
      </c>
      <c r="G47" s="30" t="s">
        <v>162</v>
      </c>
      <c r="H47" s="31">
        <f>H38*H39*2*PI()*G21*G21/4</f>
        <v>29.474324886607171</v>
      </c>
      <c r="I47" s="29" t="s">
        <v>139</v>
      </c>
    </row>
    <row r="48" spans="3:9" s="32" customFormat="1" x14ac:dyDescent="0.25">
      <c r="C48" s="28" t="s">
        <v>151</v>
      </c>
      <c r="D48" s="29" t="s">
        <v>135</v>
      </c>
      <c r="E48" s="28" t="s">
        <v>134</v>
      </c>
      <c r="F48" s="28" t="s">
        <v>132</v>
      </c>
      <c r="G48" s="33" t="s">
        <v>163</v>
      </c>
      <c r="H48" s="31">
        <f>(PI()*H46*H46-PI()*(H33*H33)/4)/G10-H37*H36</f>
        <v>54.305335050775767</v>
      </c>
      <c r="I48" s="29" t="s">
        <v>160</v>
      </c>
    </row>
    <row r="49" spans="3:9" s="22" customFormat="1" x14ac:dyDescent="0.25">
      <c r="C49" s="20" t="s">
        <v>152</v>
      </c>
      <c r="D49" s="21" t="s">
        <v>137</v>
      </c>
      <c r="E49" s="20" t="s">
        <v>165</v>
      </c>
      <c r="F49" s="20" t="s">
        <v>22</v>
      </c>
      <c r="G49" s="24" t="s">
        <v>138</v>
      </c>
      <c r="H49" s="25">
        <f>(H47/H48)*100</f>
        <v>54.275192039692833</v>
      </c>
      <c r="I49" s="21" t="s">
        <v>161</v>
      </c>
    </row>
    <row r="52" spans="3:9" x14ac:dyDescent="0.25">
      <c r="I52" s="26" t="s">
        <v>164</v>
      </c>
    </row>
    <row r="53" spans="3:9" x14ac:dyDescent="0.25">
      <c r="G53">
        <v>11.8</v>
      </c>
      <c r="H53" s="1">
        <v>18.5</v>
      </c>
    </row>
    <row r="54" spans="3:9" x14ac:dyDescent="0.25">
      <c r="G54">
        <v>2</v>
      </c>
      <c r="H54" s="1">
        <v>4.6100000000000003</v>
      </c>
    </row>
    <row r="55" spans="3:9" x14ac:dyDescent="0.25">
      <c r="G55" s="16"/>
      <c r="I55" s="16"/>
    </row>
    <row r="56" spans="3:9" x14ac:dyDescent="0.25">
      <c r="G56" s="2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7911-59C3-462C-849C-8039C02D083B}">
  <dimension ref="C1:N56"/>
  <sheetViews>
    <sheetView tabSelected="1" topLeftCell="A16" workbookViewId="0">
      <selection activeCell="L23" sqref="L23"/>
    </sheetView>
  </sheetViews>
  <sheetFormatPr baseColWidth="10" defaultRowHeight="15" x14ac:dyDescent="0.25"/>
  <cols>
    <col min="1" max="1" width="2" customWidth="1"/>
    <col min="2" max="2" width="2.28515625" customWidth="1"/>
    <col min="3" max="3" width="17.42578125" bestFit="1" customWidth="1"/>
    <col min="4" max="4" width="39.28515625" bestFit="1" customWidth="1"/>
    <col min="5" max="6" width="9.42578125" bestFit="1" customWidth="1"/>
    <col min="7" max="7" width="38.7109375" bestFit="1" customWidth="1"/>
    <col min="8" max="8" width="11.5703125" style="1" bestFit="1" customWidth="1"/>
    <col min="9" max="9" width="94.7109375" bestFit="1" customWidth="1"/>
    <col min="10" max="10" width="3.140625" customWidth="1"/>
    <col min="12" max="12" width="27.5703125" bestFit="1" customWidth="1"/>
    <col min="13" max="13" width="8.28515625" bestFit="1" customWidth="1"/>
    <col min="14" max="14" width="9.42578125" bestFit="1" customWidth="1"/>
    <col min="15" max="15" width="38.7109375" bestFit="1" customWidth="1"/>
    <col min="16" max="16" width="94.7109375" bestFit="1" customWidth="1"/>
    <col min="17" max="17" width="10.28515625" bestFit="1" customWidth="1"/>
  </cols>
  <sheetData>
    <row r="1" spans="3:14" x14ac:dyDescent="0.25">
      <c r="D1" t="s">
        <v>158</v>
      </c>
    </row>
    <row r="2" spans="3:14" x14ac:dyDescent="0.25">
      <c r="D2" t="s">
        <v>159</v>
      </c>
    </row>
    <row r="3" spans="3:14" x14ac:dyDescent="0.25">
      <c r="C3" s="2" t="s">
        <v>0</v>
      </c>
      <c r="D3" s="2" t="s">
        <v>2</v>
      </c>
      <c r="E3" s="2" t="s">
        <v>1</v>
      </c>
      <c r="F3" s="5" t="s">
        <v>3</v>
      </c>
      <c r="G3" s="2" t="s">
        <v>4</v>
      </c>
      <c r="H3" s="2" t="s">
        <v>148</v>
      </c>
      <c r="I3" s="2" t="s">
        <v>147</v>
      </c>
      <c r="K3" s="1" t="s">
        <v>14</v>
      </c>
      <c r="L3" t="s">
        <v>16</v>
      </c>
      <c r="M3" s="1" t="s">
        <v>15</v>
      </c>
      <c r="N3" s="1">
        <v>120</v>
      </c>
    </row>
    <row r="4" spans="3:14" x14ac:dyDescent="0.25">
      <c r="C4" s="3" t="s">
        <v>5</v>
      </c>
      <c r="D4" s="4" t="s">
        <v>13</v>
      </c>
      <c r="E4" s="3" t="s">
        <v>166</v>
      </c>
      <c r="F4" s="3" t="s">
        <v>12</v>
      </c>
      <c r="G4" s="3">
        <v>28</v>
      </c>
      <c r="H4" s="3"/>
      <c r="I4" s="4"/>
      <c r="K4" s="1" t="s">
        <v>17</v>
      </c>
      <c r="L4" t="s">
        <v>18</v>
      </c>
      <c r="M4" s="1" t="s">
        <v>19</v>
      </c>
      <c r="N4" s="1">
        <v>3960</v>
      </c>
    </row>
    <row r="5" spans="3:14" x14ac:dyDescent="0.25">
      <c r="C5" s="3" t="s">
        <v>6</v>
      </c>
      <c r="D5" s="4" t="s">
        <v>28</v>
      </c>
      <c r="E5" s="3" t="s">
        <v>167</v>
      </c>
      <c r="F5" s="3" t="s">
        <v>27</v>
      </c>
      <c r="G5" s="3">
        <v>26</v>
      </c>
      <c r="H5" s="3"/>
      <c r="I5" s="4"/>
      <c r="K5" s="1" t="s">
        <v>11</v>
      </c>
      <c r="L5" t="s">
        <v>13</v>
      </c>
      <c r="M5" s="1" t="s">
        <v>12</v>
      </c>
      <c r="N5" s="1">
        <v>28</v>
      </c>
    </row>
    <row r="6" spans="3:14" x14ac:dyDescent="0.25">
      <c r="C6" s="3" t="s">
        <v>7</v>
      </c>
      <c r="D6" s="4" t="s">
        <v>29</v>
      </c>
      <c r="E6" s="3" t="s">
        <v>168</v>
      </c>
      <c r="F6" s="3" t="s">
        <v>30</v>
      </c>
      <c r="G6" s="3">
        <v>12.3</v>
      </c>
      <c r="H6" s="3"/>
      <c r="I6" s="4"/>
      <c r="K6" s="1" t="s">
        <v>20</v>
      </c>
      <c r="L6" t="s">
        <v>21</v>
      </c>
      <c r="M6" s="1" t="s">
        <v>22</v>
      </c>
      <c r="N6" s="1">
        <v>95</v>
      </c>
    </row>
    <row r="7" spans="3:14" x14ac:dyDescent="0.25">
      <c r="C7" s="3" t="s">
        <v>8</v>
      </c>
      <c r="D7" s="4" t="s">
        <v>26</v>
      </c>
      <c r="E7" s="3" t="s">
        <v>25</v>
      </c>
      <c r="F7" s="3" t="s">
        <v>19</v>
      </c>
      <c r="G7" s="3">
        <v>10000</v>
      </c>
      <c r="H7" s="3"/>
      <c r="I7" s="4"/>
      <c r="K7" s="1" t="s">
        <v>24</v>
      </c>
      <c r="L7" t="s">
        <v>23</v>
      </c>
      <c r="M7" s="1"/>
      <c r="N7" s="1">
        <v>3</v>
      </c>
    </row>
    <row r="8" spans="3:14" x14ac:dyDescent="0.25">
      <c r="C8" s="3" t="s">
        <v>9</v>
      </c>
      <c r="D8" s="4" t="s">
        <v>32</v>
      </c>
      <c r="E8" s="3" t="s">
        <v>31</v>
      </c>
      <c r="F8" s="3" t="s">
        <v>33</v>
      </c>
      <c r="G8" s="3">
        <v>500</v>
      </c>
      <c r="H8" s="3"/>
      <c r="I8" s="4"/>
    </row>
    <row r="9" spans="3:14" x14ac:dyDescent="0.25">
      <c r="C9" s="3" t="s">
        <v>10</v>
      </c>
      <c r="D9" s="4" t="s">
        <v>23</v>
      </c>
      <c r="E9" s="3" t="s">
        <v>24</v>
      </c>
      <c r="F9" s="3"/>
      <c r="G9" s="3">
        <v>3</v>
      </c>
      <c r="H9" s="3"/>
      <c r="I9" s="4"/>
    </row>
    <row r="10" spans="3:14" x14ac:dyDescent="0.25">
      <c r="C10" s="3" t="s">
        <v>34</v>
      </c>
      <c r="D10" s="4" t="s">
        <v>36</v>
      </c>
      <c r="E10" s="3" t="s">
        <v>35</v>
      </c>
      <c r="F10" s="3"/>
      <c r="G10" s="3">
        <v>12</v>
      </c>
      <c r="H10" s="3"/>
      <c r="I10" s="4"/>
    </row>
    <row r="11" spans="3:14" x14ac:dyDescent="0.25">
      <c r="C11" s="3" t="s">
        <v>37</v>
      </c>
      <c r="D11" s="4" t="s">
        <v>39</v>
      </c>
      <c r="E11" s="3" t="s">
        <v>38</v>
      </c>
      <c r="F11" s="3"/>
      <c r="G11" s="3">
        <v>10</v>
      </c>
      <c r="H11" s="3"/>
      <c r="I11" s="4"/>
    </row>
    <row r="12" spans="3:14" x14ac:dyDescent="0.25">
      <c r="C12" s="3" t="s">
        <v>40</v>
      </c>
      <c r="D12" s="4" t="s">
        <v>72</v>
      </c>
      <c r="E12" s="3" t="s">
        <v>48</v>
      </c>
      <c r="F12" s="3" t="s">
        <v>43</v>
      </c>
      <c r="G12" s="3">
        <v>60</v>
      </c>
      <c r="H12" s="3"/>
      <c r="I12" s="4"/>
    </row>
    <row r="13" spans="3:14" x14ac:dyDescent="0.25">
      <c r="C13" s="3" t="s">
        <v>44</v>
      </c>
      <c r="D13" s="4" t="s">
        <v>45</v>
      </c>
      <c r="E13" s="3" t="s">
        <v>169</v>
      </c>
      <c r="F13" s="3" t="s">
        <v>43</v>
      </c>
      <c r="G13" s="3">
        <v>8</v>
      </c>
      <c r="H13" s="3"/>
      <c r="I13" s="4"/>
    </row>
    <row r="14" spans="3:14" x14ac:dyDescent="0.25">
      <c r="C14" s="3" t="s">
        <v>49</v>
      </c>
      <c r="D14" s="4" t="s">
        <v>42</v>
      </c>
      <c r="E14" s="3" t="s">
        <v>41</v>
      </c>
      <c r="F14" s="3" t="s">
        <v>43</v>
      </c>
      <c r="G14" s="3">
        <v>0.5</v>
      </c>
      <c r="H14" s="3"/>
      <c r="I14" s="4"/>
    </row>
    <row r="15" spans="3:14" x14ac:dyDescent="0.25">
      <c r="C15" s="3" t="s">
        <v>100</v>
      </c>
      <c r="D15" s="4" t="s">
        <v>102</v>
      </c>
      <c r="E15" s="3" t="s">
        <v>101</v>
      </c>
      <c r="F15" s="3" t="s">
        <v>103</v>
      </c>
      <c r="G15" s="3">
        <v>150</v>
      </c>
      <c r="H15" s="3"/>
      <c r="I15" s="4"/>
    </row>
    <row r="16" spans="3:14" x14ac:dyDescent="0.25">
      <c r="C16" s="3" t="s">
        <v>104</v>
      </c>
      <c r="D16" s="4" t="s">
        <v>108</v>
      </c>
      <c r="E16" s="3" t="s">
        <v>107</v>
      </c>
      <c r="F16" s="3" t="s">
        <v>43</v>
      </c>
      <c r="G16" s="3">
        <v>1</v>
      </c>
      <c r="H16" s="3"/>
      <c r="I16" s="4"/>
    </row>
    <row r="17" spans="3:9" x14ac:dyDescent="0.25">
      <c r="C17" s="3" t="s">
        <v>109</v>
      </c>
      <c r="D17" s="4" t="s">
        <v>111</v>
      </c>
      <c r="E17" s="3" t="s">
        <v>110</v>
      </c>
      <c r="F17" s="3" t="s">
        <v>43</v>
      </c>
      <c r="G17" s="3">
        <v>1.2</v>
      </c>
      <c r="H17" s="3"/>
      <c r="I17" s="4"/>
    </row>
    <row r="18" spans="3:9" s="22" customFormat="1" x14ac:dyDescent="0.25">
      <c r="C18" s="3" t="s">
        <v>113</v>
      </c>
      <c r="D18" s="38" t="s">
        <v>116</v>
      </c>
      <c r="E18" s="3" t="s">
        <v>115</v>
      </c>
      <c r="F18" s="3" t="s">
        <v>43</v>
      </c>
      <c r="G18" s="3">
        <v>20</v>
      </c>
      <c r="H18" s="3"/>
      <c r="I18" s="3"/>
    </row>
    <row r="19" spans="3:9" x14ac:dyDescent="0.25">
      <c r="C19" s="3" t="s">
        <v>118</v>
      </c>
      <c r="D19" s="4" t="s">
        <v>119</v>
      </c>
      <c r="E19" s="3" t="s">
        <v>171</v>
      </c>
      <c r="F19" s="3"/>
      <c r="G19" s="3">
        <v>55</v>
      </c>
      <c r="H19" s="3"/>
      <c r="I19" s="4"/>
    </row>
    <row r="20" spans="3:9" x14ac:dyDescent="0.25">
      <c r="C20" s="3" t="s">
        <v>120</v>
      </c>
      <c r="D20" s="4" t="s">
        <v>170</v>
      </c>
      <c r="E20" s="3" t="s">
        <v>172</v>
      </c>
      <c r="F20" s="3"/>
      <c r="G20" s="3">
        <v>20</v>
      </c>
      <c r="H20" s="3"/>
      <c r="I20" s="4"/>
    </row>
    <row r="21" spans="3:9" x14ac:dyDescent="0.25">
      <c r="C21" s="3" t="s">
        <v>123</v>
      </c>
      <c r="D21" s="4" t="s">
        <v>121</v>
      </c>
      <c r="E21" s="3" t="s">
        <v>122</v>
      </c>
      <c r="F21" s="3" t="s">
        <v>43</v>
      </c>
      <c r="G21" s="3">
        <v>0.51049999999999995</v>
      </c>
      <c r="H21" s="3"/>
      <c r="I21" s="4"/>
    </row>
    <row r="22" spans="3:9" x14ac:dyDescent="0.25">
      <c r="C22" s="3" t="s">
        <v>142</v>
      </c>
      <c r="D22" s="4" t="s">
        <v>125</v>
      </c>
      <c r="E22" s="3" t="s">
        <v>124</v>
      </c>
      <c r="F22" s="3" t="s">
        <v>126</v>
      </c>
      <c r="G22" s="3">
        <v>1</v>
      </c>
      <c r="H22" s="3"/>
      <c r="I22" s="4"/>
    </row>
    <row r="23" spans="3:9" x14ac:dyDescent="0.25">
      <c r="C23" s="3" t="s">
        <v>157</v>
      </c>
      <c r="D23" s="4" t="s">
        <v>143</v>
      </c>
      <c r="E23" s="3" t="s">
        <v>144</v>
      </c>
      <c r="F23" s="3" t="s">
        <v>43</v>
      </c>
      <c r="G23" s="3">
        <v>3.5</v>
      </c>
      <c r="H23" s="3"/>
      <c r="I23" s="3" t="s">
        <v>154</v>
      </c>
    </row>
    <row r="25" spans="3:9" x14ac:dyDescent="0.25">
      <c r="C25" s="6" t="s">
        <v>0</v>
      </c>
      <c r="D25" s="6" t="s">
        <v>2</v>
      </c>
      <c r="E25" s="6" t="s">
        <v>1</v>
      </c>
      <c r="F25" s="5" t="s">
        <v>3</v>
      </c>
      <c r="G25" s="6" t="s">
        <v>4</v>
      </c>
      <c r="H25" s="6" t="s">
        <v>148</v>
      </c>
      <c r="I25" s="6" t="s">
        <v>147</v>
      </c>
    </row>
    <row r="26" spans="3:9" x14ac:dyDescent="0.25">
      <c r="C26" s="7" t="s">
        <v>50</v>
      </c>
      <c r="D26" s="8" t="s">
        <v>52</v>
      </c>
      <c r="E26" s="7" t="s">
        <v>51</v>
      </c>
      <c r="F26" s="7" t="s">
        <v>53</v>
      </c>
      <c r="G26" s="7">
        <v>0.11</v>
      </c>
      <c r="H26" s="7">
        <v>0.11</v>
      </c>
      <c r="I26" s="8"/>
    </row>
    <row r="27" spans="3:9" x14ac:dyDescent="0.25">
      <c r="C27" s="7" t="s">
        <v>54</v>
      </c>
      <c r="D27" s="8" t="s">
        <v>56</v>
      </c>
      <c r="E27" s="7" t="s">
        <v>55</v>
      </c>
      <c r="F27" s="7" t="s">
        <v>19</v>
      </c>
      <c r="G27" s="7">
        <v>3960</v>
      </c>
      <c r="H27" s="7">
        <v>3960</v>
      </c>
      <c r="I27" s="8"/>
    </row>
    <row r="28" spans="3:9" x14ac:dyDescent="0.25">
      <c r="C28" s="7" t="s">
        <v>57</v>
      </c>
      <c r="D28" s="8" t="s">
        <v>59</v>
      </c>
      <c r="E28" s="7" t="s">
        <v>58</v>
      </c>
      <c r="F28" s="7" t="s">
        <v>53</v>
      </c>
      <c r="G28" s="7">
        <v>0.65700000000000003</v>
      </c>
      <c r="H28" s="7">
        <v>0.65700000000000003</v>
      </c>
      <c r="I28" s="8"/>
    </row>
    <row r="29" spans="3:9" x14ac:dyDescent="0.25">
      <c r="C29" s="7" t="s">
        <v>60</v>
      </c>
      <c r="D29" s="8" t="s">
        <v>62</v>
      </c>
      <c r="E29" s="7" t="s">
        <v>61</v>
      </c>
      <c r="F29" s="7" t="s">
        <v>19</v>
      </c>
      <c r="G29" s="7">
        <v>4356</v>
      </c>
      <c r="H29" s="7">
        <v>4356</v>
      </c>
      <c r="I29" s="8"/>
    </row>
    <row r="31" spans="3:9" x14ac:dyDescent="0.25">
      <c r="C31" s="6" t="s">
        <v>0</v>
      </c>
      <c r="D31" s="6" t="s">
        <v>2</v>
      </c>
      <c r="E31" s="6" t="s">
        <v>1</v>
      </c>
      <c r="F31" s="5" t="s">
        <v>3</v>
      </c>
      <c r="G31" s="6" t="s">
        <v>4</v>
      </c>
      <c r="H31" s="6" t="s">
        <v>148</v>
      </c>
      <c r="I31" s="6" t="s">
        <v>147</v>
      </c>
    </row>
    <row r="32" spans="3:9" x14ac:dyDescent="0.25">
      <c r="C32" s="9" t="s">
        <v>63</v>
      </c>
      <c r="D32" s="10" t="s">
        <v>47</v>
      </c>
      <c r="E32" s="9" t="s">
        <v>46</v>
      </c>
      <c r="F32" s="9" t="s">
        <v>43</v>
      </c>
      <c r="G32" s="9" t="s">
        <v>64</v>
      </c>
      <c r="H32" s="9">
        <v>56.502000000000002</v>
      </c>
      <c r="I32" s="10"/>
    </row>
    <row r="33" spans="3:9" x14ac:dyDescent="0.25">
      <c r="C33" s="9" t="s">
        <v>65</v>
      </c>
      <c r="D33" s="10" t="s">
        <v>67</v>
      </c>
      <c r="E33" s="9" t="s">
        <v>66</v>
      </c>
      <c r="F33" s="9" t="s">
        <v>43</v>
      </c>
      <c r="G33" s="9" t="s">
        <v>141</v>
      </c>
      <c r="H33" s="9">
        <v>23.588999999999999</v>
      </c>
      <c r="I33" s="10"/>
    </row>
    <row r="34" spans="3:9" x14ac:dyDescent="0.25">
      <c r="C34" s="9" t="s">
        <v>68</v>
      </c>
      <c r="D34" s="10" t="s">
        <v>70</v>
      </c>
      <c r="E34" s="9" t="s">
        <v>69</v>
      </c>
      <c r="F34" s="9" t="s">
        <v>43</v>
      </c>
      <c r="G34" s="9" t="s">
        <v>79</v>
      </c>
      <c r="H34" s="9">
        <v>21.908000000000001</v>
      </c>
      <c r="I34" s="10"/>
    </row>
    <row r="35" spans="3:9" x14ac:dyDescent="0.25">
      <c r="C35" s="9" t="s">
        <v>71</v>
      </c>
      <c r="D35" s="36" t="s">
        <v>77</v>
      </c>
      <c r="E35" s="9" t="s">
        <v>76</v>
      </c>
      <c r="F35" s="9" t="s">
        <v>43</v>
      </c>
      <c r="G35" s="9" t="s">
        <v>78</v>
      </c>
      <c r="H35" s="9">
        <v>3.3140000000000001</v>
      </c>
      <c r="I35" s="10"/>
    </row>
    <row r="36" spans="3:9" s="19" customFormat="1" x14ac:dyDescent="0.25">
      <c r="C36" s="9" t="s">
        <v>75</v>
      </c>
      <c r="D36" s="37" t="s">
        <v>82</v>
      </c>
      <c r="E36" s="9" t="s">
        <v>83</v>
      </c>
      <c r="F36" s="9" t="s">
        <v>43</v>
      </c>
      <c r="G36" s="9" t="s">
        <v>84</v>
      </c>
      <c r="H36" s="9">
        <v>11.035</v>
      </c>
      <c r="I36" s="9"/>
    </row>
    <row r="37" spans="3:9" s="19" customFormat="1" x14ac:dyDescent="0.25">
      <c r="C37" s="9" t="s">
        <v>80</v>
      </c>
      <c r="D37" s="37" t="s">
        <v>86</v>
      </c>
      <c r="E37" s="9" t="s">
        <v>81</v>
      </c>
      <c r="F37" s="9" t="s">
        <v>43</v>
      </c>
      <c r="G37" s="9" t="s">
        <v>87</v>
      </c>
      <c r="H37" s="9">
        <v>4.9489999999999998</v>
      </c>
      <c r="I37" s="9"/>
    </row>
    <row r="38" spans="3:9" x14ac:dyDescent="0.25">
      <c r="C38" s="9" t="s">
        <v>85</v>
      </c>
      <c r="D38" s="36" t="s">
        <v>91</v>
      </c>
      <c r="E38" s="9" t="s">
        <v>89</v>
      </c>
      <c r="F38" s="9"/>
      <c r="G38" s="9" t="s">
        <v>92</v>
      </c>
      <c r="H38" s="9">
        <v>19</v>
      </c>
      <c r="I38" s="10"/>
    </row>
    <row r="39" spans="3:9" x14ac:dyDescent="0.25">
      <c r="C39" s="9" t="s">
        <v>88</v>
      </c>
      <c r="D39" s="10" t="s">
        <v>93</v>
      </c>
      <c r="E39" s="9" t="s">
        <v>90</v>
      </c>
      <c r="F39" s="9"/>
      <c r="G39" s="9" t="s">
        <v>94</v>
      </c>
      <c r="H39" s="9">
        <v>3</v>
      </c>
      <c r="I39" s="10"/>
    </row>
    <row r="41" spans="3:9" x14ac:dyDescent="0.25">
      <c r="C41" s="6" t="s">
        <v>0</v>
      </c>
      <c r="D41" s="6" t="s">
        <v>2</v>
      </c>
      <c r="E41" s="6" t="s">
        <v>1</v>
      </c>
      <c r="F41" s="5" t="s">
        <v>3</v>
      </c>
      <c r="G41" s="6" t="s">
        <v>4</v>
      </c>
      <c r="H41" s="6" t="s">
        <v>148</v>
      </c>
      <c r="I41" s="6" t="s">
        <v>147</v>
      </c>
    </row>
    <row r="42" spans="3:9" x14ac:dyDescent="0.25">
      <c r="C42" s="12" t="s">
        <v>95</v>
      </c>
      <c r="D42" s="11" t="s">
        <v>97</v>
      </c>
      <c r="E42" s="12" t="s">
        <v>96</v>
      </c>
      <c r="F42" s="12" t="s">
        <v>43</v>
      </c>
      <c r="G42" s="13" t="s">
        <v>98</v>
      </c>
      <c r="H42" s="34">
        <f>H33-2*G14</f>
        <v>22.588999999999999</v>
      </c>
      <c r="I42" s="11" t="s">
        <v>155</v>
      </c>
    </row>
    <row r="43" spans="3:9" x14ac:dyDescent="0.25">
      <c r="C43" s="12" t="s">
        <v>99</v>
      </c>
      <c r="D43" s="11" t="s">
        <v>74</v>
      </c>
      <c r="E43" s="12" t="s">
        <v>73</v>
      </c>
      <c r="F43" s="12" t="s">
        <v>43</v>
      </c>
      <c r="G43" s="14" t="s">
        <v>140</v>
      </c>
      <c r="H43" s="34">
        <f>H33-2*G14-H35*2-H33/3.5</f>
        <v>9.2212857142857132</v>
      </c>
      <c r="I43" s="11" t="s">
        <v>145</v>
      </c>
    </row>
    <row r="44" spans="3:9" s="22" customFormat="1" x14ac:dyDescent="0.25">
      <c r="C44" s="12" t="s">
        <v>117</v>
      </c>
      <c r="D44" s="11" t="s">
        <v>149</v>
      </c>
      <c r="E44" s="12" t="s">
        <v>150</v>
      </c>
      <c r="F44" s="12" t="s">
        <v>43</v>
      </c>
      <c r="G44" s="14" t="s">
        <v>153</v>
      </c>
      <c r="H44" s="35">
        <f>H32/2-(H33+2*H36)/2</f>
        <v>5.4215000000000018</v>
      </c>
      <c r="I44" s="21" t="s">
        <v>156</v>
      </c>
    </row>
    <row r="45" spans="3:9" x14ac:dyDescent="0.25">
      <c r="C45" s="12" t="s">
        <v>129</v>
      </c>
      <c r="D45" s="11" t="s">
        <v>106</v>
      </c>
      <c r="E45" s="12" t="s">
        <v>105</v>
      </c>
      <c r="F45" s="12" t="s">
        <v>43</v>
      </c>
      <c r="G45" s="14" t="s">
        <v>128</v>
      </c>
      <c r="H45" s="34">
        <f>(H42/2)-0.25*H35</f>
        <v>10.465999999999999</v>
      </c>
      <c r="I45" s="11" t="s">
        <v>146</v>
      </c>
    </row>
    <row r="46" spans="3:9" s="22" customFormat="1" x14ac:dyDescent="0.25">
      <c r="C46" s="12" t="s">
        <v>133</v>
      </c>
      <c r="D46" s="11" t="s">
        <v>114</v>
      </c>
      <c r="E46" s="12" t="s">
        <v>112</v>
      </c>
      <c r="F46" s="12" t="s">
        <v>43</v>
      </c>
      <c r="G46" s="14" t="s">
        <v>127</v>
      </c>
      <c r="H46" s="35">
        <f>(H33/2)+H36</f>
        <v>22.829499999999999</v>
      </c>
      <c r="I46" s="21" t="s">
        <v>173</v>
      </c>
    </row>
    <row r="47" spans="3:9" s="32" customFormat="1" x14ac:dyDescent="0.25">
      <c r="C47" s="12" t="s">
        <v>136</v>
      </c>
      <c r="D47" s="11" t="s">
        <v>131</v>
      </c>
      <c r="E47" s="12" t="s">
        <v>130</v>
      </c>
      <c r="F47" s="12" t="s">
        <v>132</v>
      </c>
      <c r="G47" s="14" t="s">
        <v>162</v>
      </c>
      <c r="H47" s="31">
        <f>H38*H39*2*PI()*G21*G21/4</f>
        <v>23.333840535230674</v>
      </c>
      <c r="I47" s="29" t="s">
        <v>139</v>
      </c>
    </row>
    <row r="48" spans="3:9" s="32" customFormat="1" x14ac:dyDescent="0.25">
      <c r="C48" s="12" t="s">
        <v>151</v>
      </c>
      <c r="D48" s="11" t="s">
        <v>135</v>
      </c>
      <c r="E48" s="12" t="s">
        <v>134</v>
      </c>
      <c r="F48" s="12" t="s">
        <v>132</v>
      </c>
      <c r="G48" s="14" t="s">
        <v>163</v>
      </c>
      <c r="H48" s="31">
        <f>(PI()*H46*H46-PI()*(H33*H33)/4)/G10-H37*H36</f>
        <v>45.415006004845786</v>
      </c>
      <c r="I48" s="29" t="s">
        <v>160</v>
      </c>
    </row>
    <row r="49" spans="3:9" s="22" customFormat="1" x14ac:dyDescent="0.25">
      <c r="C49" s="12" t="s">
        <v>152</v>
      </c>
      <c r="D49" s="11" t="s">
        <v>137</v>
      </c>
      <c r="E49" s="12" t="s">
        <v>165</v>
      </c>
      <c r="F49" s="12" t="s">
        <v>22</v>
      </c>
      <c r="G49" s="14" t="s">
        <v>138</v>
      </c>
      <c r="H49" s="25">
        <f>(H47/H48)*100</f>
        <v>51.379142243735366</v>
      </c>
      <c r="I49" s="21" t="s">
        <v>161</v>
      </c>
    </row>
    <row r="52" spans="3:9" x14ac:dyDescent="0.25">
      <c r="I52" s="26" t="s">
        <v>164</v>
      </c>
    </row>
    <row r="53" spans="3:9" x14ac:dyDescent="0.25">
      <c r="G53">
        <v>11.8</v>
      </c>
      <c r="H53" s="1">
        <v>18.5</v>
      </c>
    </row>
    <row r="54" spans="3:9" x14ac:dyDescent="0.25">
      <c r="G54">
        <v>2</v>
      </c>
      <c r="H54" s="1">
        <v>4.6100000000000003</v>
      </c>
    </row>
    <row r="55" spans="3:9" x14ac:dyDescent="0.25">
      <c r="G55" s="16"/>
      <c r="I55" s="16"/>
    </row>
    <row r="56" spans="3:9" x14ac:dyDescent="0.25">
      <c r="G56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Modelo_Simplificado</vt:lpstr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Vargas Tendero</dc:creator>
  <cp:lastModifiedBy>Gonzalo Vargas Tendero</cp:lastModifiedBy>
  <dcterms:created xsi:type="dcterms:W3CDTF">2015-06-05T18:17:20Z</dcterms:created>
  <dcterms:modified xsi:type="dcterms:W3CDTF">2025-06-20T11:00:56Z</dcterms:modified>
</cp:coreProperties>
</file>