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3ADC209A-7AC6-411C-8934-5866B21967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_Y1" sheetId="1" r:id="rId1"/>
    <sheet name="F_Y2" sheetId="2" r:id="rId2"/>
    <sheet name="F_Y3" sheetId="3" r:id="rId3"/>
  </sheets>
  <externalReferences>
    <externalReference r:id="rId4"/>
    <externalReference r:id="rId5"/>
    <externalReference r:id="rId6"/>
    <externalReference r:id="rId7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D14" i="3"/>
  <c r="D14" i="2"/>
  <c r="C14" i="2"/>
  <c r="B9" i="1"/>
  <c r="B8" i="1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N8" i="3"/>
  <c r="N7" i="3"/>
  <c r="N6" i="3"/>
  <c r="N5" i="3"/>
  <c r="N4" i="3"/>
  <c r="N3" i="3"/>
  <c r="H20" i="3" l="1"/>
  <c r="N10" i="3"/>
</calcChain>
</file>

<file path=xl/sharedStrings.xml><?xml version="1.0" encoding="utf-8"?>
<sst xmlns="http://schemas.openxmlformats.org/spreadsheetml/2006/main" count="109" uniqueCount="65">
  <si>
    <t>Personel Adı</t>
  </si>
  <si>
    <t>Can Kurak</t>
  </si>
  <si>
    <t>Fırat Aydın</t>
  </si>
  <si>
    <t>Ercan Buluş</t>
  </si>
  <si>
    <t>Erdem Uzun</t>
  </si>
  <si>
    <t>Gül Kanca</t>
  </si>
  <si>
    <t>Hasan Eren</t>
  </si>
  <si>
    <t>Deniz Can</t>
  </si>
  <si>
    <t>Meral Kaya</t>
  </si>
  <si>
    <t>Esra Bulut</t>
  </si>
  <si>
    <t>İzin Günü</t>
  </si>
  <si>
    <t>Salı</t>
  </si>
  <si>
    <t>Cuma</t>
  </si>
  <si>
    <t>Cumartesi</t>
  </si>
  <si>
    <t>Pazartesi</t>
  </si>
  <si>
    <t>Çarşamba</t>
  </si>
  <si>
    <t>Perşembe</t>
  </si>
  <si>
    <t>Departmanı</t>
  </si>
  <si>
    <t>Satış</t>
  </si>
  <si>
    <t>Reklam</t>
  </si>
  <si>
    <t>Muhasebe</t>
  </si>
  <si>
    <t>Bölgeler</t>
  </si>
  <si>
    <t>Akdeniz</t>
  </si>
  <si>
    <t>Ege</t>
  </si>
  <si>
    <t>İller</t>
  </si>
  <si>
    <t>Antalya</t>
  </si>
  <si>
    <t>Adana</t>
  </si>
  <si>
    <t>Mersin</t>
  </si>
  <si>
    <t>İskenderun</t>
  </si>
  <si>
    <t>Burdur</t>
  </si>
  <si>
    <t>İzmir</t>
  </si>
  <si>
    <t>Manisa</t>
  </si>
  <si>
    <t>Denizli</t>
  </si>
  <si>
    <t>Muğla</t>
  </si>
  <si>
    <t>Gelir</t>
  </si>
  <si>
    <t>Gider</t>
  </si>
  <si>
    <t>İLLER</t>
  </si>
  <si>
    <t>GELİR</t>
  </si>
  <si>
    <t>GİDER</t>
  </si>
  <si>
    <t>12 AYLIK HEDEF TABLOSU</t>
  </si>
  <si>
    <t>TANIM TABLOSU</t>
  </si>
  <si>
    <t>HEDEF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</si>
  <si>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</si>
  <si>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</si>
  <si>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</si>
  <si>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</si>
  <si>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</si>
  <si>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</si>
  <si>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</si>
  <si>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</si>
  <si>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</si>
  <si>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</si>
  <si>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</si>
  <si>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</si>
  <si>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</si>
  <si>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PARİS</t>
  </si>
  <si>
    <t>BRÜKSEL</t>
  </si>
  <si>
    <t>ATİNA</t>
  </si>
  <si>
    <t>MİLANO</t>
  </si>
  <si>
    <t>ROMA</t>
  </si>
  <si>
    <t>BURSA</t>
  </si>
  <si>
    <t>ADANA</t>
  </si>
  <si>
    <t>İLGİLİ AYI SEÇİNİZ</t>
  </si>
  <si>
    <t>ŞEHİR</t>
  </si>
  <si>
    <t>HEDEF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</si>
</sst>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_(* #,##0_);_(* \(#,##0\);_(* &quot;-&quot;??_);_(@_)"/>
  </numFmts>
  <fonts count="1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0"/>
      <name val="Arial"/>
      <family val="2"/>
      <charset val="162"/>
    </font>
    <font>
      <b/>
      <sz val="16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sz val="10"/>
      <color indexed="8"/>
      <name val="Arial"/>
      <family val="2"/>
      <charset val="162"/>
    </font>
    <font>
      <b/>
      <sz val="10"/>
      <name val="Arial"/>
      <family val="2"/>
      <charset val="162"/>
    </font>
    <font>
      <sz val="18"/>
      <name val="Arial"/>
      <family val="2"/>
      <charset val="162"/>
    </font>
    <font>
      <b/>
      <sz val="20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left"/>
    </xf>
    <xf numFmtId="0" fontId="1" fillId="0" borderId="1" xfId="1" applyBorder="1"/>
    <xf numFmtId="0" fontId="1" fillId="0" borderId="0" xfId="1"/>
    <xf numFmtId="0" fontId="4" fillId="0" borderId="1" xfId="1" applyFont="1" applyBorder="1"/>
    <xf numFmtId="0" fontId="6" fillId="0" borderId="0" xfId="2" applyFont="1" applyProtection="1">
      <protection locked="0"/>
    </xf>
    <xf numFmtId="0" fontId="5" fillId="3" borderId="0" xfId="2" applyFill="1" applyProtection="1">
      <protection locked="0"/>
    </xf>
    <xf numFmtId="0" fontId="5" fillId="0" borderId="0" xfId="3"/>
    <xf numFmtId="165" fontId="7" fillId="3" borderId="0" xfId="4" applyNumberFormat="1" applyFont="1" applyFill="1" applyBorder="1" applyAlignment="1" applyProtection="1">
      <protection locked="0"/>
    </xf>
    <xf numFmtId="0" fontId="8" fillId="4" borderId="1" xfId="3" applyFont="1" applyFill="1" applyBorder="1"/>
    <xf numFmtId="0" fontId="5" fillId="5" borderId="1" xfId="3" applyFill="1" applyBorder="1"/>
    <xf numFmtId="0" fontId="9" fillId="0" borderId="0" xfId="3" quotePrefix="1" applyFont="1"/>
    <xf numFmtId="0" fontId="1" fillId="0" borderId="0" xfId="5"/>
    <xf numFmtId="0" fontId="2" fillId="0" borderId="0" xfId="5" applyFont="1"/>
    <xf numFmtId="0" fontId="2" fillId="6" borderId="1" xfId="5" applyFont="1" applyFill="1" applyBorder="1"/>
    <xf numFmtId="3" fontId="2" fillId="0" borderId="1" xfId="5" applyNumberFormat="1" applyFont="1" applyBorder="1" applyAlignment="1">
      <alignment horizontal="center"/>
    </xf>
    <xf numFmtId="3" fontId="2" fillId="0" borderId="1" xfId="5" applyNumberFormat="1" applyFont="1" applyBorder="1" applyAlignment="1">
      <alignment horizontal="left"/>
    </xf>
    <xf numFmtId="0" fontId="1" fillId="0" borderId="1" xfId="5" applyBorder="1"/>
    <xf numFmtId="3" fontId="1" fillId="0" borderId="1" xfId="5" applyNumberFormat="1" applyBorder="1"/>
    <xf numFmtId="3" fontId="2" fillId="0" borderId="1" xfId="5" applyNumberFormat="1" applyFont="1" applyBorder="1"/>
    <xf numFmtId="0" fontId="2" fillId="0" borderId="1" xfId="5" applyFont="1" applyBorder="1"/>
    <xf numFmtId="0" fontId="2" fillId="0" borderId="3" xfId="5" applyFont="1" applyBorder="1"/>
    <xf numFmtId="0" fontId="1" fillId="0" borderId="4" xfId="5" applyBorder="1"/>
    <xf numFmtId="0" fontId="1" fillId="0" borderId="5" xfId="5" applyBorder="1"/>
    <xf numFmtId="0" fontId="1" fillId="6" borderId="1" xfId="5" applyFill="1" applyBorder="1"/>
    <xf numFmtId="0" fontId="1" fillId="0" borderId="0" xfId="5" applyAlignment="1">
      <alignment horizontal="right"/>
    </xf>
    <xf numFmtId="0" fontId="10" fillId="0" borderId="2" xfId="5" applyFont="1" applyBorder="1" applyAlignment="1">
      <alignment horizontal="center"/>
    </xf>
    <xf numFmtId="0" fontId="2" fillId="6" borderId="1" xfId="5" applyFont="1" applyFill="1" applyBorder="1" applyAlignment="1">
      <alignment horizontal="right"/>
    </xf>
    <xf numFmtId="3" fontId="2" fillId="6" borderId="1" xfId="5" applyNumberFormat="1" applyFont="1" applyFill="1" applyBorder="1" applyAlignment="1">
      <alignment horizontal="right"/>
    </xf>
  </cellXfs>
  <cellStyles count="6">
    <cellStyle name="Normal" xfId="0" builtinId="0"/>
    <cellStyle name="Normal 5" xfId="3" xr:uid="{00000000-0005-0000-0000-000001000000}"/>
    <cellStyle name="Normal 6" xfId="1" xr:uid="{00000000-0005-0000-0000-000002000000}"/>
    <cellStyle name="Normal 7" xfId="5" xr:uid="{00000000-0005-0000-0000-000003000000}"/>
    <cellStyle name="Normal_Veritabanı2" xfId="2" xr:uid="{00000000-0005-0000-0000-000004000000}"/>
    <cellStyle name="Virgül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4</xdr:row>
      <xdr:rowOff>142875</xdr:rowOff>
    </xdr:from>
    <xdr:to>
      <xdr:col>7</xdr:col>
      <xdr:colOff>361950</xdr:colOff>
      <xdr:row>9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1180000}"/>
            </a:ext>
          </a:extLst>
        </xdr:cNvPr>
        <xdr:cNvSpPr txBox="1">
          <a:spLocks noChangeArrowheads="1"/>
        </xdr:cNvSpPr>
      </xdr:nvSpPr>
      <xdr:spPr bwMode="auto">
        <a:xfrm>
          <a:off x="1200150" y="1285875"/>
          <a:ext cx="4572000" cy="781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000" b="1" i="0" u="sng" strike="noStrike">
              <a:solidFill>
                <a:srgbClr val="000000"/>
              </a:solidFill>
              <a:latin typeface="Arial"/>
              <a:cs typeface="Arial"/>
            </a:rPr>
            <a:t>AÇIKLAMA:</a:t>
          </a: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Aşağıdaki Mavi Hücrelerde, İllerin açılan listeden seçilerek Gelir-Giderlerinin görünmesini sağlayınız.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160" zoomScaleNormal="160" workbookViewId="0">
      <selection activeCell="B7" sqref="B7"/>
    </sheetView>
  </sheetViews>
  <sheetFormatPr defaultColWidth="9.109375" defaultRowHeight="14.4" x14ac:dyDescent="0.3"/>
  <cols>
    <col min="1" max="1" width="12.5546875" style="3" bestFit="1" customWidth="1"/>
    <col min="2" max="2" width="15.109375" style="3" customWidth="1"/>
    <col min="3" max="3" width="10.33203125" style="3" bestFit="1" customWidth="1"/>
    <col min="4" max="4" width="11" style="3" bestFit="1" customWidth="1"/>
    <col min="5" max="5" width="11.5546875" style="3" bestFit="1" customWidth="1"/>
    <col min="6" max="6" width="9.5546875" style="3" bestFit="1" customWidth="1"/>
    <col min="7" max="7" width="10.6640625" style="3" bestFit="1" customWidth="1"/>
    <col min="8" max="8" width="9.6640625" style="3" bestFit="1" customWidth="1"/>
    <col min="9" max="9" width="10.6640625" style="3" bestFit="1" customWidth="1"/>
    <col min="10" max="10" width="10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11</v>
      </c>
      <c r="G2" s="2" t="s">
        <v>15</v>
      </c>
      <c r="H2" s="2" t="s">
        <v>12</v>
      </c>
      <c r="I2" s="2" t="s">
        <v>16</v>
      </c>
      <c r="J2" s="2" t="s">
        <v>16</v>
      </c>
    </row>
    <row r="3" spans="1:10" x14ac:dyDescent="0.3">
      <c r="A3" s="1" t="s">
        <v>17</v>
      </c>
      <c r="B3" s="2" t="s">
        <v>18</v>
      </c>
      <c r="C3" s="2" t="s">
        <v>19</v>
      </c>
      <c r="D3" s="2" t="s">
        <v>20</v>
      </c>
      <c r="E3" s="2" t="s">
        <v>20</v>
      </c>
      <c r="F3" s="2" t="s">
        <v>18</v>
      </c>
      <c r="G3" s="2" t="s">
        <v>19</v>
      </c>
      <c r="H3" s="2" t="s">
        <v>19</v>
      </c>
      <c r="I3" s="2" t="s">
        <v>20</v>
      </c>
      <c r="J3" s="2" t="s">
        <v>18</v>
      </c>
    </row>
    <row r="7" spans="1:10" x14ac:dyDescent="0.3">
      <c r="A7" s="1" t="s">
        <v>0</v>
      </c>
      <c r="B7" s="2" t="s">
        <v>2</v>
      </c>
    </row>
    <row r="8" spans="1:10" ht="21" x14ac:dyDescent="0.4">
      <c r="A8" s="1" t="s">
        <v>10</v>
      </c>
      <c r="B8" s="4" t="str">
        <f>HLOOKUP($B$7,$B$1:$J$3,2,FALSE)</f>
        <v>Cuma</v>
      </c>
    </row>
    <row r="9" spans="1:10" ht="21" x14ac:dyDescent="0.4">
      <c r="A9" s="1" t="s">
        <v>17</v>
      </c>
      <c r="B9" s="4" t="str">
        <f>HLOOKUP($B$7,$B$1:$J$3,3,FALSE)</f>
        <v>Reklam</v>
      </c>
    </row>
  </sheetData>
  <dataValidations count="2">
    <dataValidation type="custom" allowBlank="1" showInputMessage="1" showErrorMessage="1" errorTitle="dikkat" error="Eksik veriniz var lütfen doldurunuz" sqref="B3:J3" xr:uid="{00000000-0002-0000-0000-000000000000}">
      <formula1>COUNTBLANK($A3:$B3)=0</formula1>
    </dataValidation>
    <dataValidation type="list" allowBlank="1" showInputMessage="1" showErrorMessage="1" sqref="B7" xr:uid="{E36635DA-D08B-46A3-A101-FE288758D140}">
      <formula1>$B$1:$J$1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opLeftCell="A5" zoomScale="150" zoomScaleNormal="150" workbookViewId="0">
      <selection activeCell="D15" sqref="D15"/>
    </sheetView>
  </sheetViews>
  <sheetFormatPr defaultColWidth="9.109375" defaultRowHeight="13.2" x14ac:dyDescent="0.25"/>
  <cols>
    <col min="1" max="1" width="10.44140625" style="7" bestFit="1" customWidth="1"/>
    <col min="2" max="2" width="16.109375" style="7" customWidth="1"/>
    <col min="3" max="4" width="13.109375" style="7" customWidth="1"/>
    <col min="5" max="5" width="10" style="7" bestFit="1" customWidth="1"/>
    <col min="6" max="16384" width="9.109375" style="7"/>
  </cols>
  <sheetData>
    <row r="1" spans="1:10" ht="22.5" customHeight="1" x14ac:dyDescent="0.3">
      <c r="A1" s="5" t="s">
        <v>21</v>
      </c>
      <c r="B1" s="6" t="s">
        <v>22</v>
      </c>
      <c r="C1" s="6" t="s">
        <v>22</v>
      </c>
      <c r="D1" s="6" t="s">
        <v>22</v>
      </c>
      <c r="E1" s="6" t="s">
        <v>22</v>
      </c>
      <c r="F1" s="6" t="s">
        <v>22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 ht="22.5" customHeight="1" x14ac:dyDescent="0.3">
      <c r="A2" s="5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</row>
    <row r="3" spans="1:10" ht="22.5" customHeight="1" x14ac:dyDescent="0.3">
      <c r="A3" s="5" t="s">
        <v>34</v>
      </c>
      <c r="B3" s="8">
        <v>301226</v>
      </c>
      <c r="C3" s="8">
        <v>220347</v>
      </c>
      <c r="D3" s="8">
        <v>216743</v>
      </c>
      <c r="E3" s="8">
        <v>323922</v>
      </c>
      <c r="F3" s="8">
        <v>234230</v>
      </c>
      <c r="G3" s="8">
        <v>216769</v>
      </c>
      <c r="H3" s="8">
        <v>379302</v>
      </c>
      <c r="I3" s="8">
        <v>193975</v>
      </c>
      <c r="J3" s="8">
        <v>501226</v>
      </c>
    </row>
    <row r="4" spans="1:10" ht="22.5" customHeight="1" x14ac:dyDescent="0.3">
      <c r="A4" s="5" t="s">
        <v>35</v>
      </c>
      <c r="B4" s="8">
        <v>223797</v>
      </c>
      <c r="C4" s="8">
        <v>122322</v>
      </c>
      <c r="D4" s="8">
        <v>193906</v>
      </c>
      <c r="E4" s="8">
        <v>317034</v>
      </c>
      <c r="F4" s="8">
        <v>226096</v>
      </c>
      <c r="G4" s="8">
        <v>202377</v>
      </c>
      <c r="H4" s="8">
        <v>299032</v>
      </c>
      <c r="I4" s="8">
        <v>188475</v>
      </c>
      <c r="J4" s="8">
        <v>425797</v>
      </c>
    </row>
    <row r="13" spans="1:10" x14ac:dyDescent="0.25">
      <c r="B13" s="9" t="s">
        <v>36</v>
      </c>
      <c r="C13" s="9" t="s">
        <v>37</v>
      </c>
      <c r="D13" s="9" t="s">
        <v>38</v>
      </c>
    </row>
    <row r="14" spans="1:10" x14ac:dyDescent="0.25">
      <c r="B14" s="10" t="s">
        <v>33</v>
      </c>
      <c r="C14" s="10">
        <f>HLOOKUP($B$14,$B$2:$J$4,2,FALSE)</f>
        <v>501226</v>
      </c>
      <c r="D14" s="10">
        <f>HLOOKUP($B$14,$B$2:$J$4,3,FALSE)</f>
        <v>425797</v>
      </c>
    </row>
    <row r="17" spans="4:4" ht="22.8" x14ac:dyDescent="0.4">
      <c r="D17" s="11"/>
    </row>
    <row r="18" spans="4:4" ht="22.8" x14ac:dyDescent="0.4">
      <c r="D18" s="11"/>
    </row>
  </sheetData>
  <dataValidations count="1">
    <dataValidation type="list" allowBlank="1" showInputMessage="1" showErrorMessage="1" sqref="B14" xr:uid="{07E0FAA1-4BEC-423B-85FD-440D53F4B0AA}">
      <formula1>$B$2:$J$2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showGridLines="0" tabSelected="1" zoomScale="115" zoomScaleNormal="115" workbookViewId="0">
      <selection activeCell="D12" sqref="D12:E12"/>
    </sheetView>
  </sheetViews>
  <sheetFormatPr defaultColWidth="9.109375" defaultRowHeight="14.4" x14ac:dyDescent="0.3"/>
  <cols>
    <col min="1" max="7" width="9.109375" style="12"/>
    <col min="8" max="8" width="12.5546875" style="12" customWidth="1"/>
    <col min="9" max="13" width="9.109375" style="12"/>
    <col min="14" max="14" width="10.109375" style="12" bestFit="1" customWidth="1"/>
    <col min="15" max="16384" width="9.109375" style="12"/>
  </cols>
  <sheetData>
    <row r="1" spans="1:17" ht="25.8" x14ac:dyDescent="0.5">
      <c r="A1" s="26" t="s">
        <v>39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P1" s="13" t="s">
        <v>40</v>
      </c>
    </row>
    <row r="2" spans="1:17" x14ac:dyDescent="0.3">
      <c r="A2" s="14" t="s">
        <v>41</v>
      </c>
      <c r="B2" s="15" t="s">
        <v>42</v>
      </c>
      <c r="C2" s="15" t="s">
        <v>43</v>
      </c>
      <c r="D2" s="15" t="s">
        <v>44</v>
      </c>
      <c r="E2" s="15" t="s">
        <v>45</v>
      </c>
      <c r="F2" s="15" t="s">
        <v>46</v>
      </c>
      <c r="G2" s="15" t="s">
        <v>47</v>
      </c>
      <c r="H2" s="15" t="s">
        <v>48</v>
      </c>
      <c r="I2" s="15" t="s">
        <v>49</v>
      </c>
      <c r="J2" s="15" t="s">
        <v>50</v>
      </c>
      <c r="K2" s="15" t="s">
        <v>51</v>
      </c>
      <c r="L2" s="15" t="s">
        <v>52</v>
      </c>
      <c r="M2" s="15" t="s">
        <v>53</v>
      </c>
      <c r="N2" s="15" t="s">
        <v>54</v>
      </c>
      <c r="P2" s="16" t="s">
        <v>42</v>
      </c>
      <c r="Q2" s="17">
        <v>1</v>
      </c>
    </row>
    <row r="3" spans="1:17" x14ac:dyDescent="0.3">
      <c r="A3" s="17" t="s">
        <v>55</v>
      </c>
      <c r="B3" s="18">
        <v>60000</v>
      </c>
      <c r="C3" s="18">
        <v>60000</v>
      </c>
      <c r="D3" s="18">
        <v>60000</v>
      </c>
      <c r="E3" s="18">
        <v>25000</v>
      </c>
      <c r="F3" s="18">
        <v>60000</v>
      </c>
      <c r="G3" s="18">
        <v>120000</v>
      </c>
      <c r="H3" s="18">
        <v>130000</v>
      </c>
      <c r="I3" s="18">
        <v>130000</v>
      </c>
      <c r="J3" s="18">
        <v>130000</v>
      </c>
      <c r="K3" s="18">
        <v>130000</v>
      </c>
      <c r="L3" s="18">
        <v>130000</v>
      </c>
      <c r="M3" s="18">
        <v>180000</v>
      </c>
      <c r="N3" s="19">
        <f t="shared" ref="N3:N10" si="0">SUM(B3:M3)</f>
        <v>1215000</v>
      </c>
      <c r="P3" s="16" t="s">
        <v>43</v>
      </c>
      <c r="Q3" s="17">
        <v>2</v>
      </c>
    </row>
    <row r="4" spans="1:17" x14ac:dyDescent="0.3">
      <c r="A4" s="17" t="s">
        <v>56</v>
      </c>
      <c r="B4" s="18">
        <v>65000</v>
      </c>
      <c r="C4" s="18">
        <v>65000</v>
      </c>
      <c r="D4" s="18">
        <v>65000</v>
      </c>
      <c r="E4" s="18">
        <v>80000</v>
      </c>
      <c r="F4" s="18">
        <v>40000</v>
      </c>
      <c r="G4" s="18">
        <v>50000</v>
      </c>
      <c r="H4" s="18">
        <v>65000</v>
      </c>
      <c r="I4" s="18">
        <v>65000</v>
      </c>
      <c r="J4" s="18">
        <v>65000</v>
      </c>
      <c r="K4" s="18">
        <v>65000</v>
      </c>
      <c r="L4" s="18">
        <v>75000</v>
      </c>
      <c r="M4" s="18">
        <v>85000</v>
      </c>
      <c r="N4" s="19">
        <f t="shared" si="0"/>
        <v>785000</v>
      </c>
      <c r="P4" s="16" t="s">
        <v>44</v>
      </c>
      <c r="Q4" s="17">
        <v>3</v>
      </c>
    </row>
    <row r="5" spans="1:17" x14ac:dyDescent="0.3">
      <c r="A5" s="17" t="s">
        <v>57</v>
      </c>
      <c r="B5" s="18">
        <v>37500</v>
      </c>
      <c r="C5" s="18">
        <v>37500</v>
      </c>
      <c r="D5" s="18">
        <v>37500</v>
      </c>
      <c r="E5" s="18">
        <v>32500</v>
      </c>
      <c r="F5" s="18">
        <v>37500</v>
      </c>
      <c r="G5" s="18">
        <v>52500</v>
      </c>
      <c r="H5" s="18">
        <v>15000</v>
      </c>
      <c r="I5" s="18">
        <v>15000</v>
      </c>
      <c r="J5" s="18">
        <v>15000</v>
      </c>
      <c r="K5" s="18">
        <v>25000</v>
      </c>
      <c r="L5" s="18">
        <v>25000</v>
      </c>
      <c r="M5" s="18">
        <v>25000</v>
      </c>
      <c r="N5" s="19">
        <f t="shared" si="0"/>
        <v>355000</v>
      </c>
      <c r="P5" s="16" t="s">
        <v>45</v>
      </c>
      <c r="Q5" s="17">
        <v>4</v>
      </c>
    </row>
    <row r="6" spans="1:17" x14ac:dyDescent="0.3">
      <c r="A6" s="17" t="s">
        <v>58</v>
      </c>
      <c r="B6" s="18">
        <v>68499.5</v>
      </c>
      <c r="C6" s="18">
        <v>177370.05</v>
      </c>
      <c r="D6" s="18">
        <v>68499.5</v>
      </c>
      <c r="E6" s="18">
        <v>200000</v>
      </c>
      <c r="F6" s="18">
        <v>300000</v>
      </c>
      <c r="G6" s="18">
        <v>300000</v>
      </c>
      <c r="H6" s="18">
        <v>300000</v>
      </c>
      <c r="I6" s="18">
        <v>300000</v>
      </c>
      <c r="J6" s="18">
        <v>300000</v>
      </c>
      <c r="K6" s="18">
        <v>300000</v>
      </c>
      <c r="L6" s="18">
        <v>320000</v>
      </c>
      <c r="M6" s="18">
        <v>320000</v>
      </c>
      <c r="N6" s="19">
        <f t="shared" si="0"/>
        <v>2954369.05</v>
      </c>
      <c r="P6" s="16" t="s">
        <v>46</v>
      </c>
      <c r="Q6" s="17">
        <v>5</v>
      </c>
    </row>
    <row r="7" spans="1:17" x14ac:dyDescent="0.3">
      <c r="A7" s="17" t="s">
        <v>59</v>
      </c>
      <c r="B7" s="18">
        <v>25000</v>
      </c>
      <c r="C7" s="18">
        <v>76400.22</v>
      </c>
      <c r="D7" s="18">
        <v>37500</v>
      </c>
      <c r="E7" s="18">
        <v>45000</v>
      </c>
      <c r="F7" s="18">
        <v>50000</v>
      </c>
      <c r="G7" s="18">
        <v>55000</v>
      </c>
      <c r="H7" s="18">
        <v>55000</v>
      </c>
      <c r="I7" s="18">
        <v>55000</v>
      </c>
      <c r="J7" s="18">
        <v>60000</v>
      </c>
      <c r="K7" s="18">
        <v>65000</v>
      </c>
      <c r="L7" s="18">
        <v>65000</v>
      </c>
      <c r="M7" s="18">
        <v>65000</v>
      </c>
      <c r="N7" s="19">
        <f t="shared" si="0"/>
        <v>653900.22</v>
      </c>
      <c r="P7" s="16" t="s">
        <v>47</v>
      </c>
      <c r="Q7" s="17">
        <v>6</v>
      </c>
    </row>
    <row r="8" spans="1:17" x14ac:dyDescent="0.3">
      <c r="A8" s="17" t="s">
        <v>60</v>
      </c>
      <c r="B8" s="18">
        <v>37500</v>
      </c>
      <c r="C8" s="18">
        <v>25780.392</v>
      </c>
      <c r="D8" s="18">
        <v>37500</v>
      </c>
      <c r="E8" s="18">
        <v>45000</v>
      </c>
      <c r="F8" s="18">
        <v>50000</v>
      </c>
      <c r="G8" s="18">
        <v>55000</v>
      </c>
      <c r="H8" s="18">
        <v>55000</v>
      </c>
      <c r="I8" s="18">
        <v>55000</v>
      </c>
      <c r="J8" s="18">
        <v>60000</v>
      </c>
      <c r="K8" s="18">
        <v>65000</v>
      </c>
      <c r="L8" s="18">
        <v>65000</v>
      </c>
      <c r="M8" s="18">
        <v>65000</v>
      </c>
      <c r="N8" s="19">
        <f t="shared" si="0"/>
        <v>615780.39199999999</v>
      </c>
      <c r="P8" s="16" t="s">
        <v>48</v>
      </c>
      <c r="Q8" s="17">
        <v>7</v>
      </c>
    </row>
    <row r="9" spans="1:17" x14ac:dyDescent="0.3">
      <c r="A9" s="17" t="s">
        <v>61</v>
      </c>
      <c r="B9" s="18">
        <v>37500</v>
      </c>
      <c r="C9" s="18">
        <v>37500</v>
      </c>
      <c r="D9" s="18">
        <v>37500</v>
      </c>
      <c r="E9" s="18">
        <v>5000</v>
      </c>
      <c r="F9" s="18">
        <v>10000</v>
      </c>
      <c r="G9" s="18">
        <v>10000</v>
      </c>
      <c r="H9" s="18">
        <v>12000</v>
      </c>
      <c r="I9" s="18">
        <v>12000</v>
      </c>
      <c r="J9" s="18">
        <v>12000</v>
      </c>
      <c r="K9" s="18">
        <v>15000</v>
      </c>
      <c r="L9" s="18">
        <v>17500</v>
      </c>
      <c r="M9" s="18">
        <v>17500</v>
      </c>
      <c r="N9" s="19">
        <f t="shared" si="0"/>
        <v>223500</v>
      </c>
      <c r="P9" s="16" t="s">
        <v>49</v>
      </c>
      <c r="Q9" s="17">
        <v>8</v>
      </c>
    </row>
    <row r="10" spans="1:17" x14ac:dyDescent="0.3">
      <c r="A10" s="20" t="s">
        <v>54</v>
      </c>
      <c r="B10" s="19">
        <f t="shared" ref="B10:M10" si="1">SUM(B3:B9)</f>
        <v>330999.5</v>
      </c>
      <c r="C10" s="19">
        <f t="shared" si="1"/>
        <v>479550.66200000001</v>
      </c>
      <c r="D10" s="19">
        <f t="shared" si="1"/>
        <v>343499.5</v>
      </c>
      <c r="E10" s="19">
        <f t="shared" si="1"/>
        <v>432500</v>
      </c>
      <c r="F10" s="19">
        <f t="shared" si="1"/>
        <v>547500</v>
      </c>
      <c r="G10" s="19">
        <f t="shared" si="1"/>
        <v>642500</v>
      </c>
      <c r="H10" s="19">
        <f t="shared" si="1"/>
        <v>632000</v>
      </c>
      <c r="I10" s="19">
        <f t="shared" si="1"/>
        <v>632000</v>
      </c>
      <c r="J10" s="19">
        <f t="shared" si="1"/>
        <v>642000</v>
      </c>
      <c r="K10" s="19">
        <f t="shared" si="1"/>
        <v>665000</v>
      </c>
      <c r="L10" s="19">
        <f t="shared" si="1"/>
        <v>697500</v>
      </c>
      <c r="M10" s="19">
        <f t="shared" si="1"/>
        <v>757500</v>
      </c>
      <c r="N10" s="19">
        <f t="shared" si="0"/>
        <v>6802549.6620000005</v>
      </c>
      <c r="P10" s="16" t="s">
        <v>50</v>
      </c>
      <c r="Q10" s="17">
        <v>9</v>
      </c>
    </row>
    <row r="11" spans="1:17" x14ac:dyDescent="0.3">
      <c r="P11" s="16" t="s">
        <v>51</v>
      </c>
      <c r="Q11" s="17">
        <v>10</v>
      </c>
    </row>
    <row r="12" spans="1:17" x14ac:dyDescent="0.3">
      <c r="A12" s="21" t="s">
        <v>62</v>
      </c>
      <c r="B12" s="22"/>
      <c r="C12" s="23"/>
      <c r="D12" s="27" t="s">
        <v>45</v>
      </c>
      <c r="E12" s="27"/>
      <c r="G12" s="14" t="s">
        <v>63</v>
      </c>
      <c r="H12" s="24" t="s">
        <v>41</v>
      </c>
      <c r="P12" s="16" t="s">
        <v>52</v>
      </c>
      <c r="Q12" s="17">
        <v>11</v>
      </c>
    </row>
    <row r="13" spans="1:17" x14ac:dyDescent="0.3">
      <c r="D13" s="25"/>
      <c r="E13" s="25"/>
      <c r="G13" s="17" t="s">
        <v>55</v>
      </c>
      <c r="H13" s="18">
        <f>HLOOKUP($D$12,$A$2:$N$10,2,FALSE)</f>
        <v>25000</v>
      </c>
      <c r="P13" s="16" t="s">
        <v>53</v>
      </c>
      <c r="Q13" s="17">
        <v>12</v>
      </c>
    </row>
    <row r="14" spans="1:17" x14ac:dyDescent="0.3">
      <c r="A14" s="21" t="s">
        <v>64</v>
      </c>
      <c r="B14" s="22"/>
      <c r="C14" s="23"/>
      <c r="D14" s="28">
        <f>HLOOKUP($D$12,$B$2:$M$10,9,FALSE)</f>
        <v>432500</v>
      </c>
      <c r="E14" s="28"/>
      <c r="G14" s="17" t="s">
        <v>56</v>
      </c>
      <c r="H14" s="18">
        <f>HLOOKUP($D$12,$A$2:$N$10,3,FALSE)</f>
        <v>80000</v>
      </c>
    </row>
    <row r="15" spans="1:17" x14ac:dyDescent="0.3">
      <c r="G15" s="17" t="s">
        <v>57</v>
      </c>
      <c r="H15" s="18">
        <f>HLOOKUP($D$12,$A$2:$N$10,4,FALSE)</f>
        <v>32500</v>
      </c>
    </row>
    <row r="16" spans="1:17" x14ac:dyDescent="0.3">
      <c r="G16" s="17" t="s">
        <v>58</v>
      </c>
      <c r="H16" s="18">
        <f>HLOOKUP($D$12,$A$2:$N$10,5,FALSE)</f>
        <v>200000</v>
      </c>
    </row>
    <row r="17" spans="7:8" x14ac:dyDescent="0.3">
      <c r="G17" s="17" t="s">
        <v>59</v>
      </c>
      <c r="H17" s="18">
        <f>HLOOKUP($D$12,$A$2:$N$10,6,FALSE)</f>
        <v>45000</v>
      </c>
    </row>
    <row r="18" spans="7:8" x14ac:dyDescent="0.3">
      <c r="G18" s="17" t="s">
        <v>60</v>
      </c>
      <c r="H18" s="18">
        <f>HLOOKUP($D$12,$A$2:$N$10,7,FALSE)</f>
        <v>45000</v>
      </c>
    </row>
    <row r="19" spans="7:8" x14ac:dyDescent="0.3">
      <c r="G19" s="17" t="s">
        <v>61</v>
      </c>
      <c r="H19" s="18">
        <f>HLOOKUP($D$12,$A$2:$N$10,8,FALSE)</f>
        <v>5000</v>
      </c>
    </row>
    <row r="20" spans="7:8" x14ac:dyDescent="0.3">
      <c r="G20" s="20" t="s">
        <v>54</v>
      </c>
      <c r="H20" s="19">
        <f>SUM(H13:H19)</f>
        <v>432500</v>
      </c>
    </row>
  </sheetData>
  <mergeCells count="3">
    <mergeCell ref="A1:N1"/>
    <mergeCell ref="D12:E12"/>
    <mergeCell ref="D14:E14"/>
  </mergeCells>
  <dataValidations count="1">
    <dataValidation type="list" allowBlank="1" showInputMessage="1" showErrorMessage="1" sqref="D12:E12" xr:uid="{636A336A-6900-46C8-B44E-D1C9C802D60D}">
      <formula1>$B$2:$M$2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F_Y1</vt:lpstr>
      <vt:lpstr>F_Y2</vt:lpstr>
      <vt:lpstr>F_Y3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2019-08-07T11:54:10Z</dcterms:created>
  <dcterms:modified xsi:type="dcterms:W3CDTF">2023-06-06T19:27:46Z</dcterms:modified>
</cp:coreProperties>
</file>