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ht\OneDrive\Documents\"/>
    </mc:Choice>
  </mc:AlternateContent>
  <xr:revisionPtr revIDLastSave="0" documentId="8_{BCE7FBBA-0FBF-4598-B9F2-97BD43203480}" xr6:coauthVersionLast="45" xr6:coauthVersionMax="45" xr10:uidLastSave="{00000000-0000-0000-0000-000000000000}"/>
  <bookViews>
    <workbookView xWindow="-28920" yWindow="-120" windowWidth="29040" windowHeight="15840" tabRatio="877" firstSheet="17" activeTab="19" xr2:uid="{6B1F6810-B51F-426E-A1FD-03DF7F4E3285}"/>
  </bookViews>
  <sheets>
    <sheet name="Rapid City vs. Anchorage" sheetId="1" state="hidden" r:id="rId1"/>
    <sheet name="RC vs. ANC Pitching" sheetId="4" state="hidden" r:id="rId2"/>
    <sheet name="rcr_anc" sheetId="2" state="hidden" r:id="rId3"/>
    <sheet name="Bozeman vs. Hartford" sheetId="5" state="hidden" r:id="rId4"/>
    <sheet name="BOZ vs. HAR Pitching" sheetId="6" state="hidden" r:id="rId5"/>
    <sheet name="boz_har" sheetId="3" state="hidden" r:id="rId6"/>
    <sheet name="Anchorage vs. Indianapolis" sheetId="8" state="hidden" r:id="rId7"/>
    <sheet name="ANC vs. IND Pitching" sheetId="9" state="hidden" r:id="rId8"/>
    <sheet name="anc_ind" sheetId="7" state="hidden" r:id="rId9"/>
    <sheet name="Madison vs. Honolulu" sheetId="10" state="hidden" r:id="rId10"/>
    <sheet name="MAD vs. HON Pitching" sheetId="11" state="hidden" r:id="rId11"/>
    <sheet name="Bozeman vs. Nashville" sheetId="13" state="hidden" r:id="rId12"/>
    <sheet name="Charlotte vs. Mojave" sheetId="17" state="hidden" r:id="rId13"/>
    <sheet name="Anchorage vs. Honolulu" sheetId="21" state="hidden" r:id="rId14"/>
    <sheet name="Nashville vs. Mojave" sheetId="20" state="hidden" r:id="rId15"/>
    <sheet name="nsh_moj" sheetId="18" state="hidden" r:id="rId16"/>
    <sheet name="anc_hon" sheetId="19" state="hidden" r:id="rId17"/>
    <sheet name="Honolulu vs. Nashville" sheetId="22" r:id="rId18"/>
    <sheet name="testing" sheetId="26" r:id="rId19"/>
    <sheet name="OKC vs. Nsh" sheetId="25" r:id="rId20"/>
    <sheet name="hon_nsh" sheetId="24" r:id="rId21"/>
    <sheet name="cha_moj" sheetId="16" state="hidden" r:id="rId22"/>
    <sheet name="BOZ vs. NSH Pitching" sheetId="14" state="hidden" r:id="rId23"/>
    <sheet name="boz_nsh" sheetId="15" state="hidden" r:id="rId24"/>
    <sheet name="mad_hon" sheetId="12" state="hidden" r:id="rId25"/>
  </sheets>
  <definedNames>
    <definedName name="ExternalData_1" localSheetId="16" hidden="1">anc_hon!$A$1:$Q$14</definedName>
    <definedName name="ExternalData_1" localSheetId="8" hidden="1">anc_ind!$A$1:$Q$12</definedName>
    <definedName name="ExternalData_1" localSheetId="5" hidden="1">boz_har!$A$1:$Q$13</definedName>
    <definedName name="ExternalData_1" localSheetId="23" hidden="1">boz_nsh!$A$1:$Q$15</definedName>
    <definedName name="ExternalData_1" localSheetId="21" hidden="1">cha_moj!$A$1:$Q$12</definedName>
    <definedName name="ExternalData_1" localSheetId="20" hidden="1">hon_nsh!$A$1:$S$11</definedName>
    <definedName name="ExternalData_1" localSheetId="24" hidden="1">mad_hon!$A$1:$Q$13</definedName>
    <definedName name="ExternalData_1" localSheetId="15" hidden="1">nsh_moj!$A$1:$Q$12</definedName>
    <definedName name="ExternalData_1" localSheetId="2" hidden="1">rcr_anc!$A$1:$Q$16</definedName>
    <definedName name="ExternalData_1" localSheetId="18" hidden="1">testing!$A$1:$S$12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z_har_68dcf787-f18f-48be-8d48-9f19370941a7" name="boz_har" connection="Query - boz_har"/>
          <x15:modelTable id="rcr_anc_55db6b6c-46ed-48e8-90a4-e0f8432611e1" name="rcr_anc" connection="Query - rcr_anc"/>
          <x15:modelTable id="anc_ind_a81feb29-ea1f-4717-80a1-ee2a6309e618" name="anc_ind" connection="Query - anc_ind"/>
          <x15:modelTable id="boz_nsh_a9bf93fe-4bcb-47dd-888a-6335b4cd68f5" name="boz_nsh" connection="Query - boz_nsh"/>
          <x15:modelTable id="mad_hon_3ba81581-5e93-4cd6-8ebe-a711440774c6" name="mad_hon" connection="Query - mad_hon"/>
          <x15:modelTable id="cha_moj_33eb76a6-b69b-428e-85df-901afae9f355" name="cha_moj" connection="Query - cha_moj"/>
          <x15:modelTable id="nsh_moj_c0acfe75-ce34-4ca9-865c-e4a7af179575" name="nsh_moj" connection="Query - nsh_moj"/>
          <x15:modelTable id="anc_hon_30ca0712-91e6-4d1c-a691-0d32197dfb3a" name="anc_hon" connection="Query - anc_h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25" l="1"/>
  <c r="M10" i="25" s="1"/>
  <c r="N10" i="25"/>
  <c r="D10" i="25"/>
  <c r="F10" i="25" s="1"/>
  <c r="O9" i="25"/>
  <c r="M9" i="25" s="1"/>
  <c r="N9" i="25"/>
  <c r="D9" i="25"/>
  <c r="F9" i="25" s="1"/>
  <c r="O8" i="25"/>
  <c r="M8" i="25" s="1"/>
  <c r="N8" i="25"/>
  <c r="D8" i="25"/>
  <c r="F8" i="25" s="1"/>
  <c r="O7" i="25"/>
  <c r="M7" i="25" s="1"/>
  <c r="L7" i="25" s="1"/>
  <c r="N7" i="25"/>
  <c r="D7" i="25"/>
  <c r="F7" i="25" s="1"/>
  <c r="O6" i="25"/>
  <c r="M6" i="25" s="1"/>
  <c r="L6" i="25" s="1"/>
  <c r="N6" i="25"/>
  <c r="D6" i="25"/>
  <c r="F6" i="25" s="1"/>
  <c r="O5" i="25"/>
  <c r="M5" i="25" s="1"/>
  <c r="L5" i="25" s="1"/>
  <c r="N5" i="25"/>
  <c r="D5" i="25"/>
  <c r="F5" i="25" s="1"/>
  <c r="O4" i="25"/>
  <c r="N4" i="25"/>
  <c r="M4" i="25"/>
  <c r="L4" i="25" s="1"/>
  <c r="D4" i="25"/>
  <c r="AC3" i="25"/>
  <c r="AD3" i="25"/>
  <c r="J2" i="25" s="1"/>
  <c r="B2" i="25"/>
  <c r="L8" i="25" l="1"/>
  <c r="L9" i="25"/>
  <c r="L10" i="25"/>
  <c r="B31" i="25"/>
  <c r="B27" i="25" s="1"/>
  <c r="F4" i="25"/>
  <c r="AC3" i="22"/>
  <c r="B2" i="22" s="1"/>
  <c r="O10" i="22"/>
  <c r="M10" i="22" s="1"/>
  <c r="N10" i="22"/>
  <c r="E10" i="22"/>
  <c r="D10" i="22"/>
  <c r="F10" i="22" s="1"/>
  <c r="O9" i="22"/>
  <c r="M9" i="22" s="1"/>
  <c r="N9" i="22"/>
  <c r="E9" i="22"/>
  <c r="D9" i="22"/>
  <c r="F9" i="22" s="1"/>
  <c r="O8" i="22"/>
  <c r="M8" i="22" s="1"/>
  <c r="N8" i="22"/>
  <c r="E8" i="22"/>
  <c r="D8" i="22"/>
  <c r="F8" i="22" s="1"/>
  <c r="O7" i="22"/>
  <c r="M7" i="22" s="1"/>
  <c r="N7" i="22"/>
  <c r="E7" i="22"/>
  <c r="D7" i="22"/>
  <c r="F7" i="22" s="1"/>
  <c r="O6" i="22"/>
  <c r="M6" i="22" s="1"/>
  <c r="N6" i="22"/>
  <c r="E6" i="22"/>
  <c r="D6" i="22"/>
  <c r="F6" i="22" s="1"/>
  <c r="O5" i="22"/>
  <c r="M5" i="22" s="1"/>
  <c r="L5" i="22" s="1"/>
  <c r="N5" i="22"/>
  <c r="E5" i="22"/>
  <c r="D5" i="22"/>
  <c r="F5" i="22" s="1"/>
  <c r="O4" i="22"/>
  <c r="M4" i="22" s="1"/>
  <c r="N4" i="22"/>
  <c r="E4" i="22"/>
  <c r="D4" i="22"/>
  <c r="J2" i="22"/>
  <c r="AD3" i="22"/>
  <c r="L4" i="22" l="1"/>
  <c r="L8" i="22"/>
  <c r="B24" i="25"/>
  <c r="B25" i="25"/>
  <c r="B26" i="25"/>
  <c r="F22" i="25"/>
  <c r="L6" i="22"/>
  <c r="L9" i="22"/>
  <c r="F4" i="22"/>
  <c r="B31" i="22"/>
  <c r="L7" i="22"/>
  <c r="G10" i="22"/>
  <c r="L10" i="22"/>
  <c r="G9" i="22"/>
  <c r="K9" i="22" s="1"/>
  <c r="G6" i="22"/>
  <c r="G7" i="22"/>
  <c r="G8" i="22"/>
  <c r="K8" i="22" s="1"/>
  <c r="G5" i="22"/>
  <c r="K5" i="22" s="1"/>
  <c r="O10" i="21"/>
  <c r="M10" i="21" s="1"/>
  <c r="O9" i="21"/>
  <c r="M9" i="21" s="1"/>
  <c r="O8" i="21"/>
  <c r="M8" i="21" s="1"/>
  <c r="O7" i="21"/>
  <c r="M7" i="21" s="1"/>
  <c r="O4" i="21"/>
  <c r="M4" i="21" s="1"/>
  <c r="O5" i="21"/>
  <c r="M5" i="21" s="1"/>
  <c r="O6" i="21"/>
  <c r="M6" i="21" s="1"/>
  <c r="N10" i="21"/>
  <c r="N9" i="21"/>
  <c r="N8" i="21"/>
  <c r="N7" i="21"/>
  <c r="N5" i="21"/>
  <c r="N4" i="21"/>
  <c r="N6" i="21"/>
  <c r="K6" i="22" l="1"/>
  <c r="B27" i="22"/>
  <c r="B26" i="22"/>
  <c r="B24" i="22"/>
  <c r="B25" i="22"/>
  <c r="K7" i="22"/>
  <c r="K10" i="22"/>
  <c r="H7" i="22"/>
  <c r="H6" i="22"/>
  <c r="H8" i="22"/>
  <c r="H10" i="22"/>
  <c r="H5" i="22"/>
  <c r="H9" i="22"/>
  <c r="E10" i="21"/>
  <c r="D10" i="21"/>
  <c r="F10" i="21" s="1"/>
  <c r="L9" i="21"/>
  <c r="E9" i="21"/>
  <c r="D9" i="21"/>
  <c r="F9" i="21" s="1"/>
  <c r="L8" i="21"/>
  <c r="E8" i="21"/>
  <c r="D8" i="21"/>
  <c r="F8" i="21" s="1"/>
  <c r="L7" i="21"/>
  <c r="D7" i="21"/>
  <c r="F7" i="21" s="1"/>
  <c r="L6" i="21"/>
  <c r="E6" i="21"/>
  <c r="D6" i="21"/>
  <c r="F6" i="21" s="1"/>
  <c r="L5" i="21"/>
  <c r="E5" i="21"/>
  <c r="D5" i="21"/>
  <c r="F5" i="21" s="1"/>
  <c r="L4" i="21"/>
  <c r="E4" i="21"/>
  <c r="E7" i="21" s="1"/>
  <c r="D4" i="21"/>
  <c r="F4" i="21" s="1"/>
  <c r="AD3" i="21"/>
  <c r="J2" i="21" s="1"/>
  <c r="AC3" i="21"/>
  <c r="V91" i="21"/>
  <c r="U91" i="21"/>
  <c r="T91" i="21"/>
  <c r="G91" i="21"/>
  <c r="V90" i="21"/>
  <c r="U90" i="21"/>
  <c r="G90" i="21"/>
  <c r="V89" i="21"/>
  <c r="G89" i="21"/>
  <c r="G88" i="21"/>
  <c r="G87" i="21"/>
  <c r="V86" i="21"/>
  <c r="U86" i="21"/>
  <c r="G86" i="21"/>
  <c r="V85" i="21"/>
  <c r="G85" i="21"/>
  <c r="G84" i="21"/>
  <c r="G83" i="21"/>
  <c r="V82" i="21"/>
  <c r="G82" i="21"/>
  <c r="G81" i="21"/>
  <c r="G80" i="21"/>
  <c r="G79" i="21"/>
  <c r="G78" i="21"/>
  <c r="V77" i="21"/>
  <c r="G77" i="21"/>
  <c r="V76" i="21"/>
  <c r="U76" i="21"/>
  <c r="G76" i="21"/>
  <c r="V75" i="21"/>
  <c r="G75" i="21"/>
  <c r="G74" i="21"/>
  <c r="G73" i="21"/>
  <c r="V72" i="21"/>
  <c r="G72" i="21"/>
  <c r="G71" i="21"/>
  <c r="G70" i="21"/>
  <c r="G69" i="21"/>
  <c r="G68" i="21"/>
  <c r="V67" i="21"/>
  <c r="G67" i="21"/>
  <c r="V66" i="21"/>
  <c r="G66" i="21"/>
  <c r="G65" i="21"/>
  <c r="G64" i="21"/>
  <c r="G63" i="21"/>
  <c r="G62" i="21"/>
  <c r="V61" i="21"/>
  <c r="G61" i="21"/>
  <c r="G60" i="21"/>
  <c r="G59" i="21"/>
  <c r="V58" i="21"/>
  <c r="G58" i="21"/>
  <c r="V57" i="21"/>
  <c r="U57" i="21"/>
  <c r="G57" i="21"/>
  <c r="V56" i="21"/>
  <c r="U56" i="21"/>
  <c r="G56" i="21"/>
  <c r="V55" i="21"/>
  <c r="G55" i="21"/>
  <c r="G54" i="21"/>
  <c r="G53" i="21"/>
  <c r="V52" i="21"/>
  <c r="G52" i="21"/>
  <c r="G51" i="21"/>
  <c r="G50" i="21"/>
  <c r="G49" i="21"/>
  <c r="G48" i="21"/>
  <c r="V47" i="21"/>
  <c r="G47" i="21"/>
  <c r="V46" i="21"/>
  <c r="G46" i="21"/>
  <c r="G45" i="21"/>
  <c r="G44" i="21"/>
  <c r="G43" i="21"/>
  <c r="G42" i="21"/>
  <c r="V41" i="21"/>
  <c r="G41" i="21"/>
  <c r="G40" i="21"/>
  <c r="G39" i="21"/>
  <c r="V38" i="21"/>
  <c r="G38" i="21"/>
  <c r="V37" i="21"/>
  <c r="U37" i="21"/>
  <c r="G37" i="21"/>
  <c r="V36" i="21"/>
  <c r="G36" i="21"/>
  <c r="G35" i="21"/>
  <c r="G34" i="21"/>
  <c r="G33" i="21"/>
  <c r="G32" i="21"/>
  <c r="V31" i="21"/>
  <c r="G31" i="21"/>
  <c r="G30" i="21"/>
  <c r="G29" i="21"/>
  <c r="V28" i="21"/>
  <c r="G28" i="21"/>
  <c r="V27" i="21"/>
  <c r="U27" i="21"/>
  <c r="G27" i="21"/>
  <c r="G26" i="21"/>
  <c r="G25" i="21"/>
  <c r="V24" i="21"/>
  <c r="G24" i="21"/>
  <c r="V23" i="21"/>
  <c r="U23" i="21"/>
  <c r="G23" i="21"/>
  <c r="V22" i="21"/>
  <c r="U22" i="21"/>
  <c r="T22" i="21"/>
  <c r="G22" i="21"/>
  <c r="O10" i="20"/>
  <c r="M10" i="20" s="1"/>
  <c r="L10" i="20" s="1"/>
  <c r="N10" i="20"/>
  <c r="D10" i="20"/>
  <c r="F10" i="20" s="1"/>
  <c r="O9" i="20"/>
  <c r="M9" i="20" s="1"/>
  <c r="N9" i="20"/>
  <c r="D9" i="20"/>
  <c r="F9" i="20" s="1"/>
  <c r="O8" i="20"/>
  <c r="M8" i="20" s="1"/>
  <c r="N8" i="20"/>
  <c r="D8" i="20"/>
  <c r="F8" i="20" s="1"/>
  <c r="O7" i="20"/>
  <c r="M7" i="20" s="1"/>
  <c r="D7" i="20"/>
  <c r="F7" i="20" s="1"/>
  <c r="O6" i="20"/>
  <c r="M6" i="20" s="1"/>
  <c r="N6" i="20"/>
  <c r="D6" i="20"/>
  <c r="F6" i="20" s="1"/>
  <c r="O5" i="20"/>
  <c r="M5" i="20" s="1"/>
  <c r="N5" i="20"/>
  <c r="D5" i="20"/>
  <c r="F5" i="20" s="1"/>
  <c r="O4" i="20"/>
  <c r="M4" i="20" s="1"/>
  <c r="N4" i="20"/>
  <c r="N7" i="20" s="1"/>
  <c r="D4" i="20"/>
  <c r="F4" i="20" s="1"/>
  <c r="AD3" i="20"/>
  <c r="J2" i="20" s="1"/>
  <c r="AC3" i="20"/>
  <c r="B2" i="20" s="1"/>
  <c r="V91" i="20"/>
  <c r="U91" i="20"/>
  <c r="T91" i="20"/>
  <c r="G91" i="20"/>
  <c r="V90" i="20"/>
  <c r="U90" i="20"/>
  <c r="G90" i="20"/>
  <c r="V89" i="20"/>
  <c r="G89" i="20"/>
  <c r="G88" i="20"/>
  <c r="G87" i="20"/>
  <c r="V86" i="20"/>
  <c r="U86" i="20"/>
  <c r="G86" i="20"/>
  <c r="V85" i="20"/>
  <c r="G85" i="20"/>
  <c r="G84" i="20"/>
  <c r="G83" i="20"/>
  <c r="V82" i="20"/>
  <c r="G82" i="20"/>
  <c r="G81" i="20"/>
  <c r="G80" i="20"/>
  <c r="G79" i="20"/>
  <c r="G78" i="20"/>
  <c r="V77" i="20"/>
  <c r="G77" i="20"/>
  <c r="V76" i="20"/>
  <c r="U76" i="20"/>
  <c r="G76" i="20"/>
  <c r="V75" i="20"/>
  <c r="G75" i="20"/>
  <c r="G74" i="20"/>
  <c r="G73" i="20"/>
  <c r="V72" i="20"/>
  <c r="G72" i="20"/>
  <c r="G71" i="20"/>
  <c r="G70" i="20"/>
  <c r="G69" i="20"/>
  <c r="G68" i="20"/>
  <c r="V67" i="20"/>
  <c r="G67" i="20"/>
  <c r="V66" i="20"/>
  <c r="G66" i="20"/>
  <c r="G65" i="20"/>
  <c r="G64" i="20"/>
  <c r="G63" i="20"/>
  <c r="G62" i="20"/>
  <c r="V61" i="20"/>
  <c r="G61" i="20"/>
  <c r="G60" i="20"/>
  <c r="G59" i="20"/>
  <c r="V58" i="20"/>
  <c r="G58" i="20"/>
  <c r="V57" i="20"/>
  <c r="U57" i="20"/>
  <c r="G57" i="20"/>
  <c r="V56" i="20"/>
  <c r="U56" i="20"/>
  <c r="G56" i="20"/>
  <c r="V55" i="20"/>
  <c r="G55" i="20"/>
  <c r="G54" i="20"/>
  <c r="G53" i="20"/>
  <c r="V52" i="20"/>
  <c r="G52" i="20"/>
  <c r="G51" i="20"/>
  <c r="G50" i="20"/>
  <c r="G49" i="20"/>
  <c r="G48" i="20"/>
  <c r="V47" i="20"/>
  <c r="G47" i="20"/>
  <c r="V46" i="20"/>
  <c r="G46" i="20"/>
  <c r="G45" i="20"/>
  <c r="G44" i="20"/>
  <c r="G43" i="20"/>
  <c r="G42" i="20"/>
  <c r="V41" i="20"/>
  <c r="G41" i="20"/>
  <c r="G40" i="20"/>
  <c r="G39" i="20"/>
  <c r="V38" i="20"/>
  <c r="G38" i="20"/>
  <c r="V37" i="20"/>
  <c r="U37" i="20"/>
  <c r="G37" i="20"/>
  <c r="V36" i="20"/>
  <c r="G36" i="20"/>
  <c r="G35" i="20"/>
  <c r="G34" i="20"/>
  <c r="G33" i="20"/>
  <c r="G32" i="20"/>
  <c r="V31" i="20"/>
  <c r="G31" i="20"/>
  <c r="G30" i="20"/>
  <c r="G29" i="20"/>
  <c r="V28" i="20"/>
  <c r="G28" i="20"/>
  <c r="V27" i="20"/>
  <c r="U27" i="20"/>
  <c r="G27" i="20"/>
  <c r="G26" i="20"/>
  <c r="G25" i="20"/>
  <c r="V24" i="20"/>
  <c r="G24" i="20"/>
  <c r="V23" i="20"/>
  <c r="U23" i="20"/>
  <c r="G23" i="20"/>
  <c r="V22" i="20"/>
  <c r="U22" i="20"/>
  <c r="T22" i="20"/>
  <c r="G22" i="20"/>
  <c r="U91" i="13"/>
  <c r="T91" i="13"/>
  <c r="S91" i="13"/>
  <c r="F91" i="13"/>
  <c r="U90" i="13"/>
  <c r="T90" i="13"/>
  <c r="F90" i="13"/>
  <c r="U89" i="13"/>
  <c r="F89" i="13"/>
  <c r="F88" i="13"/>
  <c r="F87" i="13"/>
  <c r="U86" i="13"/>
  <c r="T86" i="13"/>
  <c r="F86" i="13"/>
  <c r="U85" i="13"/>
  <c r="F85" i="13"/>
  <c r="F84" i="13"/>
  <c r="F83" i="13"/>
  <c r="U82" i="13"/>
  <c r="F82" i="13"/>
  <c r="F81" i="13"/>
  <c r="F80" i="13"/>
  <c r="F79" i="13"/>
  <c r="F78" i="13"/>
  <c r="U77" i="13"/>
  <c r="F77" i="13"/>
  <c r="U76" i="13"/>
  <c r="T76" i="13"/>
  <c r="F76" i="13"/>
  <c r="U75" i="13"/>
  <c r="F75" i="13"/>
  <c r="F74" i="13"/>
  <c r="F73" i="13"/>
  <c r="U72" i="13"/>
  <c r="F72" i="13"/>
  <c r="F71" i="13"/>
  <c r="F70" i="13"/>
  <c r="F69" i="13"/>
  <c r="F68" i="13"/>
  <c r="U67" i="13"/>
  <c r="F67" i="13"/>
  <c r="U66" i="13"/>
  <c r="F66" i="13"/>
  <c r="F65" i="13"/>
  <c r="F64" i="13"/>
  <c r="F63" i="13"/>
  <c r="F62" i="13"/>
  <c r="U61" i="13"/>
  <c r="F61" i="13"/>
  <c r="F60" i="13"/>
  <c r="F59" i="13"/>
  <c r="U58" i="13"/>
  <c r="F58" i="13"/>
  <c r="U57" i="13"/>
  <c r="T57" i="13"/>
  <c r="F57" i="13"/>
  <c r="U56" i="13"/>
  <c r="T56" i="13"/>
  <c r="F56" i="13"/>
  <c r="U55" i="13"/>
  <c r="F55" i="13"/>
  <c r="F54" i="13"/>
  <c r="F53" i="13"/>
  <c r="U52" i="13"/>
  <c r="F52" i="13"/>
  <c r="F51" i="13"/>
  <c r="F50" i="13"/>
  <c r="F49" i="13"/>
  <c r="F48" i="13"/>
  <c r="U47" i="13"/>
  <c r="F47" i="13"/>
  <c r="U46" i="13"/>
  <c r="F46" i="13"/>
  <c r="F45" i="13"/>
  <c r="F44" i="13"/>
  <c r="F43" i="13"/>
  <c r="F42" i="13"/>
  <c r="U41" i="13"/>
  <c r="F41" i="13"/>
  <c r="F40" i="13"/>
  <c r="F39" i="13"/>
  <c r="U38" i="13"/>
  <c r="F38" i="13"/>
  <c r="U37" i="13"/>
  <c r="T37" i="13"/>
  <c r="F37" i="13"/>
  <c r="U36" i="13"/>
  <c r="F36" i="13"/>
  <c r="F35" i="13"/>
  <c r="F34" i="13"/>
  <c r="F33" i="13"/>
  <c r="F32" i="13"/>
  <c r="U31" i="13"/>
  <c r="F31" i="13"/>
  <c r="F30" i="13"/>
  <c r="F29" i="13"/>
  <c r="U28" i="13"/>
  <c r="F28" i="13"/>
  <c r="U27" i="13"/>
  <c r="T27" i="13"/>
  <c r="F27" i="13"/>
  <c r="F26" i="13"/>
  <c r="F25" i="13"/>
  <c r="U24" i="13"/>
  <c r="F24" i="13"/>
  <c r="U23" i="13"/>
  <c r="T23" i="13"/>
  <c r="F23" i="13"/>
  <c r="U22" i="13"/>
  <c r="T22" i="13"/>
  <c r="S22" i="13"/>
  <c r="F22" i="13"/>
  <c r="U91" i="10"/>
  <c r="T91" i="10"/>
  <c r="S91" i="10"/>
  <c r="F91" i="10"/>
  <c r="U90" i="10"/>
  <c r="T90" i="10"/>
  <c r="F90" i="10"/>
  <c r="U89" i="10"/>
  <c r="F89" i="10"/>
  <c r="F88" i="10"/>
  <c r="F87" i="10"/>
  <c r="U86" i="10"/>
  <c r="T86" i="10"/>
  <c r="F86" i="10"/>
  <c r="U85" i="10"/>
  <c r="F85" i="10"/>
  <c r="F84" i="10"/>
  <c r="F83" i="10"/>
  <c r="U82" i="10"/>
  <c r="F82" i="10"/>
  <c r="F81" i="10"/>
  <c r="F80" i="10"/>
  <c r="F79" i="10"/>
  <c r="F78" i="10"/>
  <c r="U77" i="10"/>
  <c r="F77" i="10"/>
  <c r="U76" i="10"/>
  <c r="T76" i="10"/>
  <c r="F76" i="10"/>
  <c r="U75" i="10"/>
  <c r="F75" i="10"/>
  <c r="F74" i="10"/>
  <c r="F73" i="10"/>
  <c r="U72" i="10"/>
  <c r="F72" i="10"/>
  <c r="F71" i="10"/>
  <c r="F70" i="10"/>
  <c r="F69" i="10"/>
  <c r="F68" i="10"/>
  <c r="U67" i="10"/>
  <c r="F67" i="10"/>
  <c r="U66" i="10"/>
  <c r="F66" i="10"/>
  <c r="F65" i="10"/>
  <c r="F64" i="10"/>
  <c r="F63" i="10"/>
  <c r="F62" i="10"/>
  <c r="U61" i="10"/>
  <c r="F61" i="10"/>
  <c r="F60" i="10"/>
  <c r="F59" i="10"/>
  <c r="U58" i="10"/>
  <c r="F58" i="10"/>
  <c r="U57" i="10"/>
  <c r="T57" i="10"/>
  <c r="F57" i="10"/>
  <c r="U56" i="10"/>
  <c r="T56" i="10"/>
  <c r="F56" i="10"/>
  <c r="U55" i="10"/>
  <c r="F55" i="10"/>
  <c r="F54" i="10"/>
  <c r="F53" i="10"/>
  <c r="U52" i="10"/>
  <c r="F52" i="10"/>
  <c r="F51" i="10"/>
  <c r="F50" i="10"/>
  <c r="F49" i="10"/>
  <c r="F48" i="10"/>
  <c r="U47" i="10"/>
  <c r="F47" i="10"/>
  <c r="U46" i="10"/>
  <c r="F46" i="10"/>
  <c r="F45" i="10"/>
  <c r="F44" i="10"/>
  <c r="F43" i="10"/>
  <c r="F42" i="10"/>
  <c r="U41" i="10"/>
  <c r="F41" i="10"/>
  <c r="F40" i="10"/>
  <c r="F39" i="10"/>
  <c r="U38" i="10"/>
  <c r="F38" i="10"/>
  <c r="U37" i="10"/>
  <c r="T37" i="10"/>
  <c r="F37" i="10"/>
  <c r="U36" i="10"/>
  <c r="F36" i="10"/>
  <c r="F35" i="10"/>
  <c r="F34" i="10"/>
  <c r="F33" i="10"/>
  <c r="F32" i="10"/>
  <c r="U31" i="10"/>
  <c r="F31" i="10"/>
  <c r="F30" i="10"/>
  <c r="F29" i="10"/>
  <c r="U28" i="10"/>
  <c r="F28" i="10"/>
  <c r="U27" i="10"/>
  <c r="T27" i="10"/>
  <c r="F27" i="10"/>
  <c r="F26" i="10"/>
  <c r="F25" i="10"/>
  <c r="U24" i="10"/>
  <c r="F24" i="10"/>
  <c r="U23" i="10"/>
  <c r="T23" i="10"/>
  <c r="F23" i="10"/>
  <c r="U22" i="10"/>
  <c r="T22" i="10"/>
  <c r="S22" i="10"/>
  <c r="F22" i="10"/>
  <c r="U91" i="8"/>
  <c r="T91" i="8"/>
  <c r="S91" i="8"/>
  <c r="F91" i="8"/>
  <c r="U90" i="8"/>
  <c r="T90" i="8"/>
  <c r="F90" i="8"/>
  <c r="U89" i="8"/>
  <c r="F89" i="8"/>
  <c r="F88" i="8"/>
  <c r="F87" i="8"/>
  <c r="U86" i="8"/>
  <c r="T86" i="8"/>
  <c r="F86" i="8"/>
  <c r="U85" i="8"/>
  <c r="F85" i="8"/>
  <c r="F84" i="8"/>
  <c r="F83" i="8"/>
  <c r="U82" i="8"/>
  <c r="F82" i="8"/>
  <c r="F81" i="8"/>
  <c r="F80" i="8"/>
  <c r="F79" i="8"/>
  <c r="F78" i="8"/>
  <c r="U77" i="8"/>
  <c r="F77" i="8"/>
  <c r="U76" i="8"/>
  <c r="T76" i="8"/>
  <c r="F76" i="8"/>
  <c r="U75" i="8"/>
  <c r="F75" i="8"/>
  <c r="F74" i="8"/>
  <c r="F73" i="8"/>
  <c r="U72" i="8"/>
  <c r="F72" i="8"/>
  <c r="F71" i="8"/>
  <c r="F70" i="8"/>
  <c r="F69" i="8"/>
  <c r="F68" i="8"/>
  <c r="U67" i="8"/>
  <c r="F67" i="8"/>
  <c r="U66" i="8"/>
  <c r="F66" i="8"/>
  <c r="F65" i="8"/>
  <c r="F64" i="8"/>
  <c r="F63" i="8"/>
  <c r="F62" i="8"/>
  <c r="U61" i="8"/>
  <c r="F61" i="8"/>
  <c r="F60" i="8"/>
  <c r="F59" i="8"/>
  <c r="U58" i="8"/>
  <c r="F58" i="8"/>
  <c r="U57" i="8"/>
  <c r="T57" i="8"/>
  <c r="F57" i="8"/>
  <c r="U56" i="8"/>
  <c r="T56" i="8"/>
  <c r="F56" i="8"/>
  <c r="U55" i="8"/>
  <c r="F55" i="8"/>
  <c r="F54" i="8"/>
  <c r="F53" i="8"/>
  <c r="U52" i="8"/>
  <c r="F52" i="8"/>
  <c r="F51" i="8"/>
  <c r="F50" i="8"/>
  <c r="F49" i="8"/>
  <c r="F48" i="8"/>
  <c r="U47" i="8"/>
  <c r="F47" i="8"/>
  <c r="U46" i="8"/>
  <c r="F46" i="8"/>
  <c r="F45" i="8"/>
  <c r="F44" i="8"/>
  <c r="F43" i="8"/>
  <c r="F42" i="8"/>
  <c r="U41" i="8"/>
  <c r="F41" i="8"/>
  <c r="F40" i="8"/>
  <c r="F39" i="8"/>
  <c r="U38" i="8"/>
  <c r="F38" i="8"/>
  <c r="U37" i="8"/>
  <c r="T37" i="8"/>
  <c r="F37" i="8"/>
  <c r="U36" i="8"/>
  <c r="F36" i="8"/>
  <c r="F35" i="8"/>
  <c r="F34" i="8"/>
  <c r="F33" i="8"/>
  <c r="F32" i="8"/>
  <c r="U31" i="8"/>
  <c r="F31" i="8"/>
  <c r="F30" i="8"/>
  <c r="F29" i="8"/>
  <c r="U28" i="8"/>
  <c r="F28" i="8"/>
  <c r="U27" i="8"/>
  <c r="T27" i="8"/>
  <c r="F27" i="8"/>
  <c r="F26" i="8"/>
  <c r="F25" i="8"/>
  <c r="U24" i="8"/>
  <c r="F24" i="8"/>
  <c r="U23" i="8"/>
  <c r="T23" i="8"/>
  <c r="F23" i="8"/>
  <c r="U22" i="8"/>
  <c r="T22" i="8"/>
  <c r="S22" i="8"/>
  <c r="F22" i="8"/>
  <c r="T23" i="17"/>
  <c r="U23" i="17"/>
  <c r="U24" i="17"/>
  <c r="T27" i="17"/>
  <c r="U27" i="17"/>
  <c r="U28" i="17"/>
  <c r="U31" i="17"/>
  <c r="U36" i="17"/>
  <c r="T37" i="17"/>
  <c r="U37" i="17"/>
  <c r="U38" i="17"/>
  <c r="U41" i="17"/>
  <c r="U46" i="17"/>
  <c r="U47" i="17"/>
  <c r="U52" i="17"/>
  <c r="U55" i="17"/>
  <c r="T56" i="17"/>
  <c r="U56" i="17"/>
  <c r="T57" i="17"/>
  <c r="U57" i="17"/>
  <c r="U58" i="17"/>
  <c r="U61" i="17"/>
  <c r="U66" i="17"/>
  <c r="U67" i="17"/>
  <c r="U72" i="17"/>
  <c r="U75" i="17"/>
  <c r="T76" i="17"/>
  <c r="U76" i="17"/>
  <c r="U77" i="17"/>
  <c r="U82" i="17"/>
  <c r="U85" i="17"/>
  <c r="T86" i="17"/>
  <c r="U86" i="17"/>
  <c r="U89" i="17"/>
  <c r="T90" i="17"/>
  <c r="U90" i="17"/>
  <c r="S91" i="17"/>
  <c r="T91" i="17"/>
  <c r="U9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22" i="17"/>
  <c r="S22" i="17"/>
  <c r="T22" i="17"/>
  <c r="U22" i="17"/>
  <c r="N7" i="17"/>
  <c r="L7" i="17" s="1"/>
  <c r="N10" i="17"/>
  <c r="L10" i="17" s="1"/>
  <c r="K10" i="17" s="1"/>
  <c r="M10" i="17"/>
  <c r="C10" i="17"/>
  <c r="E10" i="17" s="1"/>
  <c r="N9" i="17"/>
  <c r="L9" i="17" s="1"/>
  <c r="K9" i="17" s="1"/>
  <c r="M9" i="17"/>
  <c r="C9" i="17"/>
  <c r="E9" i="17" s="1"/>
  <c r="N8" i="17"/>
  <c r="L8" i="17" s="1"/>
  <c r="K8" i="17" s="1"/>
  <c r="M8" i="17"/>
  <c r="C8" i="17"/>
  <c r="E8" i="17" s="1"/>
  <c r="C7" i="17"/>
  <c r="E7" i="17" s="1"/>
  <c r="N6" i="17"/>
  <c r="L6" i="17" s="1"/>
  <c r="K6" i="17" s="1"/>
  <c r="M6" i="17"/>
  <c r="C6" i="17"/>
  <c r="E6" i="17" s="1"/>
  <c r="N5" i="17"/>
  <c r="L5" i="17" s="1"/>
  <c r="K5" i="17" s="1"/>
  <c r="M5" i="17"/>
  <c r="C5" i="17"/>
  <c r="E5" i="17" s="1"/>
  <c r="N4" i="17"/>
  <c r="L4" i="17" s="1"/>
  <c r="K4" i="17" s="1"/>
  <c r="M4" i="17"/>
  <c r="M7" i="17" s="1"/>
  <c r="C4" i="17"/>
  <c r="E4" i="17" s="1"/>
  <c r="AC3" i="17"/>
  <c r="I2" i="17" s="1"/>
  <c r="AB3" i="17"/>
  <c r="B2" i="17" s="1"/>
  <c r="N10" i="13"/>
  <c r="L10" i="13" s="1"/>
  <c r="K10" i="13" s="1"/>
  <c r="M10" i="13"/>
  <c r="C10" i="13"/>
  <c r="E10" i="13" s="1"/>
  <c r="N9" i="13"/>
  <c r="L9" i="13" s="1"/>
  <c r="K9" i="13" s="1"/>
  <c r="M9" i="13"/>
  <c r="C9" i="13"/>
  <c r="E9" i="13" s="1"/>
  <c r="N8" i="13"/>
  <c r="L8" i="13" s="1"/>
  <c r="K8" i="13" s="1"/>
  <c r="M8" i="13"/>
  <c r="C8" i="13"/>
  <c r="E8" i="13" s="1"/>
  <c r="N7" i="13"/>
  <c r="L7" i="13" s="1"/>
  <c r="K7" i="13" s="1"/>
  <c r="M7" i="13"/>
  <c r="C7" i="13"/>
  <c r="E7" i="13" s="1"/>
  <c r="N6" i="13"/>
  <c r="L6" i="13" s="1"/>
  <c r="K6" i="13" s="1"/>
  <c r="M6" i="13"/>
  <c r="C6" i="13"/>
  <c r="E6" i="13" s="1"/>
  <c r="N5" i="13"/>
  <c r="L5" i="13" s="1"/>
  <c r="K5" i="13" s="1"/>
  <c r="M5" i="13"/>
  <c r="C5" i="13"/>
  <c r="E5" i="13" s="1"/>
  <c r="N4" i="13"/>
  <c r="L4" i="13" s="1"/>
  <c r="K4" i="13" s="1"/>
  <c r="M4" i="13"/>
  <c r="C4" i="13"/>
  <c r="E4" i="13" s="1"/>
  <c r="AC3" i="13"/>
  <c r="I2" i="13" s="1"/>
  <c r="AB3" i="13"/>
  <c r="B2" i="13" s="1"/>
  <c r="F28" i="14"/>
  <c r="F23" i="14"/>
  <c r="F20" i="14"/>
  <c r="H18" i="14"/>
  <c r="H30" i="14" s="1"/>
  <c r="F18" i="14"/>
  <c r="F30" i="14" s="1"/>
  <c r="D18" i="14"/>
  <c r="D30" i="14" s="1"/>
  <c r="B18" i="14"/>
  <c r="B30" i="14" s="1"/>
  <c r="D17" i="14"/>
  <c r="H3" i="14"/>
  <c r="H13" i="14" s="1"/>
  <c r="F3" i="14"/>
  <c r="F13" i="14" s="1"/>
  <c r="D3" i="14"/>
  <c r="D7" i="14" s="1"/>
  <c r="B3" i="14"/>
  <c r="B13" i="14" s="1"/>
  <c r="H2" i="14"/>
  <c r="H17" i="14" s="1"/>
  <c r="F2" i="14"/>
  <c r="B17" i="14" s="1"/>
  <c r="F17" i="14" s="1"/>
  <c r="AB3" i="10"/>
  <c r="B2" i="10" s="1"/>
  <c r="B28" i="11"/>
  <c r="F27" i="11"/>
  <c r="B12" i="11"/>
  <c r="D11" i="11"/>
  <c r="B9" i="11"/>
  <c r="B8" i="11"/>
  <c r="D7" i="11"/>
  <c r="D6" i="11"/>
  <c r="D5" i="11"/>
  <c r="N10" i="10"/>
  <c r="L10" i="10" s="1"/>
  <c r="K10" i="10" s="1"/>
  <c r="M10" i="10"/>
  <c r="C10" i="10"/>
  <c r="E10" i="10" s="1"/>
  <c r="N9" i="10"/>
  <c r="L9" i="10" s="1"/>
  <c r="K9" i="10" s="1"/>
  <c r="M9" i="10"/>
  <c r="C9" i="10"/>
  <c r="E9" i="10" s="1"/>
  <c r="N8" i="10"/>
  <c r="L8" i="10" s="1"/>
  <c r="K8" i="10" s="1"/>
  <c r="M8" i="10"/>
  <c r="C8" i="10"/>
  <c r="E8" i="10" s="1"/>
  <c r="N7" i="10"/>
  <c r="L7" i="10" s="1"/>
  <c r="K7" i="10" s="1"/>
  <c r="M7" i="10"/>
  <c r="C7" i="10"/>
  <c r="E7" i="10" s="1"/>
  <c r="N6" i="10"/>
  <c r="L6" i="10" s="1"/>
  <c r="K6" i="10" s="1"/>
  <c r="M6" i="10"/>
  <c r="C6" i="10"/>
  <c r="E6" i="10" s="1"/>
  <c r="N5" i="10"/>
  <c r="L5" i="10" s="1"/>
  <c r="K5" i="10" s="1"/>
  <c r="M5" i="10"/>
  <c r="C5" i="10"/>
  <c r="E5" i="10" s="1"/>
  <c r="N4" i="10"/>
  <c r="L4" i="10" s="1"/>
  <c r="K4" i="10" s="1"/>
  <c r="M4" i="10"/>
  <c r="C4" i="10"/>
  <c r="E4" i="10" s="1"/>
  <c r="AC3" i="10"/>
  <c r="I2" i="10" s="1"/>
  <c r="H18" i="11"/>
  <c r="H22" i="11" s="1"/>
  <c r="F18" i="11"/>
  <c r="F22" i="11" s="1"/>
  <c r="D18" i="11"/>
  <c r="D25" i="11" s="1"/>
  <c r="B18" i="11"/>
  <c r="B27" i="11" s="1"/>
  <c r="D17" i="11"/>
  <c r="H3" i="11"/>
  <c r="H8" i="11" s="1"/>
  <c r="F3" i="11"/>
  <c r="F11" i="11" s="1"/>
  <c r="D3" i="11"/>
  <c r="D10" i="11" s="1"/>
  <c r="B3" i="11"/>
  <c r="B11" i="11" s="1"/>
  <c r="H2" i="11"/>
  <c r="H17" i="11" s="1"/>
  <c r="F2" i="11"/>
  <c r="B17" i="11" s="1"/>
  <c r="F17" i="11" s="1"/>
  <c r="F30" i="9"/>
  <c r="F29" i="9"/>
  <c r="H28" i="9"/>
  <c r="F28" i="9"/>
  <c r="H27" i="9"/>
  <c r="F27" i="9"/>
  <c r="H26" i="9"/>
  <c r="F26" i="9"/>
  <c r="H25" i="9"/>
  <c r="H24" i="9"/>
  <c r="F22" i="9"/>
  <c r="F21" i="9"/>
  <c r="H20" i="9"/>
  <c r="F20" i="9"/>
  <c r="H19" i="9"/>
  <c r="F19" i="9"/>
  <c r="D30" i="9"/>
  <c r="D29" i="9"/>
  <c r="D28" i="9"/>
  <c r="B27" i="9"/>
  <c r="B26" i="9"/>
  <c r="B25" i="9"/>
  <c r="B24" i="9"/>
  <c r="F18" i="9"/>
  <c r="F24" i="9" s="1"/>
  <c r="H8" i="9"/>
  <c r="H7" i="9"/>
  <c r="H6" i="9"/>
  <c r="D14" i="9"/>
  <c r="H18" i="9"/>
  <c r="H23" i="9" s="1"/>
  <c r="D17" i="9"/>
  <c r="H2" i="9"/>
  <c r="H17" i="9" s="1"/>
  <c r="F2" i="9"/>
  <c r="B17" i="9" s="1"/>
  <c r="F17" i="9" s="1"/>
  <c r="M5" i="8"/>
  <c r="N5" i="8"/>
  <c r="L5" i="8" s="1"/>
  <c r="K5" i="8" s="1"/>
  <c r="M6" i="8"/>
  <c r="N6" i="8"/>
  <c r="L6" i="8" s="1"/>
  <c r="K6" i="8" s="1"/>
  <c r="M7" i="8"/>
  <c r="N7" i="8"/>
  <c r="L7" i="8" s="1"/>
  <c r="K7" i="8" s="1"/>
  <c r="M8" i="8"/>
  <c r="N8" i="8"/>
  <c r="L8" i="8" s="1"/>
  <c r="K8" i="8" s="1"/>
  <c r="M9" i="8"/>
  <c r="N9" i="8"/>
  <c r="L9" i="8" s="1"/>
  <c r="K9" i="8" s="1"/>
  <c r="M10" i="8"/>
  <c r="N10" i="8"/>
  <c r="L10" i="8" s="1"/>
  <c r="K10" i="8" s="1"/>
  <c r="D10" i="8"/>
  <c r="C10" i="8"/>
  <c r="E10" i="8" s="1"/>
  <c r="F10" i="8" s="1"/>
  <c r="D9" i="8"/>
  <c r="C9" i="8"/>
  <c r="E9" i="8" s="1"/>
  <c r="D8" i="8"/>
  <c r="C8" i="8"/>
  <c r="E8" i="8" s="1"/>
  <c r="D6" i="8"/>
  <c r="C6" i="8"/>
  <c r="E6" i="8" s="1"/>
  <c r="D5" i="8"/>
  <c r="C5" i="8"/>
  <c r="E5" i="8" s="1"/>
  <c r="D4" i="8"/>
  <c r="D7" i="8" s="1"/>
  <c r="C4" i="8"/>
  <c r="E4" i="8" s="1"/>
  <c r="C7" i="8"/>
  <c r="E7" i="8" s="1"/>
  <c r="N4" i="8"/>
  <c r="L4" i="8" s="1"/>
  <c r="K4" i="8" s="1"/>
  <c r="M4" i="8"/>
  <c r="AC3" i="8"/>
  <c r="I2" i="8" s="1"/>
  <c r="AB3" i="8"/>
  <c r="B2" i="8" s="1"/>
  <c r="D18" i="9"/>
  <c r="D25" i="9" s="1"/>
  <c r="B18" i="9"/>
  <c r="B21" i="9" s="1"/>
  <c r="H3" i="9"/>
  <c r="H15" i="9" s="1"/>
  <c r="F3" i="9"/>
  <c r="F15" i="9" s="1"/>
  <c r="D3" i="9"/>
  <c r="D11" i="9" s="1"/>
  <c r="B3" i="9"/>
  <c r="B7" i="9" s="1"/>
  <c r="B10" i="9" l="1"/>
  <c r="F5" i="9"/>
  <c r="F6" i="9"/>
  <c r="H12" i="9"/>
  <c r="H27" i="14"/>
  <c r="B8" i="9"/>
  <c r="D12" i="9"/>
  <c r="H4" i="9"/>
  <c r="B22" i="9"/>
  <c r="D26" i="9"/>
  <c r="D4" i="11"/>
  <c r="B25" i="11"/>
  <c r="B9" i="9"/>
  <c r="D13" i="9"/>
  <c r="H5" i="9"/>
  <c r="B23" i="9"/>
  <c r="D27" i="9"/>
  <c r="F25" i="9"/>
  <c r="B5" i="11"/>
  <c r="B26" i="11"/>
  <c r="H20" i="14"/>
  <c r="H9" i="9"/>
  <c r="D15" i="9"/>
  <c r="B12" i="9"/>
  <c r="B29" i="11"/>
  <c r="D12" i="11"/>
  <c r="D6" i="9"/>
  <c r="F10" i="9"/>
  <c r="H14" i="9"/>
  <c r="D20" i="9"/>
  <c r="H21" i="9"/>
  <c r="H29" i="9"/>
  <c r="B13" i="11"/>
  <c r="H28" i="14"/>
  <c r="B30" i="11"/>
  <c r="H10" i="9"/>
  <c r="B15" i="9"/>
  <c r="H24" i="14"/>
  <c r="F8" i="9"/>
  <c r="F9" i="9"/>
  <c r="D13" i="11"/>
  <c r="L4" i="20"/>
  <c r="B11" i="9"/>
  <c r="B28" i="9"/>
  <c r="H11" i="9"/>
  <c r="D19" i="9"/>
  <c r="B5" i="9"/>
  <c r="D9" i="9"/>
  <c r="F13" i="9"/>
  <c r="B19" i="9"/>
  <c r="D23" i="9"/>
  <c r="F23" i="9"/>
  <c r="B21" i="11"/>
  <c r="F14" i="14"/>
  <c r="F4" i="9"/>
  <c r="H23" i="14"/>
  <c r="F7" i="9"/>
  <c r="B29" i="9"/>
  <c r="D4" i="9"/>
  <c r="B30" i="9"/>
  <c r="F11" i="9"/>
  <c r="D22" i="9"/>
  <c r="H22" i="9"/>
  <c r="H30" i="9"/>
  <c r="F14" i="9"/>
  <c r="B20" i="9"/>
  <c r="D24" i="9"/>
  <c r="B22" i="11"/>
  <c r="B13" i="9"/>
  <c r="B14" i="9"/>
  <c r="D5" i="9"/>
  <c r="H13" i="9"/>
  <c r="D7" i="9"/>
  <c r="D21" i="9"/>
  <c r="B4" i="9"/>
  <c r="D8" i="9"/>
  <c r="F12" i="9"/>
  <c r="B20" i="11"/>
  <c r="B6" i="9"/>
  <c r="D10" i="9"/>
  <c r="B4" i="11"/>
  <c r="B24" i="11"/>
  <c r="L5" i="20"/>
  <c r="F22" i="22"/>
  <c r="L8" i="20"/>
  <c r="L9" i="20"/>
  <c r="L10" i="21"/>
  <c r="G7" i="21"/>
  <c r="C2" i="21"/>
  <c r="B2" i="21"/>
  <c r="G8" i="21"/>
  <c r="G5" i="21"/>
  <c r="G9" i="21"/>
  <c r="G10" i="21"/>
  <c r="G6" i="21"/>
  <c r="G4" i="21"/>
  <c r="L7" i="20"/>
  <c r="L6" i="20"/>
  <c r="F9" i="8"/>
  <c r="J9" i="8" s="1"/>
  <c r="F5" i="8"/>
  <c r="F8" i="8"/>
  <c r="G8" i="8" s="1"/>
  <c r="K21" i="8" s="1"/>
  <c r="F7" i="8"/>
  <c r="J7" i="8" s="1"/>
  <c r="F4" i="8"/>
  <c r="J8" i="8"/>
  <c r="K7" i="17"/>
  <c r="H19" i="14"/>
  <c r="D25" i="14"/>
  <c r="D19" i="14"/>
  <c r="D21" i="14"/>
  <c r="D28" i="14"/>
  <c r="D23" i="14"/>
  <c r="D27" i="14"/>
  <c r="D29" i="14"/>
  <c r="D20" i="14"/>
  <c r="D24" i="14"/>
  <c r="H6" i="14"/>
  <c r="H10" i="14"/>
  <c r="H14" i="14"/>
  <c r="F27" i="14"/>
  <c r="F24" i="14"/>
  <c r="F19" i="14"/>
  <c r="B24" i="14"/>
  <c r="B27" i="14"/>
  <c r="B23" i="14"/>
  <c r="B20" i="14"/>
  <c r="B19" i="14"/>
  <c r="B28" i="14"/>
  <c r="F6" i="14"/>
  <c r="F10" i="14"/>
  <c r="B6" i="14"/>
  <c r="B10" i="14"/>
  <c r="B14" i="14"/>
  <c r="D6" i="14"/>
  <c r="D10" i="14"/>
  <c r="D14" i="14"/>
  <c r="B7" i="14"/>
  <c r="B11" i="14"/>
  <c r="B15" i="14"/>
  <c r="D11" i="14"/>
  <c r="D15" i="14"/>
  <c r="F7" i="14"/>
  <c r="F11" i="14"/>
  <c r="F15" i="14"/>
  <c r="H7" i="14"/>
  <c r="H11" i="14"/>
  <c r="H15" i="14"/>
  <c r="B4" i="14"/>
  <c r="B8" i="14"/>
  <c r="B12" i="14"/>
  <c r="B21" i="14"/>
  <c r="B25" i="14"/>
  <c r="B29" i="14"/>
  <c r="D4" i="14"/>
  <c r="D8" i="14"/>
  <c r="D12" i="14"/>
  <c r="F4" i="14"/>
  <c r="F8" i="14"/>
  <c r="F12" i="14"/>
  <c r="F21" i="14"/>
  <c r="F25" i="14"/>
  <c r="F29" i="14"/>
  <c r="H4" i="14"/>
  <c r="H8" i="14"/>
  <c r="H12" i="14"/>
  <c r="H21" i="14"/>
  <c r="H25" i="14"/>
  <c r="H29" i="14"/>
  <c r="B5" i="14"/>
  <c r="B9" i="14"/>
  <c r="B22" i="14"/>
  <c r="B26" i="14"/>
  <c r="D5" i="14"/>
  <c r="D9" i="14"/>
  <c r="D13" i="14"/>
  <c r="D22" i="14"/>
  <c r="D26" i="14"/>
  <c r="F5" i="14"/>
  <c r="F9" i="14"/>
  <c r="F22" i="14"/>
  <c r="F26" i="14"/>
  <c r="H5" i="14"/>
  <c r="H9" i="14"/>
  <c r="H22" i="14"/>
  <c r="H26" i="14"/>
  <c r="H28" i="11"/>
  <c r="H20" i="11"/>
  <c r="H27" i="11"/>
  <c r="H29" i="11"/>
  <c r="H24" i="11"/>
  <c r="H25" i="11"/>
  <c r="H21" i="11"/>
  <c r="H30" i="11"/>
  <c r="H23" i="11"/>
  <c r="H26" i="11"/>
  <c r="H19" i="11"/>
  <c r="D20" i="11"/>
  <c r="D27" i="11"/>
  <c r="D24" i="11"/>
  <c r="D21" i="11"/>
  <c r="D23" i="11"/>
  <c r="D19" i="11"/>
  <c r="D30" i="11"/>
  <c r="D26" i="11"/>
  <c r="D22" i="11"/>
  <c r="D28" i="11"/>
  <c r="D29" i="11"/>
  <c r="H14" i="11"/>
  <c r="H4" i="11"/>
  <c r="H13" i="11"/>
  <c r="H6" i="11"/>
  <c r="H7" i="11"/>
  <c r="H9" i="11"/>
  <c r="H12" i="11"/>
  <c r="H15" i="11"/>
  <c r="H10" i="11"/>
  <c r="H11" i="11"/>
  <c r="H5" i="11"/>
  <c r="D15" i="11"/>
  <c r="D9" i="11"/>
  <c r="D8" i="11"/>
  <c r="D14" i="11"/>
  <c r="F19" i="11"/>
  <c r="F25" i="11"/>
  <c r="F21" i="11"/>
  <c r="F20" i="11"/>
  <c r="F30" i="11"/>
  <c r="F29" i="11"/>
  <c r="F26" i="11"/>
  <c r="F23" i="11"/>
  <c r="F28" i="11"/>
  <c r="F24" i="11"/>
  <c r="B19" i="11"/>
  <c r="B23" i="11"/>
  <c r="F12" i="11"/>
  <c r="F14" i="11"/>
  <c r="F7" i="11"/>
  <c r="F8" i="11"/>
  <c r="F5" i="11"/>
  <c r="F10" i="11"/>
  <c r="F13" i="11"/>
  <c r="F9" i="11"/>
  <c r="F15" i="11"/>
  <c r="F6" i="11"/>
  <c r="F4" i="11"/>
  <c r="B15" i="11"/>
  <c r="B6" i="11"/>
  <c r="B14" i="11"/>
  <c r="B7" i="11"/>
  <c r="B10" i="11"/>
  <c r="J10" i="8"/>
  <c r="J5" i="8"/>
  <c r="F6" i="8"/>
  <c r="G6" i="8" s="1"/>
  <c r="I21" i="8" s="1"/>
  <c r="Q74" i="8" s="1"/>
  <c r="G5" i="8"/>
  <c r="H21" i="8" s="1"/>
  <c r="P29" i="8" s="1"/>
  <c r="G9" i="8"/>
  <c r="L21" i="8" s="1"/>
  <c r="T63" i="8" s="1"/>
  <c r="G10" i="8"/>
  <c r="M21" i="8" s="1"/>
  <c r="U32" i="8" s="1"/>
  <c r="G7" i="8"/>
  <c r="J21" i="8" s="1"/>
  <c r="R44" i="8" s="1"/>
  <c r="T66" i="8" l="1"/>
  <c r="U51" i="8"/>
  <c r="R85" i="8"/>
  <c r="T51" i="8"/>
  <c r="T44" i="8"/>
  <c r="T49" i="8"/>
  <c r="R46" i="8"/>
  <c r="T50" i="8"/>
  <c r="T83" i="8"/>
  <c r="R82" i="8"/>
  <c r="T41" i="8"/>
  <c r="R49" i="8"/>
  <c r="R70" i="8"/>
  <c r="R41" i="8"/>
  <c r="U87" i="8"/>
  <c r="T48" i="8"/>
  <c r="T75" i="8"/>
  <c r="T78" i="8"/>
  <c r="R27" i="8"/>
  <c r="T80" i="8"/>
  <c r="T68" i="8"/>
  <c r="T39" i="8"/>
  <c r="T59" i="8"/>
  <c r="R32" i="8"/>
  <c r="R52" i="8"/>
  <c r="U25" i="8"/>
  <c r="T55" i="8"/>
  <c r="T36" i="8"/>
  <c r="R45" i="8"/>
  <c r="U34" i="8"/>
  <c r="T30" i="8"/>
  <c r="S66" i="8"/>
  <c r="S27" i="8"/>
  <c r="S57" i="8"/>
  <c r="S48" i="8"/>
  <c r="S44" i="8"/>
  <c r="S30" i="8"/>
  <c r="P25" i="8"/>
  <c r="P69" i="8"/>
  <c r="P37" i="8"/>
  <c r="P51" i="8"/>
  <c r="P53" i="8"/>
  <c r="P84" i="8"/>
  <c r="P32" i="8"/>
  <c r="P47" i="8"/>
  <c r="P35" i="8"/>
  <c r="P43" i="8"/>
  <c r="P72" i="8"/>
  <c r="P54" i="8"/>
  <c r="P34" i="8"/>
  <c r="P71" i="8"/>
  <c r="P45" i="8"/>
  <c r="P24" i="8"/>
  <c r="R50" i="8"/>
  <c r="P48" i="8"/>
  <c r="P56" i="8"/>
  <c r="P79" i="8"/>
  <c r="P89" i="8"/>
  <c r="P27" i="8"/>
  <c r="P52" i="8"/>
  <c r="P22" i="8"/>
  <c r="P75" i="8"/>
  <c r="P73" i="8"/>
  <c r="R60" i="8"/>
  <c r="P38" i="8"/>
  <c r="R73" i="8"/>
  <c r="T69" i="8"/>
  <c r="T58" i="8"/>
  <c r="P85" i="8"/>
  <c r="P31" i="8"/>
  <c r="P82" i="8"/>
  <c r="R91" i="8"/>
  <c r="T89" i="8"/>
  <c r="U60" i="8"/>
  <c r="R28" i="8"/>
  <c r="P68" i="8"/>
  <c r="R77" i="8"/>
  <c r="P63" i="8"/>
  <c r="T71" i="8"/>
  <c r="R61" i="8"/>
  <c r="U80" i="8"/>
  <c r="P59" i="8"/>
  <c r="P57" i="8"/>
  <c r="U88" i="8"/>
  <c r="R51" i="8"/>
  <c r="R55" i="8"/>
  <c r="P39" i="8"/>
  <c r="U79" i="8"/>
  <c r="T52" i="8"/>
  <c r="R29" i="8"/>
  <c r="P77" i="8"/>
  <c r="P36" i="8"/>
  <c r="U69" i="8"/>
  <c r="R23" i="8"/>
  <c r="R37" i="8"/>
  <c r="R74" i="8"/>
  <c r="U43" i="8"/>
  <c r="P86" i="8"/>
  <c r="P61" i="8"/>
  <c r="P91" i="8"/>
  <c r="P66" i="8"/>
  <c r="U83" i="8"/>
  <c r="P23" i="8"/>
  <c r="T72" i="8"/>
  <c r="P40" i="8"/>
  <c r="T82" i="8"/>
  <c r="R59" i="8"/>
  <c r="T87" i="8"/>
  <c r="R64" i="8"/>
  <c r="P80" i="8"/>
  <c r="S67" i="8"/>
  <c r="P60" i="8"/>
  <c r="R38" i="8"/>
  <c r="U73" i="8"/>
  <c r="U48" i="8"/>
  <c r="U78" i="8"/>
  <c r="T46" i="8"/>
  <c r="T60" i="8"/>
  <c r="U65" i="8"/>
  <c r="R26" i="8"/>
  <c r="R68" i="8"/>
  <c r="S39" i="8"/>
  <c r="S53" i="8"/>
  <c r="P62" i="8"/>
  <c r="P83" i="8"/>
  <c r="S89" i="8"/>
  <c r="Q82" i="8"/>
  <c r="Q73" i="8"/>
  <c r="Q64" i="8"/>
  <c r="S90" i="8"/>
  <c r="S88" i="8"/>
  <c r="S80" i="8"/>
  <c r="S71" i="8"/>
  <c r="S62" i="8"/>
  <c r="Q78" i="8"/>
  <c r="Q67" i="8"/>
  <c r="Q42" i="8"/>
  <c r="Q55" i="8"/>
  <c r="Q91" i="8"/>
  <c r="Q90" i="8"/>
  <c r="S36" i="8"/>
  <c r="S59" i="8"/>
  <c r="S50" i="8"/>
  <c r="Q87" i="8"/>
  <c r="S76" i="8"/>
  <c r="Q44" i="8"/>
  <c r="S65" i="8"/>
  <c r="R81" i="8"/>
  <c r="Q61" i="8"/>
  <c r="Q43" i="8"/>
  <c r="S85" i="8"/>
  <c r="U74" i="8"/>
  <c r="Q30" i="8"/>
  <c r="R83" i="8"/>
  <c r="S42" i="8"/>
  <c r="U63" i="8"/>
  <c r="T79" i="8"/>
  <c r="Q46" i="8"/>
  <c r="Q84" i="8"/>
  <c r="S41" i="8"/>
  <c r="Q34" i="8"/>
  <c r="Q25" i="8"/>
  <c r="Q53" i="8"/>
  <c r="T81" i="8"/>
  <c r="Q41" i="8"/>
  <c r="S68" i="8"/>
  <c r="Q22" i="8"/>
  <c r="S82" i="8"/>
  <c r="R43" i="8"/>
  <c r="U39" i="8"/>
  <c r="S32" i="8"/>
  <c r="T62" i="8"/>
  <c r="S23" i="8"/>
  <c r="T53" i="8"/>
  <c r="Q39" i="8"/>
  <c r="R69" i="8"/>
  <c r="S51" i="8"/>
  <c r="R35" i="8"/>
  <c r="R58" i="8"/>
  <c r="Q79" i="8"/>
  <c r="Q24" i="8"/>
  <c r="Q49" i="8"/>
  <c r="Q56" i="8"/>
  <c r="Q26" i="8"/>
  <c r="Q81" i="8"/>
  <c r="Q28" i="8"/>
  <c r="Q88" i="8"/>
  <c r="Q72" i="8"/>
  <c r="Q33" i="8"/>
  <c r="Q40" i="8"/>
  <c r="Q65" i="8"/>
  <c r="Q52" i="8"/>
  <c r="Q75" i="8"/>
  <c r="U30" i="8"/>
  <c r="R78" i="8"/>
  <c r="S37" i="8"/>
  <c r="T67" i="8"/>
  <c r="Q85" i="8"/>
  <c r="U49" i="8"/>
  <c r="Q76" i="8"/>
  <c r="S72" i="8"/>
  <c r="Q31" i="8"/>
  <c r="R84" i="8"/>
  <c r="Q45" i="8"/>
  <c r="S73" i="8"/>
  <c r="R34" i="8"/>
  <c r="Q66" i="8"/>
  <c r="Q57" i="8"/>
  <c r="R87" i="8"/>
  <c r="Q48" i="8"/>
  <c r="U35" i="8"/>
  <c r="S83" i="8"/>
  <c r="P46" i="8"/>
  <c r="S74" i="8"/>
  <c r="R90" i="8"/>
  <c r="Q51" i="8"/>
  <c r="U70" i="8"/>
  <c r="Q54" i="8"/>
  <c r="S43" i="8"/>
  <c r="R75" i="8"/>
  <c r="Q36" i="8"/>
  <c r="U71" i="8"/>
  <c r="T32" i="8"/>
  <c r="S64" i="8"/>
  <c r="R25" i="8"/>
  <c r="S55" i="8"/>
  <c r="T85" i="8"/>
  <c r="S46" i="8"/>
  <c r="Q71" i="8"/>
  <c r="Q62" i="8"/>
  <c r="U81" i="8"/>
  <c r="T88" i="8"/>
  <c r="S49" i="8"/>
  <c r="P67" i="8"/>
  <c r="R86" i="8"/>
  <c r="R63" i="8"/>
  <c r="R24" i="8"/>
  <c r="R56" i="8"/>
  <c r="R31" i="8"/>
  <c r="R88" i="8"/>
  <c r="R47" i="8"/>
  <c r="R33" i="8"/>
  <c r="R40" i="8"/>
  <c r="R79" i="8"/>
  <c r="R72" i="8"/>
  <c r="S52" i="8"/>
  <c r="T73" i="8"/>
  <c r="S34" i="8"/>
  <c r="U62" i="8"/>
  <c r="U53" i="8"/>
  <c r="U44" i="8"/>
  <c r="S69" i="8"/>
  <c r="R30" i="8"/>
  <c r="S60" i="8"/>
  <c r="P78" i="8"/>
  <c r="T42" i="8"/>
  <c r="R67" i="8"/>
  <c r="P44" i="8"/>
  <c r="R65" i="8"/>
  <c r="Q47" i="8"/>
  <c r="Q63" i="8"/>
  <c r="R22" i="8"/>
  <c r="U50" i="8"/>
  <c r="Q77" i="8"/>
  <c r="R36" i="8"/>
  <c r="R66" i="8"/>
  <c r="Q27" i="8"/>
  <c r="Q89" i="8"/>
  <c r="P50" i="8"/>
  <c r="Q80" i="8"/>
  <c r="P41" i="8"/>
  <c r="P64" i="8"/>
  <c r="T28" i="8"/>
  <c r="P55" i="8"/>
  <c r="R76" i="8"/>
  <c r="T65" i="8"/>
  <c r="Q83" i="8"/>
  <c r="R42" i="8"/>
  <c r="Q38" i="8"/>
  <c r="S45" i="8"/>
  <c r="Q70" i="8"/>
  <c r="S29" i="8"/>
  <c r="U59" i="8"/>
  <c r="U42" i="8"/>
  <c r="U84" i="8"/>
  <c r="U26" i="8"/>
  <c r="U68" i="8"/>
  <c r="U54" i="8"/>
  <c r="U40" i="8"/>
  <c r="U29" i="8"/>
  <c r="U33" i="8"/>
  <c r="U45" i="8"/>
  <c r="T84" i="8"/>
  <c r="T77" i="8"/>
  <c r="T70" i="8"/>
  <c r="T31" i="8"/>
  <c r="T61" i="8"/>
  <c r="T26" i="8"/>
  <c r="T47" i="8"/>
  <c r="T38" i="8"/>
  <c r="T35" i="8"/>
  <c r="T54" i="8"/>
  <c r="T40" i="8"/>
  <c r="T29" i="8"/>
  <c r="T33" i="8"/>
  <c r="T45" i="8"/>
  <c r="T24" i="8"/>
  <c r="S61" i="8"/>
  <c r="S75" i="8"/>
  <c r="T34" i="8"/>
  <c r="Q68" i="8"/>
  <c r="T64" i="8"/>
  <c r="S25" i="8"/>
  <c r="R57" i="8"/>
  <c r="S87" i="8"/>
  <c r="R48" i="8"/>
  <c r="S78" i="8"/>
  <c r="R39" i="8"/>
  <c r="R62" i="8"/>
  <c r="R53" i="8"/>
  <c r="T74" i="8"/>
  <c r="Q37" i="8"/>
  <c r="S81" i="8"/>
  <c r="Q50" i="8"/>
  <c r="S77" i="8"/>
  <c r="S63" i="8"/>
  <c r="S38" i="8"/>
  <c r="S70" i="8"/>
  <c r="S31" i="8"/>
  <c r="S26" i="8"/>
  <c r="S47" i="8"/>
  <c r="S54" i="8"/>
  <c r="S40" i="8"/>
  <c r="S24" i="8"/>
  <c r="S79" i="8"/>
  <c r="S33" i="8"/>
  <c r="S28" i="8"/>
  <c r="S86" i="8"/>
  <c r="Q86" i="8"/>
  <c r="Q23" i="8"/>
  <c r="S35" i="8"/>
  <c r="Q60" i="8"/>
  <c r="Q35" i="8"/>
  <c r="Q58" i="8"/>
  <c r="J6" i="8"/>
  <c r="P88" i="8"/>
  <c r="P33" i="8"/>
  <c r="P49" i="8"/>
  <c r="P42" i="8"/>
  <c r="P90" i="8"/>
  <c r="P74" i="8"/>
  <c r="P26" i="8"/>
  <c r="P81" i="8"/>
  <c r="P58" i="8"/>
  <c r="P65" i="8"/>
  <c r="R54" i="8"/>
  <c r="S84" i="8"/>
  <c r="T43" i="8"/>
  <c r="P70" i="8"/>
  <c r="Q29" i="8"/>
  <c r="U64" i="8"/>
  <c r="T25" i="8"/>
  <c r="Q59" i="8"/>
  <c r="R89" i="8"/>
  <c r="R80" i="8"/>
  <c r="R71" i="8"/>
  <c r="Q32" i="8"/>
  <c r="P87" i="8"/>
  <c r="Q69" i="8"/>
  <c r="P30" i="8"/>
  <c r="S58" i="8"/>
  <c r="P76" i="8"/>
  <c r="P28" i="8"/>
  <c r="S56" i="8"/>
  <c r="G4" i="8"/>
  <c r="G21" i="8" s="1"/>
  <c r="J4" i="8"/>
  <c r="L3" i="6"/>
  <c r="J3" i="6"/>
  <c r="H3" i="6"/>
  <c r="F3" i="6"/>
  <c r="D3" i="6"/>
  <c r="B3" i="6"/>
  <c r="AC3" i="5"/>
  <c r="AB3" i="5"/>
  <c r="M5" i="5"/>
  <c r="N5" i="5"/>
  <c r="L5" i="5" s="1"/>
  <c r="K5" i="5" s="1"/>
  <c r="M6" i="5"/>
  <c r="N6" i="5"/>
  <c r="L6" i="5" s="1"/>
  <c r="K6" i="5" s="1"/>
  <c r="M4" i="5"/>
  <c r="N4" i="5"/>
  <c r="L4" i="5" s="1"/>
  <c r="K4" i="5" s="1"/>
  <c r="C5" i="5"/>
  <c r="E5" i="5" s="1"/>
  <c r="F5" i="5" s="1"/>
  <c r="D5" i="5"/>
  <c r="C6" i="5"/>
  <c r="E6" i="5" s="1"/>
  <c r="F6" i="5" s="1"/>
  <c r="D6" i="5"/>
  <c r="D4" i="5"/>
  <c r="C4" i="5"/>
  <c r="E4" i="5" s="1"/>
  <c r="F4" i="5" s="1"/>
  <c r="N8" i="5"/>
  <c r="L8" i="5" s="1"/>
  <c r="K8" i="5" s="1"/>
  <c r="C8" i="5"/>
  <c r="D8" i="5" s="1"/>
  <c r="F8" i="5" s="1"/>
  <c r="J8" i="5" s="1"/>
  <c r="N7" i="5"/>
  <c r="L7" i="5" s="1"/>
  <c r="K7" i="5" s="1"/>
  <c r="C7" i="5"/>
  <c r="D7" i="5" s="1"/>
  <c r="F7" i="5" s="1"/>
  <c r="J7" i="5" s="1"/>
  <c r="AC3" i="1"/>
  <c r="AB3" i="1"/>
  <c r="M5" i="1"/>
  <c r="N5" i="1"/>
  <c r="L5" i="1" s="1"/>
  <c r="K5" i="1" s="1"/>
  <c r="M6" i="1"/>
  <c r="N6" i="1"/>
  <c r="L6" i="1" s="1"/>
  <c r="K6" i="1" s="1"/>
  <c r="M4" i="1"/>
  <c r="N4" i="1"/>
  <c r="L4" i="1" s="1"/>
  <c r="C5" i="1"/>
  <c r="E5" i="1" s="1"/>
  <c r="F5" i="1" s="1"/>
  <c r="D5" i="1"/>
  <c r="C6" i="1"/>
  <c r="E6" i="1" s="1"/>
  <c r="F6" i="1" s="1"/>
  <c r="D6" i="1"/>
  <c r="D4" i="1"/>
  <c r="C4" i="1"/>
  <c r="E4" i="1" s="1"/>
  <c r="F4" i="1" s="1"/>
  <c r="O81" i="8" l="1"/>
  <c r="N81" i="8" s="1"/>
  <c r="O42" i="8"/>
  <c r="N42" i="8" s="1"/>
  <c r="O90" i="8"/>
  <c r="N90" i="8" s="1"/>
  <c r="O83" i="8"/>
  <c r="N83" i="8" s="1"/>
  <c r="O67" i="8"/>
  <c r="N67" i="8" s="1"/>
  <c r="O35" i="8"/>
  <c r="N35" i="8" s="1"/>
  <c r="O74" i="8"/>
  <c r="N74" i="8" s="1"/>
  <c r="O26" i="8"/>
  <c r="N26" i="8" s="1"/>
  <c r="O58" i="8"/>
  <c r="N58" i="8" s="1"/>
  <c r="O28" i="8"/>
  <c r="N28" i="8" s="1"/>
  <c r="O51" i="8"/>
  <c r="N51" i="8" s="1"/>
  <c r="O48" i="8"/>
  <c r="N48" i="8" s="1"/>
  <c r="O57" i="8"/>
  <c r="N57" i="8" s="1"/>
  <c r="O43" i="8"/>
  <c r="N43" i="8" s="1"/>
  <c r="O52" i="8"/>
  <c r="N52" i="8" s="1"/>
  <c r="O71" i="8"/>
  <c r="N71" i="8" s="1"/>
  <c r="O34" i="8"/>
  <c r="N34" i="8" s="1"/>
  <c r="O61" i="8"/>
  <c r="N61" i="8" s="1"/>
  <c r="O31" i="8"/>
  <c r="N31" i="8" s="1"/>
  <c r="O60" i="8"/>
  <c r="N60" i="8" s="1"/>
  <c r="O37" i="8"/>
  <c r="N37" i="8" s="1"/>
  <c r="O62" i="8"/>
  <c r="N62" i="8" s="1"/>
  <c r="O25" i="8"/>
  <c r="N25" i="8" s="1"/>
  <c r="O88" i="8"/>
  <c r="N88" i="8" s="1"/>
  <c r="O39" i="8"/>
  <c r="N39" i="8" s="1"/>
  <c r="O70" i="8"/>
  <c r="N70" i="8" s="1"/>
  <c r="O72" i="8"/>
  <c r="N72" i="8" s="1"/>
  <c r="O85" i="8"/>
  <c r="N85" i="8" s="1"/>
  <c r="O82" i="8"/>
  <c r="N82" i="8" s="1"/>
  <c r="O91" i="8"/>
  <c r="N91" i="8" s="1"/>
  <c r="O29" i="8"/>
  <c r="N29" i="8" s="1"/>
  <c r="O79" i="8"/>
  <c r="N79" i="8" s="1"/>
  <c r="O65" i="8"/>
  <c r="N65" i="8" s="1"/>
  <c r="O63" i="8"/>
  <c r="N63" i="8" s="1"/>
  <c r="O64" i="8"/>
  <c r="N64" i="8" s="1"/>
  <c r="O73" i="8"/>
  <c r="N73" i="8" s="1"/>
  <c r="O38" i="8"/>
  <c r="N38" i="8" s="1"/>
  <c r="O56" i="8"/>
  <c r="N56" i="8" s="1"/>
  <c r="O53" i="8"/>
  <c r="N53" i="8" s="1"/>
  <c r="O30" i="8"/>
  <c r="N30" i="8" s="1"/>
  <c r="O50" i="8"/>
  <c r="N50" i="8" s="1"/>
  <c r="O59" i="8"/>
  <c r="N59" i="8" s="1"/>
  <c r="O68" i="8"/>
  <c r="N68" i="8" s="1"/>
  <c r="O47" i="8"/>
  <c r="N47" i="8" s="1"/>
  <c r="O33" i="8"/>
  <c r="N33" i="8" s="1"/>
  <c r="O78" i="8"/>
  <c r="N78" i="8" s="1"/>
  <c r="O87" i="8"/>
  <c r="N87" i="8" s="1"/>
  <c r="O77" i="8"/>
  <c r="N77" i="8" s="1"/>
  <c r="O23" i="8"/>
  <c r="N23" i="8" s="1"/>
  <c r="O49" i="8"/>
  <c r="N49" i="8" s="1"/>
  <c r="O76" i="8"/>
  <c r="N76" i="8" s="1"/>
  <c r="O41" i="8"/>
  <c r="N41" i="8" s="1"/>
  <c r="O24" i="8"/>
  <c r="N24" i="8" s="1"/>
  <c r="O75" i="8"/>
  <c r="N75" i="8" s="1"/>
  <c r="O40" i="8"/>
  <c r="N40" i="8" s="1"/>
  <c r="O55" i="8"/>
  <c r="N55" i="8" s="1"/>
  <c r="O27" i="8"/>
  <c r="N27" i="8" s="1"/>
  <c r="O36" i="8"/>
  <c r="N36" i="8" s="1"/>
  <c r="O86" i="8"/>
  <c r="N86" i="8" s="1"/>
  <c r="O32" i="8"/>
  <c r="N32" i="8" s="1"/>
  <c r="O45" i="8"/>
  <c r="N45" i="8" s="1"/>
  <c r="O46" i="8"/>
  <c r="N46" i="8" s="1"/>
  <c r="O89" i="8"/>
  <c r="N89" i="8" s="1"/>
  <c r="O84" i="8"/>
  <c r="N84" i="8" s="1"/>
  <c r="O22" i="8"/>
  <c r="N22" i="8" s="1"/>
  <c r="O44" i="8"/>
  <c r="N44" i="8" s="1"/>
  <c r="O69" i="8"/>
  <c r="N69" i="8" s="1"/>
  <c r="O80" i="8"/>
  <c r="N80" i="8" s="1"/>
  <c r="O54" i="8"/>
  <c r="N54" i="8" s="1"/>
  <c r="O66" i="8"/>
  <c r="N66" i="8" s="1"/>
  <c r="J5" i="5"/>
  <c r="J6" i="5"/>
  <c r="G5" i="5"/>
  <c r="G4" i="5"/>
  <c r="G6" i="5"/>
  <c r="G7" i="5"/>
  <c r="J4" i="5"/>
  <c r="G8" i="5"/>
  <c r="J6" i="1"/>
  <c r="J5" i="1"/>
  <c r="I2" i="5"/>
  <c r="B2" i="5"/>
  <c r="G12" i="8" l="1"/>
  <c r="J12" i="8" s="1"/>
  <c r="G10" i="5"/>
  <c r="J10" i="5"/>
  <c r="L15" i="6"/>
  <c r="J11" i="6"/>
  <c r="H7" i="6"/>
  <c r="F15" i="6"/>
  <c r="D15" i="6"/>
  <c r="B11" i="6"/>
  <c r="I2" i="1"/>
  <c r="B2" i="1"/>
  <c r="L3" i="4"/>
  <c r="H3" i="4"/>
  <c r="D3" i="4"/>
  <c r="J3" i="4"/>
  <c r="F3" i="4"/>
  <c r="B3" i="4"/>
  <c r="N7" i="1"/>
  <c r="L7" i="1" s="1"/>
  <c r="K7" i="1" s="1"/>
  <c r="N8" i="1"/>
  <c r="L8" i="1" s="1"/>
  <c r="K8" i="1" s="1"/>
  <c r="C7" i="1"/>
  <c r="D7" i="1" s="1"/>
  <c r="F7" i="1" s="1"/>
  <c r="C8" i="1"/>
  <c r="D8" i="1" s="1"/>
  <c r="F8" i="1" s="1"/>
  <c r="K4" i="1"/>
  <c r="B9" i="4" l="1"/>
  <c r="B12" i="4"/>
  <c r="B10" i="4"/>
  <c r="B8" i="4"/>
  <c r="B5" i="4"/>
  <c r="B13" i="4"/>
  <c r="B7" i="4"/>
  <c r="B14" i="4"/>
  <c r="B6" i="4"/>
  <c r="B11" i="4"/>
  <c r="B4" i="4"/>
  <c r="B15" i="4"/>
  <c r="J9" i="4"/>
  <c r="J6" i="4"/>
  <c r="J8" i="4"/>
  <c r="J10" i="4"/>
  <c r="J7" i="4"/>
  <c r="J5" i="4"/>
  <c r="J14" i="4"/>
  <c r="J13" i="4"/>
  <c r="J4" i="4"/>
  <c r="J11" i="4"/>
  <c r="J15" i="4"/>
  <c r="J12" i="4"/>
  <c r="L13" i="4"/>
  <c r="L14" i="4"/>
  <c r="L12" i="4"/>
  <c r="L9" i="4"/>
  <c r="L6" i="4"/>
  <c r="L4" i="4"/>
  <c r="L11" i="4"/>
  <c r="L10" i="4"/>
  <c r="L15" i="4"/>
  <c r="L8" i="4"/>
  <c r="L7" i="4"/>
  <c r="L5" i="4"/>
  <c r="H5" i="4"/>
  <c r="H13" i="4"/>
  <c r="H4" i="4"/>
  <c r="H10" i="4"/>
  <c r="H9" i="4"/>
  <c r="H12" i="4"/>
  <c r="H7" i="4"/>
  <c r="H11" i="4"/>
  <c r="H8" i="4"/>
  <c r="H15" i="4"/>
  <c r="H14" i="4"/>
  <c r="H6" i="4"/>
  <c r="F10" i="4"/>
  <c r="F13" i="4"/>
  <c r="F8" i="4"/>
  <c r="F4" i="4"/>
  <c r="F15" i="4"/>
  <c r="F14" i="4"/>
  <c r="F12" i="4"/>
  <c r="F11" i="4"/>
  <c r="F9" i="4"/>
  <c r="F7" i="4"/>
  <c r="F6" i="4"/>
  <c r="F5" i="4"/>
  <c r="D13" i="4"/>
  <c r="D5" i="4"/>
  <c r="D12" i="4"/>
  <c r="D10" i="4"/>
  <c r="D6" i="4"/>
  <c r="D11" i="4"/>
  <c r="D9" i="4"/>
  <c r="D4" i="4"/>
  <c r="D14" i="4"/>
  <c r="D8" i="4"/>
  <c r="D7" i="4"/>
  <c r="D15" i="4"/>
  <c r="G4" i="1"/>
  <c r="F10" i="6"/>
  <c r="H8" i="6"/>
  <c r="H9" i="6"/>
  <c r="H10" i="6"/>
  <c r="B12" i="6"/>
  <c r="H11" i="6"/>
  <c r="B13" i="6"/>
  <c r="H12" i="6"/>
  <c r="B14" i="6"/>
  <c r="J4" i="6"/>
  <c r="B15" i="6"/>
  <c r="J12" i="6"/>
  <c r="D4" i="6"/>
  <c r="J13" i="6"/>
  <c r="D5" i="6"/>
  <c r="J14" i="6"/>
  <c r="F4" i="6"/>
  <c r="J15" i="6"/>
  <c r="F5" i="6"/>
  <c r="L4" i="6"/>
  <c r="F6" i="6"/>
  <c r="L5" i="6"/>
  <c r="F7" i="6"/>
  <c r="L6" i="6"/>
  <c r="F8" i="6"/>
  <c r="L7" i="6"/>
  <c r="F9" i="6"/>
  <c r="L8" i="6"/>
  <c r="D7" i="6"/>
  <c r="F11" i="6"/>
  <c r="H15" i="6"/>
  <c r="H13" i="6"/>
  <c r="D6" i="6"/>
  <c r="H14" i="6"/>
  <c r="B5" i="6"/>
  <c r="D9" i="6"/>
  <c r="F13" i="6"/>
  <c r="J5" i="6"/>
  <c r="L9" i="6"/>
  <c r="B6" i="6"/>
  <c r="D10" i="6"/>
  <c r="F14" i="6"/>
  <c r="J6" i="6"/>
  <c r="L10" i="6"/>
  <c r="B4" i="6"/>
  <c r="D8" i="6"/>
  <c r="F12" i="6"/>
  <c r="B7" i="6"/>
  <c r="D11" i="6"/>
  <c r="J7" i="6"/>
  <c r="L11" i="6"/>
  <c r="B8" i="6"/>
  <c r="D12" i="6"/>
  <c r="H4" i="6"/>
  <c r="J8" i="6"/>
  <c r="L12" i="6"/>
  <c r="B9" i="6"/>
  <c r="D13" i="6"/>
  <c r="H5" i="6"/>
  <c r="J9" i="6"/>
  <c r="L13" i="6"/>
  <c r="B10" i="6"/>
  <c r="D14" i="6"/>
  <c r="H6" i="6"/>
  <c r="J10" i="6"/>
  <c r="L14" i="6"/>
  <c r="G5" i="1"/>
  <c r="G7" i="1"/>
  <c r="G6" i="1"/>
  <c r="G8" i="1"/>
  <c r="J8" i="1"/>
  <c r="J7" i="1"/>
  <c r="G10" i="1" l="1"/>
  <c r="J4" i="1"/>
  <c r="J10" i="1" l="1"/>
  <c r="D10" i="10"/>
  <c r="F10" i="10" s="1"/>
  <c r="D8" i="10"/>
  <c r="F8" i="10" s="1"/>
  <c r="D4" i="10"/>
  <c r="D5" i="10" s="1"/>
  <c r="F5" i="10" s="1"/>
  <c r="D6" i="10"/>
  <c r="F6" i="10" s="1"/>
  <c r="G6" i="10" l="1"/>
  <c r="I21" i="10" s="1"/>
  <c r="J6" i="10"/>
  <c r="J5" i="10"/>
  <c r="G5" i="10"/>
  <c r="H21" i="10" s="1"/>
  <c r="G8" i="10"/>
  <c r="K21" i="10" s="1"/>
  <c r="J8" i="10"/>
  <c r="J10" i="10"/>
  <c r="G10" i="10"/>
  <c r="M21" i="10" s="1"/>
  <c r="F4" i="10"/>
  <c r="D9" i="10"/>
  <c r="F9" i="10" s="1"/>
  <c r="D7" i="10"/>
  <c r="F7" i="10" s="1"/>
  <c r="P88" i="10" l="1"/>
  <c r="P35" i="10"/>
  <c r="P26" i="10"/>
  <c r="P81" i="10"/>
  <c r="P51" i="10"/>
  <c r="P74" i="10"/>
  <c r="P25" i="10"/>
  <c r="P67" i="10"/>
  <c r="P33" i="10"/>
  <c r="P90" i="10"/>
  <c r="P49" i="10"/>
  <c r="P83" i="10"/>
  <c r="P42" i="10"/>
  <c r="P65" i="10"/>
  <c r="P58" i="10"/>
  <c r="P78" i="10"/>
  <c r="P55" i="10"/>
  <c r="P31" i="10"/>
  <c r="P69" i="10"/>
  <c r="P75" i="10"/>
  <c r="P32" i="10"/>
  <c r="P57" i="10"/>
  <c r="P66" i="10"/>
  <c r="P84" i="10"/>
  <c r="P60" i="10"/>
  <c r="P46" i="10"/>
  <c r="P22" i="10"/>
  <c r="P80" i="10"/>
  <c r="P43" i="10"/>
  <c r="P79" i="10"/>
  <c r="P37" i="10"/>
  <c r="P23" i="10"/>
  <c r="P34" i="10"/>
  <c r="P52" i="10"/>
  <c r="P61" i="10"/>
  <c r="P70" i="10"/>
  <c r="P71" i="10"/>
  <c r="P56" i="10"/>
  <c r="P85" i="10"/>
  <c r="P47" i="10"/>
  <c r="P28" i="10"/>
  <c r="P48" i="10"/>
  <c r="P91" i="10"/>
  <c r="P62" i="10"/>
  <c r="P73" i="10"/>
  <c r="P82" i="10"/>
  <c r="P29" i="10"/>
  <c r="P38" i="10"/>
  <c r="P24" i="10"/>
  <c r="P76" i="10"/>
  <c r="P39" i="10"/>
  <c r="P59" i="10"/>
  <c r="P53" i="10"/>
  <c r="P50" i="10"/>
  <c r="P68" i="10"/>
  <c r="P41" i="10"/>
  <c r="P77" i="10"/>
  <c r="P86" i="10"/>
  <c r="P72" i="10"/>
  <c r="P30" i="10"/>
  <c r="P87" i="10"/>
  <c r="P44" i="10"/>
  <c r="P27" i="10"/>
  <c r="P36" i="10"/>
  <c r="P63" i="10"/>
  <c r="P64" i="10"/>
  <c r="P89" i="10"/>
  <c r="P45" i="10"/>
  <c r="P54" i="10"/>
  <c r="P40" i="10"/>
  <c r="U59" i="10"/>
  <c r="U70" i="10"/>
  <c r="U26" i="10"/>
  <c r="U35" i="10"/>
  <c r="U40" i="10"/>
  <c r="U30" i="10"/>
  <c r="U68" i="10"/>
  <c r="U45" i="10"/>
  <c r="U29" i="10"/>
  <c r="U25" i="10"/>
  <c r="U33" i="10"/>
  <c r="U49" i="10"/>
  <c r="U44" i="10"/>
  <c r="U84" i="10"/>
  <c r="U42" i="10"/>
  <c r="U32" i="10"/>
  <c r="U54" i="10"/>
  <c r="U48" i="10"/>
  <c r="U43" i="10"/>
  <c r="U81" i="10"/>
  <c r="U34" i="10"/>
  <c r="U78" i="10"/>
  <c r="U60" i="10"/>
  <c r="U69" i="10"/>
  <c r="U87" i="10"/>
  <c r="U63" i="10"/>
  <c r="U83" i="10"/>
  <c r="U64" i="10"/>
  <c r="U73" i="10"/>
  <c r="U74" i="10"/>
  <c r="U88" i="10"/>
  <c r="U50" i="10"/>
  <c r="U51" i="10"/>
  <c r="U65" i="10"/>
  <c r="U79" i="10"/>
  <c r="U62" i="10"/>
  <c r="U53" i="10"/>
  <c r="U71" i="10"/>
  <c r="U80" i="10"/>
  <c r="U39" i="10"/>
  <c r="S77" i="10"/>
  <c r="S88" i="10"/>
  <c r="S47" i="10"/>
  <c r="S31" i="10"/>
  <c r="S26" i="10"/>
  <c r="S70" i="10"/>
  <c r="S63" i="10"/>
  <c r="S40" i="10"/>
  <c r="S30" i="10"/>
  <c r="S86" i="10"/>
  <c r="S56" i="10"/>
  <c r="S79" i="10"/>
  <c r="S28" i="10"/>
  <c r="S24" i="10"/>
  <c r="S72" i="10"/>
  <c r="S38" i="10"/>
  <c r="S54" i="10"/>
  <c r="S69" i="10"/>
  <c r="S23" i="10"/>
  <c r="S41" i="10"/>
  <c r="S59" i="10"/>
  <c r="S60" i="10"/>
  <c r="S50" i="10"/>
  <c r="S45" i="10"/>
  <c r="S74" i="10"/>
  <c r="S83" i="10"/>
  <c r="S36" i="10"/>
  <c r="S37" i="10"/>
  <c r="S80" i="10"/>
  <c r="S51" i="10"/>
  <c r="S62" i="10"/>
  <c r="S71" i="10"/>
  <c r="S89" i="10"/>
  <c r="S27" i="10"/>
  <c r="S65" i="10"/>
  <c r="S48" i="10"/>
  <c r="S84" i="10"/>
  <c r="S42" i="10"/>
  <c r="S85" i="10"/>
  <c r="S39" i="10"/>
  <c r="S57" i="10"/>
  <c r="S66" i="10"/>
  <c r="S75" i="10"/>
  <c r="S61" i="10"/>
  <c r="S76" i="10"/>
  <c r="S33" i="10"/>
  <c r="S90" i="10"/>
  <c r="S25" i="10"/>
  <c r="S52" i="10"/>
  <c r="S53" i="10"/>
  <c r="S78" i="10"/>
  <c r="S87" i="10"/>
  <c r="S34" i="10"/>
  <c r="S43" i="10"/>
  <c r="S29" i="10"/>
  <c r="S67" i="10"/>
  <c r="S44" i="10"/>
  <c r="S81" i="10"/>
  <c r="S58" i="10"/>
  <c r="S64" i="10"/>
  <c r="S46" i="10"/>
  <c r="S55" i="10"/>
  <c r="S73" i="10"/>
  <c r="S35" i="10"/>
  <c r="S82" i="10"/>
  <c r="S49" i="10"/>
  <c r="S32" i="10"/>
  <c r="S68" i="10"/>
  <c r="Q79" i="10"/>
  <c r="Q88" i="10"/>
  <c r="Q26" i="10"/>
  <c r="Q81" i="10"/>
  <c r="Q74" i="10"/>
  <c r="Q40" i="10"/>
  <c r="Q56" i="10"/>
  <c r="Q33" i="10"/>
  <c r="Q49" i="10"/>
  <c r="Q24" i="10"/>
  <c r="Q72" i="10"/>
  <c r="Q42" i="10"/>
  <c r="Q65" i="10"/>
  <c r="Q58" i="10"/>
  <c r="Q51" i="10"/>
  <c r="Q34" i="10"/>
  <c r="Q70" i="10"/>
  <c r="Q28" i="10"/>
  <c r="Q71" i="10"/>
  <c r="Q25" i="10"/>
  <c r="Q43" i="10"/>
  <c r="Q61" i="10"/>
  <c r="Q62" i="10"/>
  <c r="Q52" i="10"/>
  <c r="Q47" i="10"/>
  <c r="Q76" i="10"/>
  <c r="Q85" i="10"/>
  <c r="Q38" i="10"/>
  <c r="Q39" i="10"/>
  <c r="Q82" i="10"/>
  <c r="Q90" i="10"/>
  <c r="Q53" i="10"/>
  <c r="Q64" i="10"/>
  <c r="Q73" i="10"/>
  <c r="Q91" i="10"/>
  <c r="Q29" i="10"/>
  <c r="Q67" i="10"/>
  <c r="Q30" i="10"/>
  <c r="Q50" i="10"/>
  <c r="Q86" i="10"/>
  <c r="Q44" i="10"/>
  <c r="Q87" i="10"/>
  <c r="Q41" i="10"/>
  <c r="Q59" i="10"/>
  <c r="Q68" i="10"/>
  <c r="Q77" i="10"/>
  <c r="Q63" i="10"/>
  <c r="Q78" i="10"/>
  <c r="Q32" i="10"/>
  <c r="Q35" i="10"/>
  <c r="Q27" i="10"/>
  <c r="Q54" i="10"/>
  <c r="Q55" i="10"/>
  <c r="Q80" i="10"/>
  <c r="Q89" i="10"/>
  <c r="Q36" i="10"/>
  <c r="Q45" i="10"/>
  <c r="Q31" i="10"/>
  <c r="Q69" i="10"/>
  <c r="Q46" i="10"/>
  <c r="Q83" i="10"/>
  <c r="Q60" i="10"/>
  <c r="Q66" i="10"/>
  <c r="Q22" i="10"/>
  <c r="Q23" i="10"/>
  <c r="Q48" i="10"/>
  <c r="Q57" i="10"/>
  <c r="Q75" i="10"/>
  <c r="Q37" i="10"/>
  <c r="Q84" i="10"/>
  <c r="J7" i="10"/>
  <c r="G7" i="10"/>
  <c r="J21" i="10" s="1"/>
  <c r="G9" i="10"/>
  <c r="L21" i="10" s="1"/>
  <c r="J9" i="10"/>
  <c r="G4" i="10"/>
  <c r="G21" i="10" s="1"/>
  <c r="J4" i="10"/>
  <c r="D10" i="13"/>
  <c r="F10" i="13" s="1"/>
  <c r="D5" i="13"/>
  <c r="F5" i="13" s="1"/>
  <c r="D9" i="13"/>
  <c r="F9" i="13" s="1"/>
  <c r="D8" i="13"/>
  <c r="F8" i="13" s="1"/>
  <c r="D7" i="13"/>
  <c r="F7" i="13" s="1"/>
  <c r="D4" i="13"/>
  <c r="F4" i="13" s="1"/>
  <c r="D6" i="13"/>
  <c r="F6" i="13" s="1"/>
  <c r="G4" i="13" l="1"/>
  <c r="G21" i="13" s="1"/>
  <c r="J4" i="13"/>
  <c r="O81" i="10"/>
  <c r="O58" i="10"/>
  <c r="O76" i="10"/>
  <c r="O35" i="10"/>
  <c r="O26" i="10"/>
  <c r="O51" i="10"/>
  <c r="O74" i="10"/>
  <c r="O67" i="10"/>
  <c r="O44" i="10"/>
  <c r="O60" i="10"/>
  <c r="O28" i="10"/>
  <c r="O90" i="10"/>
  <c r="N90" i="10" s="1"/>
  <c r="O83" i="10"/>
  <c r="N83" i="10" s="1"/>
  <c r="O42" i="10"/>
  <c r="O39" i="10"/>
  <c r="O86" i="10"/>
  <c r="O53" i="10"/>
  <c r="O36" i="10"/>
  <c r="O72" i="10"/>
  <c r="O30" i="10"/>
  <c r="O73" i="10"/>
  <c r="O27" i="10"/>
  <c r="O45" i="10"/>
  <c r="O63" i="10"/>
  <c r="O64" i="10"/>
  <c r="O54" i="10"/>
  <c r="O49" i="10"/>
  <c r="O78" i="10"/>
  <c r="O87" i="10"/>
  <c r="N87" i="10" s="1"/>
  <c r="O40" i="10"/>
  <c r="N40" i="10" s="1"/>
  <c r="O41" i="10"/>
  <c r="O84" i="10"/>
  <c r="O55" i="10"/>
  <c r="O66" i="10"/>
  <c r="O75" i="10"/>
  <c r="O22" i="10"/>
  <c r="O31" i="10"/>
  <c r="O69" i="10"/>
  <c r="O32" i="10"/>
  <c r="O52" i="10"/>
  <c r="O88" i="10"/>
  <c r="O46" i="10"/>
  <c r="O89" i="10"/>
  <c r="N89" i="10" s="1"/>
  <c r="O43" i="10"/>
  <c r="N43" i="10" s="1"/>
  <c r="O61" i="10"/>
  <c r="O70" i="10"/>
  <c r="N70" i="10" s="1"/>
  <c r="O79" i="10"/>
  <c r="O65" i="10"/>
  <c r="O23" i="10"/>
  <c r="O80" i="10"/>
  <c r="O34" i="10"/>
  <c r="O37" i="10"/>
  <c r="O29" i="10"/>
  <c r="O56" i="10"/>
  <c r="O57" i="10"/>
  <c r="N57" i="10" s="1"/>
  <c r="O82" i="10"/>
  <c r="O91" i="10"/>
  <c r="O38" i="10"/>
  <c r="O47" i="10"/>
  <c r="N47" i="10" s="1"/>
  <c r="O33" i="10"/>
  <c r="O71" i="10"/>
  <c r="O48" i="10"/>
  <c r="N48" i="10" s="1"/>
  <c r="O85" i="10"/>
  <c r="O62" i="10"/>
  <c r="O68" i="10"/>
  <c r="O24" i="10"/>
  <c r="O25" i="10"/>
  <c r="O50" i="10"/>
  <c r="O59" i="10"/>
  <c r="O77" i="10"/>
  <c r="T84" i="10"/>
  <c r="T70" i="10"/>
  <c r="T63" i="10"/>
  <c r="T45" i="10"/>
  <c r="T79" i="10"/>
  <c r="T29" i="10"/>
  <c r="T61" i="10"/>
  <c r="T38" i="10"/>
  <c r="T77" i="10"/>
  <c r="T54" i="10"/>
  <c r="T47" i="10"/>
  <c r="T31" i="10"/>
  <c r="T28" i="10"/>
  <c r="T53" i="10"/>
  <c r="T62" i="10"/>
  <c r="T80" i="10"/>
  <c r="T42" i="10"/>
  <c r="T89" i="10"/>
  <c r="T39" i="10"/>
  <c r="T75" i="10"/>
  <c r="T33" i="10"/>
  <c r="T30" i="10"/>
  <c r="T48" i="10"/>
  <c r="T66" i="10"/>
  <c r="T67" i="10"/>
  <c r="T52" i="10"/>
  <c r="T81" i="10"/>
  <c r="T43" i="10"/>
  <c r="T24" i="10"/>
  <c r="T44" i="10"/>
  <c r="T87" i="10"/>
  <c r="T58" i="10"/>
  <c r="T69" i="10"/>
  <c r="T78" i="10"/>
  <c r="T25" i="10"/>
  <c r="T34" i="10"/>
  <c r="T72" i="10"/>
  <c r="T35" i="10"/>
  <c r="T55" i="10"/>
  <c r="T49" i="10"/>
  <c r="T46" i="10"/>
  <c r="T64" i="10"/>
  <c r="T73" i="10"/>
  <c r="T82" i="10"/>
  <c r="T68" i="10"/>
  <c r="T26" i="10"/>
  <c r="T83" i="10"/>
  <c r="T40" i="10"/>
  <c r="T32" i="10"/>
  <c r="T59" i="10"/>
  <c r="T60" i="10"/>
  <c r="T85" i="10"/>
  <c r="T41" i="10"/>
  <c r="T50" i="10"/>
  <c r="T36" i="10"/>
  <c r="T74" i="10"/>
  <c r="T51" i="10"/>
  <c r="T88" i="10"/>
  <c r="T65" i="10"/>
  <c r="T71" i="10"/>
  <c r="R86" i="10"/>
  <c r="R23" i="10"/>
  <c r="R88" i="10"/>
  <c r="R47" i="10"/>
  <c r="R31" i="10"/>
  <c r="R81" i="10"/>
  <c r="R63" i="10"/>
  <c r="R40" i="10"/>
  <c r="R56" i="10"/>
  <c r="R33" i="10"/>
  <c r="R79" i="10"/>
  <c r="R49" i="10"/>
  <c r="R24" i="10"/>
  <c r="R72" i="10"/>
  <c r="R65" i="10"/>
  <c r="R90" i="10"/>
  <c r="R67" i="10"/>
  <c r="R73" i="10"/>
  <c r="R30" i="10"/>
  <c r="R55" i="10"/>
  <c r="R64" i="10"/>
  <c r="R82" i="10"/>
  <c r="R58" i="10"/>
  <c r="N58" i="10" s="1"/>
  <c r="R44" i="10"/>
  <c r="R91" i="10"/>
  <c r="R78" i="10"/>
  <c r="R41" i="10"/>
  <c r="R77" i="10"/>
  <c r="R35" i="10"/>
  <c r="R32" i="10"/>
  <c r="R50" i="10"/>
  <c r="R59" i="10"/>
  <c r="R68" i="10"/>
  <c r="R69" i="10"/>
  <c r="R54" i="10"/>
  <c r="R83" i="10"/>
  <c r="R45" i="10"/>
  <c r="R26" i="10"/>
  <c r="N26" i="10" s="1"/>
  <c r="R46" i="10"/>
  <c r="R89" i="10"/>
  <c r="R60" i="10"/>
  <c r="R71" i="10"/>
  <c r="R80" i="10"/>
  <c r="R27" i="10"/>
  <c r="R36" i="10"/>
  <c r="R22" i="10"/>
  <c r="R74" i="10"/>
  <c r="R37" i="10"/>
  <c r="R57" i="10"/>
  <c r="R51" i="10"/>
  <c r="R48" i="10"/>
  <c r="R66" i="10"/>
  <c r="R39" i="10"/>
  <c r="R75" i="10"/>
  <c r="R84" i="10"/>
  <c r="R70" i="10"/>
  <c r="R28" i="10"/>
  <c r="R85" i="10"/>
  <c r="R42" i="10"/>
  <c r="R25" i="10"/>
  <c r="R34" i="10"/>
  <c r="R61" i="10"/>
  <c r="R62" i="10"/>
  <c r="R87" i="10"/>
  <c r="R43" i="10"/>
  <c r="R52" i="10"/>
  <c r="R38" i="10"/>
  <c r="R76" i="10"/>
  <c r="R53" i="10"/>
  <c r="R29" i="10"/>
  <c r="N76" i="10"/>
  <c r="N81" i="10"/>
  <c r="G6" i="13"/>
  <c r="I21" i="13" s="1"/>
  <c r="J6" i="13"/>
  <c r="G8" i="13"/>
  <c r="K21" i="13" s="1"/>
  <c r="J8" i="13"/>
  <c r="J5" i="13"/>
  <c r="G5" i="13"/>
  <c r="H21" i="13" s="1"/>
  <c r="G7" i="13"/>
  <c r="J21" i="13" s="1"/>
  <c r="J7" i="13"/>
  <c r="G9" i="13"/>
  <c r="L21" i="13" s="1"/>
  <c r="J9" i="13"/>
  <c r="G10" i="13"/>
  <c r="M21" i="13" s="1"/>
  <c r="J10" i="13"/>
  <c r="D8" i="17"/>
  <c r="F8" i="17" s="1"/>
  <c r="D4" i="17"/>
  <c r="F4" i="17" s="1"/>
  <c r="D9" i="17"/>
  <c r="F9" i="17" s="1"/>
  <c r="N37" i="10" l="1"/>
  <c r="N42" i="10"/>
  <c r="N71" i="10"/>
  <c r="N62" i="10"/>
  <c r="N65" i="10"/>
  <c r="N84" i="10"/>
  <c r="N86" i="10"/>
  <c r="N85" i="10"/>
  <c r="N79" i="10"/>
  <c r="N41" i="10"/>
  <c r="N39" i="10"/>
  <c r="Q79" i="13"/>
  <c r="Q65" i="13"/>
  <c r="Q51" i="13"/>
  <c r="Q28" i="13"/>
  <c r="Q72" i="13"/>
  <c r="Q33" i="13"/>
  <c r="Q24" i="13"/>
  <c r="Q49" i="13"/>
  <c r="Q56" i="13"/>
  <c r="Q40" i="13"/>
  <c r="Q35" i="13"/>
  <c r="Q26" i="13"/>
  <c r="Q81" i="13"/>
  <c r="Q88" i="13"/>
  <c r="Q80" i="13"/>
  <c r="Q89" i="13"/>
  <c r="Q27" i="13"/>
  <c r="Q77" i="13"/>
  <c r="Q63" i="13"/>
  <c r="Q31" i="13"/>
  <c r="Q86" i="13"/>
  <c r="Q58" i="13"/>
  <c r="Q76" i="13"/>
  <c r="Q36" i="13"/>
  <c r="Q54" i="13"/>
  <c r="Q84" i="13"/>
  <c r="Q85" i="13"/>
  <c r="Q71" i="13"/>
  <c r="Q62" i="13"/>
  <c r="Q48" i="13"/>
  <c r="Q57" i="13"/>
  <c r="Q66" i="13"/>
  <c r="Q45" i="13"/>
  <c r="Q29" i="13"/>
  <c r="Q53" i="13"/>
  <c r="Q75" i="13"/>
  <c r="Q67" i="13"/>
  <c r="Q44" i="13"/>
  <c r="Q39" i="13"/>
  <c r="Q22" i="13"/>
  <c r="Q30" i="13"/>
  <c r="Q25" i="13"/>
  <c r="Q34" i="13"/>
  <c r="Q43" i="13"/>
  <c r="Q74" i="13"/>
  <c r="Q87" i="13"/>
  <c r="Q70" i="13"/>
  <c r="Q52" i="13"/>
  <c r="Q61" i="13"/>
  <c r="Q78" i="13"/>
  <c r="Q64" i="13"/>
  <c r="Q73" i="13"/>
  <c r="Q82" i="13"/>
  <c r="Q47" i="13"/>
  <c r="Q42" i="13"/>
  <c r="Q60" i="13"/>
  <c r="Q69" i="13"/>
  <c r="Q91" i="13"/>
  <c r="Q38" i="13"/>
  <c r="Q83" i="13"/>
  <c r="Q55" i="13"/>
  <c r="Q41" i="13"/>
  <c r="Q50" i="13"/>
  <c r="Q37" i="13"/>
  <c r="Q46" i="13"/>
  <c r="Q32" i="13"/>
  <c r="Q59" i="13"/>
  <c r="Q90" i="13"/>
  <c r="Q23" i="13"/>
  <c r="Q68" i="13"/>
  <c r="S77" i="13"/>
  <c r="S79" i="13"/>
  <c r="S33" i="13"/>
  <c r="S86" i="13"/>
  <c r="S24" i="13"/>
  <c r="S63" i="13"/>
  <c r="S38" i="13"/>
  <c r="S49" i="13"/>
  <c r="S70" i="13"/>
  <c r="S31" i="13"/>
  <c r="S26" i="13"/>
  <c r="S54" i="13"/>
  <c r="S47" i="13"/>
  <c r="S56" i="13"/>
  <c r="S74" i="13"/>
  <c r="S43" i="13"/>
  <c r="S45" i="13"/>
  <c r="S83" i="13"/>
  <c r="S69" i="13"/>
  <c r="S34" i="13"/>
  <c r="S52" i="13"/>
  <c r="S84" i="13"/>
  <c r="S75" i="13"/>
  <c r="S60" i="13"/>
  <c r="S46" i="13"/>
  <c r="S55" i="13"/>
  <c r="S64" i="13"/>
  <c r="S29" i="13"/>
  <c r="S41" i="13"/>
  <c r="S51" i="13"/>
  <c r="S73" i="13"/>
  <c r="S36" i="13"/>
  <c r="S65" i="13"/>
  <c r="S42" i="13"/>
  <c r="S37" i="13"/>
  <c r="S27" i="13"/>
  <c r="S28" i="13"/>
  <c r="S23" i="13"/>
  <c r="S32" i="13"/>
  <c r="S82" i="13"/>
  <c r="S68" i="13"/>
  <c r="S61" i="13"/>
  <c r="S89" i="13"/>
  <c r="S72" i="13"/>
  <c r="S90" i="13"/>
  <c r="S85" i="13"/>
  <c r="S50" i="13"/>
  <c r="S59" i="13"/>
  <c r="S76" i="13"/>
  <c r="S62" i="13"/>
  <c r="S71" i="13"/>
  <c r="S80" i="13"/>
  <c r="S40" i="13"/>
  <c r="S58" i="13"/>
  <c r="S67" i="13"/>
  <c r="S66" i="13"/>
  <c r="S81" i="13"/>
  <c r="S53" i="13"/>
  <c r="S39" i="13"/>
  <c r="S48" i="13"/>
  <c r="S35" i="13"/>
  <c r="S44" i="13"/>
  <c r="S30" i="13"/>
  <c r="S57" i="13"/>
  <c r="S88" i="13"/>
  <c r="S78" i="13"/>
  <c r="S87" i="13"/>
  <c r="S25" i="13"/>
  <c r="R86" i="13"/>
  <c r="R79" i="13"/>
  <c r="R72" i="13"/>
  <c r="R33" i="13"/>
  <c r="R24" i="13"/>
  <c r="R63" i="13"/>
  <c r="R56" i="13"/>
  <c r="R42" i="13"/>
  <c r="R31" i="13"/>
  <c r="R26" i="13"/>
  <c r="R88" i="13"/>
  <c r="R47" i="13"/>
  <c r="R40" i="13"/>
  <c r="R44" i="13"/>
  <c r="R53" i="13"/>
  <c r="R66" i="13"/>
  <c r="R36" i="13"/>
  <c r="R22" i="13"/>
  <c r="R52" i="13"/>
  <c r="R58" i="13"/>
  <c r="R35" i="13"/>
  <c r="R30" i="13"/>
  <c r="R59" i="13"/>
  <c r="R25" i="13"/>
  <c r="R75" i="13"/>
  <c r="R87" i="13"/>
  <c r="R34" i="13"/>
  <c r="R84" i="13"/>
  <c r="R70" i="13"/>
  <c r="R77" i="13"/>
  <c r="R65" i="13"/>
  <c r="R83" i="13"/>
  <c r="R78" i="13"/>
  <c r="R27" i="13"/>
  <c r="R43" i="13"/>
  <c r="R61" i="13"/>
  <c r="R54" i="13"/>
  <c r="R69" i="13"/>
  <c r="R55" i="13"/>
  <c r="R64" i="13"/>
  <c r="R73" i="13"/>
  <c r="R38" i="13"/>
  <c r="R60" i="13"/>
  <c r="R82" i="13"/>
  <c r="R29" i="13"/>
  <c r="R74" i="13"/>
  <c r="R51" i="13"/>
  <c r="R46" i="13"/>
  <c r="R50" i="13"/>
  <c r="R45" i="13"/>
  <c r="R28" i="13"/>
  <c r="R37" i="13"/>
  <c r="R32" i="13"/>
  <c r="R41" i="13"/>
  <c r="R91" i="13"/>
  <c r="R23" i="13"/>
  <c r="R81" i="13"/>
  <c r="R68" i="13"/>
  <c r="R49" i="13"/>
  <c r="R85" i="13"/>
  <c r="R71" i="13"/>
  <c r="R80" i="13"/>
  <c r="R89" i="13"/>
  <c r="R67" i="13"/>
  <c r="R76" i="13"/>
  <c r="R90" i="13"/>
  <c r="R62" i="13"/>
  <c r="R39" i="13"/>
  <c r="R48" i="13"/>
  <c r="R57" i="13"/>
  <c r="U59" i="13"/>
  <c r="U45" i="13"/>
  <c r="U84" i="13"/>
  <c r="U26" i="13"/>
  <c r="U68" i="13"/>
  <c r="U29" i="13"/>
  <c r="U81" i="13"/>
  <c r="U32" i="13"/>
  <c r="U50" i="13"/>
  <c r="U71" i="13"/>
  <c r="U44" i="13"/>
  <c r="U53" i="13"/>
  <c r="U62" i="13"/>
  <c r="U49" i="13"/>
  <c r="U63" i="13"/>
  <c r="U40" i="13"/>
  <c r="U35" i="13"/>
  <c r="U30" i="13"/>
  <c r="U80" i="13"/>
  <c r="U39" i="13"/>
  <c r="U70" i="13"/>
  <c r="U88" i="13"/>
  <c r="U83" i="13"/>
  <c r="U48" i="13"/>
  <c r="U74" i="13"/>
  <c r="U60" i="13"/>
  <c r="U69" i="13"/>
  <c r="U78" i="13"/>
  <c r="U43" i="13"/>
  <c r="U65" i="13"/>
  <c r="U87" i="13"/>
  <c r="U34" i="13"/>
  <c r="U25" i="13"/>
  <c r="U79" i="13"/>
  <c r="U51" i="13"/>
  <c r="U33" i="13"/>
  <c r="U42" i="13"/>
  <c r="U64" i="13"/>
  <c r="U73" i="13"/>
  <c r="U54" i="13"/>
  <c r="P88" i="13"/>
  <c r="P65" i="13"/>
  <c r="P28" i="13"/>
  <c r="P33" i="13"/>
  <c r="P44" i="13"/>
  <c r="P90" i="13"/>
  <c r="P49" i="13"/>
  <c r="P42" i="13"/>
  <c r="P74" i="13"/>
  <c r="P26" i="13"/>
  <c r="P81" i="13"/>
  <c r="P58" i="13"/>
  <c r="P64" i="13"/>
  <c r="P41" i="13"/>
  <c r="P50" i="13"/>
  <c r="P59" i="13"/>
  <c r="P40" i="13"/>
  <c r="P46" i="13"/>
  <c r="P55" i="13"/>
  <c r="P68" i="13"/>
  <c r="P38" i="13"/>
  <c r="P24" i="13"/>
  <c r="P60" i="13"/>
  <c r="P37" i="13"/>
  <c r="P32" i="13"/>
  <c r="P27" i="13"/>
  <c r="P77" i="13"/>
  <c r="P63" i="13"/>
  <c r="P23" i="13"/>
  <c r="P89" i="13"/>
  <c r="P36" i="13"/>
  <c r="P86" i="13"/>
  <c r="P72" i="13"/>
  <c r="P45" i="13"/>
  <c r="P67" i="13"/>
  <c r="P85" i="13"/>
  <c r="P80" i="13"/>
  <c r="P22" i="13"/>
  <c r="P56" i="13"/>
  <c r="P71" i="13"/>
  <c r="P57" i="13"/>
  <c r="P66" i="13"/>
  <c r="P75" i="13"/>
  <c r="P54" i="13"/>
  <c r="P62" i="13"/>
  <c r="P84" i="13"/>
  <c r="P31" i="13"/>
  <c r="P79" i="13"/>
  <c r="P35" i="13"/>
  <c r="P76" i="13"/>
  <c r="P53" i="13"/>
  <c r="P48" i="13"/>
  <c r="P47" i="13"/>
  <c r="P30" i="13"/>
  <c r="P39" i="13"/>
  <c r="P34" i="13"/>
  <c r="P43" i="13"/>
  <c r="P25" i="13"/>
  <c r="P52" i="13"/>
  <c r="P70" i="13"/>
  <c r="P83" i="13"/>
  <c r="P61" i="13"/>
  <c r="P51" i="13"/>
  <c r="P87" i="13"/>
  <c r="P73" i="13"/>
  <c r="P82" i="13"/>
  <c r="P91" i="13"/>
  <c r="P69" i="13"/>
  <c r="P78" i="13"/>
  <c r="P29" i="13"/>
  <c r="T84" i="13"/>
  <c r="T28" i="13"/>
  <c r="T24" i="13"/>
  <c r="T45" i="13"/>
  <c r="T38" i="13"/>
  <c r="T77" i="13"/>
  <c r="T70" i="13"/>
  <c r="T33" i="13"/>
  <c r="T31" i="13"/>
  <c r="T26" i="13"/>
  <c r="T61" i="13"/>
  <c r="T54" i="13"/>
  <c r="T47" i="13"/>
  <c r="T40" i="13"/>
  <c r="T29" i="13"/>
  <c r="T66" i="13"/>
  <c r="T73" i="13"/>
  <c r="T68" i="13"/>
  <c r="T85" i="13"/>
  <c r="T32" i="13"/>
  <c r="T82" i="13"/>
  <c r="T75" i="13"/>
  <c r="T63" i="13"/>
  <c r="T81" i="13"/>
  <c r="T41" i="13"/>
  <c r="T59" i="13"/>
  <c r="T67" i="13"/>
  <c r="T53" i="13"/>
  <c r="T62" i="13"/>
  <c r="T71" i="13"/>
  <c r="T50" i="13"/>
  <c r="T36" i="13"/>
  <c r="T58" i="13"/>
  <c r="T80" i="13"/>
  <c r="T52" i="13"/>
  <c r="T72" i="13"/>
  <c r="T49" i="13"/>
  <c r="T44" i="13"/>
  <c r="T35" i="13"/>
  <c r="T30" i="13"/>
  <c r="T39" i="13"/>
  <c r="T89" i="13"/>
  <c r="T48" i="13"/>
  <c r="T43" i="13"/>
  <c r="T79" i="13"/>
  <c r="T83" i="13"/>
  <c r="T69" i="13"/>
  <c r="T78" i="13"/>
  <c r="T87" i="13"/>
  <c r="T65" i="13"/>
  <c r="T74" i="13"/>
  <c r="T25" i="13"/>
  <c r="T88" i="13"/>
  <c r="T60" i="13"/>
  <c r="T46" i="13"/>
  <c r="T55" i="13"/>
  <c r="T42" i="13"/>
  <c r="T51" i="13"/>
  <c r="T64" i="13"/>
  <c r="T34" i="13"/>
  <c r="O81" i="13"/>
  <c r="O51" i="13"/>
  <c r="O90" i="13"/>
  <c r="O83" i="13"/>
  <c r="O42" i="13"/>
  <c r="O58" i="13"/>
  <c r="O67" i="13"/>
  <c r="O35" i="13"/>
  <c r="O74" i="13"/>
  <c r="O26" i="13"/>
  <c r="O53" i="13"/>
  <c r="O30" i="13"/>
  <c r="O25" i="13"/>
  <c r="O70" i="13"/>
  <c r="O82" i="13"/>
  <c r="O91" i="13"/>
  <c r="O29" i="13"/>
  <c r="O79" i="13"/>
  <c r="O65" i="13"/>
  <c r="O56" i="13"/>
  <c r="O72" i="13"/>
  <c r="O60" i="13"/>
  <c r="O78" i="13"/>
  <c r="O49" i="13"/>
  <c r="O31" i="13"/>
  <c r="O87" i="13"/>
  <c r="O73" i="13"/>
  <c r="O38" i="13"/>
  <c r="O64" i="13"/>
  <c r="O50" i="13"/>
  <c r="O59" i="13"/>
  <c r="O68" i="13"/>
  <c r="O47" i="13"/>
  <c r="O33" i="13"/>
  <c r="O63" i="13"/>
  <c r="O55" i="13"/>
  <c r="O77" i="13"/>
  <c r="O24" i="13"/>
  <c r="O69" i="13"/>
  <c r="O46" i="13"/>
  <c r="O41" i="13"/>
  <c r="O32" i="13"/>
  <c r="O27" i="13"/>
  <c r="O36" i="13"/>
  <c r="O86" i="13"/>
  <c r="O54" i="13"/>
  <c r="O40" i="13"/>
  <c r="O61" i="13"/>
  <c r="O28" i="13"/>
  <c r="O23" i="13"/>
  <c r="O45" i="13"/>
  <c r="O76" i="13"/>
  <c r="O89" i="13"/>
  <c r="O80" i="13"/>
  <c r="O66" i="13"/>
  <c r="O75" i="13"/>
  <c r="O84" i="13"/>
  <c r="O44" i="13"/>
  <c r="O62" i="13"/>
  <c r="O71" i="13"/>
  <c r="O22" i="13"/>
  <c r="O85" i="13"/>
  <c r="O57" i="13"/>
  <c r="O43" i="13"/>
  <c r="O52" i="13"/>
  <c r="O88" i="13"/>
  <c r="O39" i="13"/>
  <c r="O48" i="13"/>
  <c r="O34" i="13"/>
  <c r="O37" i="13"/>
  <c r="N37" i="13" s="1"/>
  <c r="N33" i="10"/>
  <c r="N78" i="10"/>
  <c r="N49" i="10"/>
  <c r="N28" i="10"/>
  <c r="N38" i="10"/>
  <c r="N46" i="10"/>
  <c r="N54" i="10"/>
  <c r="N60" i="10"/>
  <c r="N61" i="10"/>
  <c r="N91" i="10"/>
  <c r="N88" i="10"/>
  <c r="N64" i="10"/>
  <c r="N44" i="10"/>
  <c r="N82" i="10"/>
  <c r="N52" i="10"/>
  <c r="N63" i="10"/>
  <c r="N67" i="10"/>
  <c r="N32" i="10"/>
  <c r="N45" i="10"/>
  <c r="N77" i="10"/>
  <c r="N56" i="10"/>
  <c r="N69" i="10"/>
  <c r="N27" i="10"/>
  <c r="N51" i="10"/>
  <c r="N29" i="10"/>
  <c r="N31" i="10"/>
  <c r="N73" i="10"/>
  <c r="N22" i="10"/>
  <c r="N30" i="10"/>
  <c r="N35" i="10"/>
  <c r="N59" i="10"/>
  <c r="N25" i="10"/>
  <c r="N34" i="10"/>
  <c r="N75" i="10"/>
  <c r="N72" i="10"/>
  <c r="N24" i="10"/>
  <c r="N80" i="10"/>
  <c r="N66" i="10"/>
  <c r="N36" i="10"/>
  <c r="N50" i="10"/>
  <c r="N74" i="10"/>
  <c r="N68" i="10"/>
  <c r="N23" i="10"/>
  <c r="N55" i="10"/>
  <c r="N53" i="10"/>
  <c r="G4" i="17"/>
  <c r="G21" i="17" s="1"/>
  <c r="J4" i="17"/>
  <c r="J9" i="17"/>
  <c r="G9" i="17"/>
  <c r="L21" i="17" s="1"/>
  <c r="J8" i="17"/>
  <c r="G8" i="17"/>
  <c r="K21" i="17" s="1"/>
  <c r="D6" i="17"/>
  <c r="F6" i="17" s="1"/>
  <c r="D7" i="17"/>
  <c r="F7" i="17" s="1"/>
  <c r="D10" i="17"/>
  <c r="F10" i="17" s="1"/>
  <c r="D5" i="17"/>
  <c r="F5" i="17" s="1"/>
  <c r="N45" i="13" l="1"/>
  <c r="N23" i="13"/>
  <c r="N77" i="13"/>
  <c r="N76" i="13"/>
  <c r="N83" i="13"/>
  <c r="N60" i="13"/>
  <c r="N59" i="13"/>
  <c r="N72" i="13"/>
  <c r="N25" i="13"/>
  <c r="N24" i="13"/>
  <c r="G12" i="10"/>
  <c r="J12" i="10" s="1"/>
  <c r="N64" i="13"/>
  <c r="O23" i="17"/>
  <c r="O39" i="17"/>
  <c r="O55" i="17"/>
  <c r="O71" i="17"/>
  <c r="O87" i="17"/>
  <c r="O30" i="17"/>
  <c r="O46" i="17"/>
  <c r="O62" i="17"/>
  <c r="O78" i="17"/>
  <c r="O37" i="17"/>
  <c r="O53" i="17"/>
  <c r="O69" i="17"/>
  <c r="O85" i="17"/>
  <c r="O28" i="17"/>
  <c r="O44" i="17"/>
  <c r="O60" i="17"/>
  <c r="O76" i="17"/>
  <c r="O35" i="17"/>
  <c r="O51" i="17"/>
  <c r="O67" i="17"/>
  <c r="O83" i="17"/>
  <c r="O26" i="17"/>
  <c r="O42" i="17"/>
  <c r="O58" i="17"/>
  <c r="O74" i="17"/>
  <c r="O90" i="17"/>
  <c r="O33" i="17"/>
  <c r="O49" i="17"/>
  <c r="O65" i="17"/>
  <c r="O81" i="17"/>
  <c r="O24" i="17"/>
  <c r="O40" i="17"/>
  <c r="O56" i="17"/>
  <c r="O72" i="17"/>
  <c r="O88" i="17"/>
  <c r="O31" i="17"/>
  <c r="O47" i="17"/>
  <c r="O63" i="17"/>
  <c r="O79" i="17"/>
  <c r="O38" i="17"/>
  <c r="O54" i="17"/>
  <c r="O70" i="17"/>
  <c r="O86" i="17"/>
  <c r="O29" i="17"/>
  <c r="O45" i="17"/>
  <c r="O61" i="17"/>
  <c r="O77" i="17"/>
  <c r="O36" i="17"/>
  <c r="O52" i="17"/>
  <c r="O68" i="17"/>
  <c r="O84" i="17"/>
  <c r="O27" i="17"/>
  <c r="O43" i="17"/>
  <c r="O59" i="17"/>
  <c r="O75" i="17"/>
  <c r="O91" i="17"/>
  <c r="O34" i="17"/>
  <c r="O50" i="17"/>
  <c r="O66" i="17"/>
  <c r="O82" i="17"/>
  <c r="O25" i="17"/>
  <c r="O41" i="17"/>
  <c r="O57" i="17"/>
  <c r="O73" i="17"/>
  <c r="O89" i="17"/>
  <c r="O32" i="17"/>
  <c r="O48" i="17"/>
  <c r="O64" i="17"/>
  <c r="O80" i="17"/>
  <c r="S27" i="17"/>
  <c r="S43" i="17"/>
  <c r="S59" i="17"/>
  <c r="S75" i="17"/>
  <c r="S34" i="17"/>
  <c r="S50" i="17"/>
  <c r="S66" i="17"/>
  <c r="S82" i="17"/>
  <c r="S25" i="17"/>
  <c r="S41" i="17"/>
  <c r="S57" i="17"/>
  <c r="S73" i="17"/>
  <c r="S89" i="17"/>
  <c r="S32" i="17"/>
  <c r="S48" i="17"/>
  <c r="S64" i="17"/>
  <c r="S80" i="17"/>
  <c r="S23" i="17"/>
  <c r="S39" i="17"/>
  <c r="S55" i="17"/>
  <c r="S71" i="17"/>
  <c r="S87" i="17"/>
  <c r="S30" i="17"/>
  <c r="S46" i="17"/>
  <c r="S62" i="17"/>
  <c r="S78" i="17"/>
  <c r="S37" i="17"/>
  <c r="S53" i="17"/>
  <c r="S69" i="17"/>
  <c r="S85" i="17"/>
  <c r="S28" i="17"/>
  <c r="S44" i="17"/>
  <c r="S60" i="17"/>
  <c r="S76" i="17"/>
  <c r="S35" i="17"/>
  <c r="S51" i="17"/>
  <c r="S67" i="17"/>
  <c r="S83" i="17"/>
  <c r="S26" i="17"/>
  <c r="S42" i="17"/>
  <c r="S58" i="17"/>
  <c r="S74" i="17"/>
  <c r="S90" i="17"/>
  <c r="S33" i="17"/>
  <c r="S49" i="17"/>
  <c r="S65" i="17"/>
  <c r="S81" i="17"/>
  <c r="S24" i="17"/>
  <c r="S40" i="17"/>
  <c r="S56" i="17"/>
  <c r="S72" i="17"/>
  <c r="S88" i="17"/>
  <c r="S31" i="17"/>
  <c r="S47" i="17"/>
  <c r="S63" i="17"/>
  <c r="S79" i="17"/>
  <c r="S38" i="17"/>
  <c r="S54" i="17"/>
  <c r="S70" i="17"/>
  <c r="S86" i="17"/>
  <c r="S29" i="17"/>
  <c r="S45" i="17"/>
  <c r="S61" i="17"/>
  <c r="S77" i="17"/>
  <c r="S36" i="17"/>
  <c r="S52" i="17"/>
  <c r="S68" i="17"/>
  <c r="S84" i="17"/>
  <c r="T36" i="17"/>
  <c r="T52" i="17"/>
  <c r="T68" i="17"/>
  <c r="T84" i="17"/>
  <c r="T43" i="17"/>
  <c r="T59" i="17"/>
  <c r="T75" i="17"/>
  <c r="T34" i="17"/>
  <c r="T50" i="17"/>
  <c r="T66" i="17"/>
  <c r="T82" i="17"/>
  <c r="T25" i="17"/>
  <c r="T41" i="17"/>
  <c r="T73" i="17"/>
  <c r="T89" i="17"/>
  <c r="T32" i="17"/>
  <c r="T48" i="17"/>
  <c r="T64" i="17"/>
  <c r="T80" i="17"/>
  <c r="T39" i="17"/>
  <c r="T55" i="17"/>
  <c r="T71" i="17"/>
  <c r="T87" i="17"/>
  <c r="T30" i="17"/>
  <c r="T46" i="17"/>
  <c r="T62" i="17"/>
  <c r="T78" i="17"/>
  <c r="T53" i="17"/>
  <c r="T69" i="17"/>
  <c r="T85" i="17"/>
  <c r="T28" i="17"/>
  <c r="T44" i="17"/>
  <c r="T60" i="17"/>
  <c r="T35" i="17"/>
  <c r="T51" i="17"/>
  <c r="T67" i="17"/>
  <c r="T83" i="17"/>
  <c r="T26" i="17"/>
  <c r="T42" i="17"/>
  <c r="T58" i="17"/>
  <c r="T74" i="17"/>
  <c r="T33" i="17"/>
  <c r="T49" i="17"/>
  <c r="T65" i="17"/>
  <c r="T81" i="17"/>
  <c r="T24" i="17"/>
  <c r="T40" i="17"/>
  <c r="T72" i="17"/>
  <c r="T88" i="17"/>
  <c r="T31" i="17"/>
  <c r="T47" i="17"/>
  <c r="T63" i="17"/>
  <c r="T79" i="17"/>
  <c r="T38" i="17"/>
  <c r="T54" i="17"/>
  <c r="T70" i="17"/>
  <c r="T29" i="17"/>
  <c r="T45" i="17"/>
  <c r="T61" i="17"/>
  <c r="T77" i="17"/>
  <c r="N80" i="13"/>
  <c r="N47" i="13"/>
  <c r="N43" i="13"/>
  <c r="N27" i="13"/>
  <c r="N89" i="13"/>
  <c r="N39" i="13"/>
  <c r="N63" i="13"/>
  <c r="N65" i="13"/>
  <c r="N74" i="13"/>
  <c r="N88" i="13"/>
  <c r="N33" i="13"/>
  <c r="N79" i="13"/>
  <c r="N51" i="13"/>
  <c r="N34" i="13"/>
  <c r="N82" i="13"/>
  <c r="N50" i="13"/>
  <c r="N56" i="13"/>
  <c r="N86" i="13"/>
  <c r="N42" i="13"/>
  <c r="N54" i="13"/>
  <c r="N22" i="13"/>
  <c r="N71" i="13"/>
  <c r="N38" i="13"/>
  <c r="N30" i="13"/>
  <c r="N58" i="13"/>
  <c r="N28" i="13"/>
  <c r="N91" i="13"/>
  <c r="N29" i="13"/>
  <c r="N61" i="13"/>
  <c r="N90" i="13"/>
  <c r="N48" i="13"/>
  <c r="N52" i="13"/>
  <c r="N68" i="13"/>
  <c r="N40" i="13"/>
  <c r="N70" i="13"/>
  <c r="N36" i="13"/>
  <c r="N53" i="13"/>
  <c r="N32" i="13"/>
  <c r="N26" i="13"/>
  <c r="N41" i="13"/>
  <c r="N75" i="13"/>
  <c r="N35" i="13"/>
  <c r="N55" i="13"/>
  <c r="N57" i="13"/>
  <c r="N85" i="13"/>
  <c r="N62" i="13"/>
  <c r="N73" i="13"/>
  <c r="N44" i="13"/>
  <c r="N87" i="13"/>
  <c r="N84" i="13"/>
  <c r="N31" i="13"/>
  <c r="N81" i="13"/>
  <c r="N46" i="13"/>
  <c r="N49" i="13"/>
  <c r="N66" i="13"/>
  <c r="N69" i="13"/>
  <c r="N78" i="13"/>
  <c r="N67" i="13"/>
  <c r="O22" i="17"/>
  <c r="G5" i="17"/>
  <c r="H21" i="17" s="1"/>
  <c r="J5" i="17"/>
  <c r="G10" i="17"/>
  <c r="M21" i="17" s="1"/>
  <c r="J10" i="17"/>
  <c r="G6" i="17"/>
  <c r="I21" i="17" s="1"/>
  <c r="J6" i="17"/>
  <c r="J7" i="17"/>
  <c r="G7" i="17"/>
  <c r="J21" i="17" s="1"/>
  <c r="R34" i="17" l="1"/>
  <c r="R50" i="17"/>
  <c r="R66" i="17"/>
  <c r="R82" i="17"/>
  <c r="R25" i="17"/>
  <c r="R41" i="17"/>
  <c r="R57" i="17"/>
  <c r="R73" i="17"/>
  <c r="R89" i="17"/>
  <c r="R32" i="17"/>
  <c r="R48" i="17"/>
  <c r="R64" i="17"/>
  <c r="R80" i="17"/>
  <c r="R23" i="17"/>
  <c r="R39" i="17"/>
  <c r="R55" i="17"/>
  <c r="R71" i="17"/>
  <c r="R87" i="17"/>
  <c r="R30" i="17"/>
  <c r="R46" i="17"/>
  <c r="R62" i="17"/>
  <c r="R78" i="17"/>
  <c r="R37" i="17"/>
  <c r="R53" i="17"/>
  <c r="R69" i="17"/>
  <c r="R85" i="17"/>
  <c r="R28" i="17"/>
  <c r="R44" i="17"/>
  <c r="R60" i="17"/>
  <c r="R76" i="17"/>
  <c r="R35" i="17"/>
  <c r="R51" i="17"/>
  <c r="R67" i="17"/>
  <c r="R83" i="17"/>
  <c r="R26" i="17"/>
  <c r="R42" i="17"/>
  <c r="R58" i="17"/>
  <c r="R74" i="17"/>
  <c r="R90" i="17"/>
  <c r="R33" i="17"/>
  <c r="R49" i="17"/>
  <c r="R65" i="17"/>
  <c r="R81" i="17"/>
  <c r="R24" i="17"/>
  <c r="R40" i="17"/>
  <c r="R56" i="17"/>
  <c r="R72" i="17"/>
  <c r="R88" i="17"/>
  <c r="R31" i="17"/>
  <c r="R47" i="17"/>
  <c r="R63" i="17"/>
  <c r="R79" i="17"/>
  <c r="R38" i="17"/>
  <c r="R54" i="17"/>
  <c r="R70" i="17"/>
  <c r="R86" i="17"/>
  <c r="R29" i="17"/>
  <c r="R45" i="17"/>
  <c r="R61" i="17"/>
  <c r="R77" i="17"/>
  <c r="R36" i="17"/>
  <c r="R52" i="17"/>
  <c r="R68" i="17"/>
  <c r="R84" i="17"/>
  <c r="R27" i="17"/>
  <c r="R43" i="17"/>
  <c r="R59" i="17"/>
  <c r="R75" i="17"/>
  <c r="R91" i="17"/>
  <c r="Q25" i="17"/>
  <c r="Q41" i="17"/>
  <c r="Q57" i="17"/>
  <c r="Q73" i="17"/>
  <c r="Q89" i="17"/>
  <c r="Q32" i="17"/>
  <c r="Q48" i="17"/>
  <c r="Q64" i="17"/>
  <c r="Q80" i="17"/>
  <c r="Q23" i="17"/>
  <c r="N23" i="17" s="1"/>
  <c r="Q39" i="17"/>
  <c r="Q55" i="17"/>
  <c r="Q71" i="17"/>
  <c r="Q87" i="17"/>
  <c r="Q30" i="17"/>
  <c r="Q46" i="17"/>
  <c r="Q62" i="17"/>
  <c r="Q78" i="17"/>
  <c r="Q37" i="17"/>
  <c r="Q53" i="17"/>
  <c r="Q69" i="17"/>
  <c r="Q85" i="17"/>
  <c r="Q28" i="17"/>
  <c r="Q44" i="17"/>
  <c r="Q60" i="17"/>
  <c r="Q76" i="17"/>
  <c r="N76" i="17" s="1"/>
  <c r="Q35" i="17"/>
  <c r="Q51" i="17"/>
  <c r="Q67" i="17"/>
  <c r="Q83" i="17"/>
  <c r="Q26" i="17"/>
  <c r="Q42" i="17"/>
  <c r="Q58" i="17"/>
  <c r="Q74" i="17"/>
  <c r="Q90" i="17"/>
  <c r="Q33" i="17"/>
  <c r="Q49" i="17"/>
  <c r="Q65" i="17"/>
  <c r="Q81" i="17"/>
  <c r="Q24" i="17"/>
  <c r="Q40" i="17"/>
  <c r="Q56" i="17"/>
  <c r="N56" i="17" s="1"/>
  <c r="Q72" i="17"/>
  <c r="Q88" i="17"/>
  <c r="Q31" i="17"/>
  <c r="Q47" i="17"/>
  <c r="Q63" i="17"/>
  <c r="Q79" i="17"/>
  <c r="Q38" i="17"/>
  <c r="Q54" i="17"/>
  <c r="Q70" i="17"/>
  <c r="Q86" i="17"/>
  <c r="Q29" i="17"/>
  <c r="Q45" i="17"/>
  <c r="Q61" i="17"/>
  <c r="Q77" i="17"/>
  <c r="Q36" i="17"/>
  <c r="Q52" i="17"/>
  <c r="N52" i="17" s="1"/>
  <c r="Q68" i="17"/>
  <c r="Q84" i="17"/>
  <c r="Q27" i="17"/>
  <c r="Q43" i="17"/>
  <c r="Q59" i="17"/>
  <c r="Q75" i="17"/>
  <c r="Q91" i="17"/>
  <c r="Q34" i="17"/>
  <c r="Q50" i="17"/>
  <c r="Q66" i="17"/>
  <c r="Q82" i="17"/>
  <c r="U29" i="17"/>
  <c r="U45" i="17"/>
  <c r="U68" i="17"/>
  <c r="U84" i="17"/>
  <c r="U43" i="17"/>
  <c r="U59" i="17"/>
  <c r="U34" i="17"/>
  <c r="U50" i="17"/>
  <c r="U25" i="17"/>
  <c r="U73" i="17"/>
  <c r="U32" i="17"/>
  <c r="U48" i="17"/>
  <c r="U64" i="17"/>
  <c r="U80" i="17"/>
  <c r="U39" i="17"/>
  <c r="U71" i="17"/>
  <c r="U87" i="17"/>
  <c r="U30" i="17"/>
  <c r="U62" i="17"/>
  <c r="U78" i="17"/>
  <c r="U53" i="17"/>
  <c r="U69" i="17"/>
  <c r="U44" i="17"/>
  <c r="U60" i="17"/>
  <c r="U35" i="17"/>
  <c r="U51" i="17"/>
  <c r="U83" i="17"/>
  <c r="U26" i="17"/>
  <c r="U42" i="17"/>
  <c r="U74" i="17"/>
  <c r="U33" i="17"/>
  <c r="U49" i="17"/>
  <c r="U65" i="17"/>
  <c r="U81" i="17"/>
  <c r="U40" i="17"/>
  <c r="U88" i="17"/>
  <c r="U63" i="17"/>
  <c r="U79" i="17"/>
  <c r="U54" i="17"/>
  <c r="U70" i="17"/>
  <c r="P32" i="17"/>
  <c r="P48" i="17"/>
  <c r="P64" i="17"/>
  <c r="P80" i="17"/>
  <c r="P23" i="17"/>
  <c r="P39" i="17"/>
  <c r="P55" i="17"/>
  <c r="P71" i="17"/>
  <c r="P87" i="17"/>
  <c r="N87" i="17" s="1"/>
  <c r="P30" i="17"/>
  <c r="P46" i="17"/>
  <c r="P62" i="17"/>
  <c r="P78" i="17"/>
  <c r="P37" i="17"/>
  <c r="P53" i="17"/>
  <c r="P69" i="17"/>
  <c r="P85" i="17"/>
  <c r="P28" i="17"/>
  <c r="P44" i="17"/>
  <c r="P60" i="17"/>
  <c r="P76" i="17"/>
  <c r="P35" i="17"/>
  <c r="P51" i="17"/>
  <c r="P67" i="17"/>
  <c r="P83" i="17"/>
  <c r="N83" i="17" s="1"/>
  <c r="P26" i="17"/>
  <c r="P42" i="17"/>
  <c r="P58" i="17"/>
  <c r="P74" i="17"/>
  <c r="P90" i="17"/>
  <c r="P33" i="17"/>
  <c r="P49" i="17"/>
  <c r="P65" i="17"/>
  <c r="P81" i="17"/>
  <c r="P24" i="17"/>
  <c r="P40" i="17"/>
  <c r="P56" i="17"/>
  <c r="P72" i="17"/>
  <c r="P88" i="17"/>
  <c r="P31" i="17"/>
  <c r="P47" i="17"/>
  <c r="P63" i="17"/>
  <c r="P79" i="17"/>
  <c r="P38" i="17"/>
  <c r="P54" i="17"/>
  <c r="P70" i="17"/>
  <c r="P86" i="17"/>
  <c r="P29" i="17"/>
  <c r="P45" i="17"/>
  <c r="P61" i="17"/>
  <c r="P77" i="17"/>
  <c r="P36" i="17"/>
  <c r="P52" i="17"/>
  <c r="P68" i="17"/>
  <c r="P84" i="17"/>
  <c r="P27" i="17"/>
  <c r="P43" i="17"/>
  <c r="P59" i="17"/>
  <c r="P75" i="17"/>
  <c r="P91" i="17"/>
  <c r="P34" i="17"/>
  <c r="P50" i="17"/>
  <c r="P66" i="17"/>
  <c r="P82" i="17"/>
  <c r="P25" i="17"/>
  <c r="P41" i="17"/>
  <c r="P57" i="17"/>
  <c r="P73" i="17"/>
  <c r="P89" i="17"/>
  <c r="G12" i="13"/>
  <c r="J12" i="13" s="1"/>
  <c r="R22" i="17"/>
  <c r="Q22" i="17"/>
  <c r="P22" i="17"/>
  <c r="N73" i="17" l="1"/>
  <c r="N41" i="17"/>
  <c r="N68" i="17"/>
  <c r="N55" i="17"/>
  <c r="N35" i="17"/>
  <c r="N72" i="17"/>
  <c r="N57" i="17"/>
  <c r="N25" i="17"/>
  <c r="N36" i="17"/>
  <c r="N39" i="17"/>
  <c r="N64" i="17"/>
  <c r="N77" i="17"/>
  <c r="N48" i="17"/>
  <c r="N60" i="17"/>
  <c r="N24" i="17"/>
  <c r="N28" i="17"/>
  <c r="N49" i="17"/>
  <c r="N40" i="17"/>
  <c r="N44" i="17"/>
  <c r="N29" i="17"/>
  <c r="N61" i="17"/>
  <c r="N38" i="17"/>
  <c r="N80" i="17"/>
  <c r="N81" i="17"/>
  <c r="N32" i="17"/>
  <c r="N69" i="17"/>
  <c r="N89" i="17"/>
  <c r="N82" i="17"/>
  <c r="N65" i="17"/>
  <c r="N33" i="17"/>
  <c r="N78" i="17"/>
  <c r="N66" i="17"/>
  <c r="N46" i="17"/>
  <c r="N85" i="17"/>
  <c r="N50" i="17"/>
  <c r="N59" i="17"/>
  <c r="N54" i="17"/>
  <c r="N62" i="17"/>
  <c r="N42" i="17"/>
  <c r="N45" i="17"/>
  <c r="N70" i="17"/>
  <c r="N34" i="17"/>
  <c r="N58" i="17"/>
  <c r="N79" i="17"/>
  <c r="N27" i="17"/>
  <c r="N86" i="17"/>
  <c r="N37" i="17"/>
  <c r="N75" i="17"/>
  <c r="N63" i="17"/>
  <c r="N43" i="17"/>
  <c r="N31" i="17"/>
  <c r="N88" i="17"/>
  <c r="N53" i="17"/>
  <c r="N90" i="17"/>
  <c r="N74" i="17"/>
  <c r="N26" i="17"/>
  <c r="N67" i="17"/>
  <c r="N84" i="17"/>
  <c r="N91" i="17"/>
  <c r="N30" i="17"/>
  <c r="N47" i="17"/>
  <c r="N71" i="17"/>
  <c r="N51" i="17"/>
  <c r="N22" i="17"/>
  <c r="G12" i="17" l="1"/>
  <c r="J12" i="17" s="1"/>
  <c r="E6" i="20"/>
  <c r="G6" i="20" s="1"/>
  <c r="E9" i="20"/>
  <c r="G9" i="20" s="1"/>
  <c r="E10" i="20"/>
  <c r="G10" i="20" s="1"/>
  <c r="E5" i="20"/>
  <c r="G5" i="20" s="1"/>
  <c r="E8" i="20"/>
  <c r="G8" i="20" s="1"/>
  <c r="E4" i="20"/>
  <c r="G4" i="20" s="1"/>
  <c r="E7" i="20"/>
  <c r="G7" i="20" s="1"/>
  <c r="K6" i="21" l="1"/>
  <c r="H4" i="21"/>
  <c r="H21" i="21" s="1"/>
  <c r="K9" i="21"/>
  <c r="H6" i="21"/>
  <c r="J21" i="21" s="1"/>
  <c r="K4" i="21"/>
  <c r="H9" i="21"/>
  <c r="M21" i="21" s="1"/>
  <c r="K8" i="21"/>
  <c r="K5" i="21"/>
  <c r="H5" i="21"/>
  <c r="I21" i="21" s="1"/>
  <c r="K7" i="21"/>
  <c r="H7" i="21"/>
  <c r="K21" i="21" s="1"/>
  <c r="S78" i="21" s="1"/>
  <c r="K10" i="21"/>
  <c r="H10" i="21"/>
  <c r="N21" i="21" s="1"/>
  <c r="V54" i="21" s="1"/>
  <c r="Q91" i="21" l="1"/>
  <c r="Q75" i="21"/>
  <c r="Q59" i="21"/>
  <c r="Q43" i="21"/>
  <c r="Q27" i="21"/>
  <c r="Q57" i="21"/>
  <c r="Q72" i="21"/>
  <c r="Q55" i="21"/>
  <c r="Q23" i="21"/>
  <c r="Q69" i="21"/>
  <c r="Q36" i="21"/>
  <c r="Q82" i="21"/>
  <c r="Q64" i="21"/>
  <c r="Q78" i="21"/>
  <c r="Q90" i="21"/>
  <c r="Q74" i="21"/>
  <c r="Q58" i="21"/>
  <c r="Q42" i="21"/>
  <c r="Q26" i="21"/>
  <c r="Q73" i="21"/>
  <c r="Q41" i="21"/>
  <c r="Q25" i="21"/>
  <c r="Q56" i="21"/>
  <c r="Q24" i="21"/>
  <c r="Q39" i="21"/>
  <c r="Q70" i="21"/>
  <c r="Q53" i="21"/>
  <c r="Q83" i="21"/>
  <c r="Q66" i="21"/>
  <c r="Q33" i="21"/>
  <c r="Q79" i="21"/>
  <c r="Q77" i="21"/>
  <c r="Q89" i="21"/>
  <c r="Q22" i="21"/>
  <c r="Q51" i="21"/>
  <c r="Q81" i="21"/>
  <c r="Q32" i="21"/>
  <c r="Q30" i="21"/>
  <c r="Q28" i="21"/>
  <c r="Q88" i="21"/>
  <c r="Q40" i="21"/>
  <c r="Q38" i="21"/>
  <c r="Q68" i="21"/>
  <c r="Q50" i="21"/>
  <c r="Q80" i="21"/>
  <c r="Q45" i="21"/>
  <c r="Q87" i="21"/>
  <c r="Q71" i="21"/>
  <c r="Q84" i="21"/>
  <c r="Q65" i="21"/>
  <c r="Q31" i="21"/>
  <c r="Q61" i="21"/>
  <c r="Q86" i="21"/>
  <c r="Q54" i="21"/>
  <c r="Q37" i="21"/>
  <c r="Q67" i="21"/>
  <c r="Q49" i="21"/>
  <c r="Q63" i="21"/>
  <c r="Q62" i="21"/>
  <c r="Q60" i="21"/>
  <c r="Q85" i="21"/>
  <c r="Q35" i="21"/>
  <c r="Q48" i="21"/>
  <c r="Q47" i="21"/>
  <c r="Q46" i="21"/>
  <c r="Q76" i="21"/>
  <c r="Q52" i="21"/>
  <c r="Q29" i="21"/>
  <c r="Q34" i="21"/>
  <c r="Q44" i="21"/>
  <c r="S81" i="21"/>
  <c r="P86" i="21"/>
  <c r="P80" i="21"/>
  <c r="P49" i="21"/>
  <c r="P45" i="21"/>
  <c r="S29" i="21"/>
  <c r="S83" i="21"/>
  <c r="S52" i="21"/>
  <c r="U35" i="21"/>
  <c r="U54" i="21"/>
  <c r="U55" i="21"/>
  <c r="U80" i="21"/>
  <c r="U77" i="21"/>
  <c r="U71" i="21"/>
  <c r="U40" i="21"/>
  <c r="U70" i="21"/>
  <c r="U66" i="21"/>
  <c r="U59" i="21"/>
  <c r="U48" i="21"/>
  <c r="U26" i="21"/>
  <c r="U87" i="21"/>
  <c r="U81" i="21"/>
  <c r="U32" i="21"/>
  <c r="U30" i="21"/>
  <c r="U60" i="21"/>
  <c r="U42" i="21"/>
  <c r="U65" i="21"/>
  <c r="U89" i="21"/>
  <c r="U78" i="21"/>
  <c r="U83" i="21"/>
  <c r="U28" i="21"/>
  <c r="U34" i="21"/>
  <c r="U45" i="21"/>
  <c r="U33" i="21"/>
  <c r="U61" i="21"/>
  <c r="U29" i="21"/>
  <c r="U58" i="21"/>
  <c r="U44" i="21"/>
  <c r="U39" i="21"/>
  <c r="U43" i="21"/>
  <c r="U31" i="21"/>
  <c r="U36" i="21"/>
  <c r="U25" i="21"/>
  <c r="U41" i="21"/>
  <c r="U88" i="21"/>
  <c r="U51" i="21"/>
  <c r="U72" i="21"/>
  <c r="U49" i="21"/>
  <c r="U47" i="21"/>
  <c r="U68" i="21"/>
  <c r="U24" i="21"/>
  <c r="V42" i="21"/>
  <c r="V26" i="21"/>
  <c r="S30" i="21"/>
  <c r="S65" i="21"/>
  <c r="P88" i="21"/>
  <c r="P59" i="21"/>
  <c r="S75" i="21"/>
  <c r="P90" i="21"/>
  <c r="V78" i="21"/>
  <c r="P54" i="21"/>
  <c r="V83" i="21"/>
  <c r="V40" i="21"/>
  <c r="S46" i="21"/>
  <c r="P83" i="21"/>
  <c r="V70" i="21"/>
  <c r="V80" i="21"/>
  <c r="S24" i="21"/>
  <c r="S47" i="21"/>
  <c r="V39" i="21"/>
  <c r="S56" i="21"/>
  <c r="S85" i="21"/>
  <c r="P37" i="21"/>
  <c r="V64" i="21"/>
  <c r="V71" i="21"/>
  <c r="V62" i="21"/>
  <c r="S76" i="21"/>
  <c r="P35" i="21"/>
  <c r="V73" i="21"/>
  <c r="V48" i="21"/>
  <c r="S31" i="21"/>
  <c r="V30" i="21"/>
  <c r="V44" i="21"/>
  <c r="V68" i="21"/>
  <c r="S26" i="21"/>
  <c r="P77" i="21"/>
  <c r="R58" i="21"/>
  <c r="R77" i="21"/>
  <c r="R37" i="21"/>
  <c r="R51" i="21"/>
  <c r="R40" i="21"/>
  <c r="R89" i="21"/>
  <c r="R29" i="21"/>
  <c r="R46" i="21"/>
  <c r="R44" i="21"/>
  <c r="R42" i="21"/>
  <c r="R71" i="21"/>
  <c r="R55" i="21"/>
  <c r="R50" i="21"/>
  <c r="R22" i="21"/>
  <c r="R86" i="21"/>
  <c r="R76" i="21"/>
  <c r="R48" i="21"/>
  <c r="R26" i="21"/>
  <c r="R30" i="21"/>
  <c r="R39" i="21"/>
  <c r="R87" i="21"/>
  <c r="R32" i="21"/>
  <c r="R69" i="21"/>
  <c r="R31" i="21"/>
  <c r="R72" i="21"/>
  <c r="R82" i="21"/>
  <c r="R75" i="21"/>
  <c r="R23" i="21"/>
  <c r="R70" i="21"/>
  <c r="R27" i="21"/>
  <c r="R47" i="21"/>
  <c r="R38" i="21"/>
  <c r="R90" i="21"/>
  <c r="R83" i="21"/>
  <c r="R73" i="21"/>
  <c r="R78" i="21"/>
  <c r="R41" i="21"/>
  <c r="R79" i="21"/>
  <c r="R62" i="21"/>
  <c r="R34" i="21"/>
  <c r="R74" i="21"/>
  <c r="R64" i="21"/>
  <c r="R61" i="21"/>
  <c r="R52" i="21"/>
  <c r="R65" i="21"/>
  <c r="R84" i="21"/>
  <c r="R45" i="21"/>
  <c r="R56" i="21"/>
  <c r="R57" i="21"/>
  <c r="R53" i="21"/>
  <c r="R66" i="21"/>
  <c r="R49" i="21"/>
  <c r="R63" i="21"/>
  <c r="R85" i="21"/>
  <c r="R88" i="21"/>
  <c r="R36" i="21"/>
  <c r="R91" i="21"/>
  <c r="R68" i="21"/>
  <c r="R28" i="21"/>
  <c r="R25" i="21"/>
  <c r="R35" i="21"/>
  <c r="R54" i="21"/>
  <c r="R43" i="21"/>
  <c r="R60" i="21"/>
  <c r="R33" i="21"/>
  <c r="R67" i="21"/>
  <c r="R59" i="21"/>
  <c r="R80" i="21"/>
  <c r="R81" i="21"/>
  <c r="R24" i="21"/>
  <c r="S41" i="21"/>
  <c r="P32" i="21"/>
  <c r="P57" i="21"/>
  <c r="P58" i="21"/>
  <c r="P61" i="21"/>
  <c r="P70" i="21"/>
  <c r="P24" i="21"/>
  <c r="P39" i="21"/>
  <c r="S58" i="21"/>
  <c r="S87" i="21"/>
  <c r="P85" i="21"/>
  <c r="S89" i="21"/>
  <c r="S71" i="21"/>
  <c r="S53" i="21"/>
  <c r="H8" i="21"/>
  <c r="L21" i="21" s="1"/>
  <c r="P28" i="21"/>
  <c r="P26" i="21"/>
  <c r="P36" i="21"/>
  <c r="P60" i="21"/>
  <c r="P74" i="21"/>
  <c r="P76" i="21"/>
  <c r="P53" i="21"/>
  <c r="P40" i="21"/>
  <c r="P46" i="21"/>
  <c r="S72" i="21"/>
  <c r="S27" i="21"/>
  <c r="P67" i="21"/>
  <c r="P27" i="21"/>
  <c r="P72" i="21"/>
  <c r="P73" i="21"/>
  <c r="P66" i="21"/>
  <c r="P82" i="21"/>
  <c r="S39" i="21"/>
  <c r="S50" i="21"/>
  <c r="S36" i="21"/>
  <c r="V63" i="21"/>
  <c r="V33" i="21"/>
  <c r="S80" i="21"/>
  <c r="P78" i="21"/>
  <c r="P22" i="21"/>
  <c r="S63" i="21"/>
  <c r="V60" i="21"/>
  <c r="S69" i="21"/>
  <c r="S68" i="21"/>
  <c r="S57" i="21"/>
  <c r="S64" i="21"/>
  <c r="S23" i="21"/>
  <c r="U74" i="21"/>
  <c r="P47" i="21"/>
  <c r="P52" i="21"/>
  <c r="P91" i="21"/>
  <c r="P64" i="21"/>
  <c r="P63" i="21"/>
  <c r="P23" i="21"/>
  <c r="P38" i="21"/>
  <c r="P84" i="21"/>
  <c r="S42" i="21"/>
  <c r="S70" i="21"/>
  <c r="V29" i="21"/>
  <c r="S73" i="21"/>
  <c r="V32" i="21"/>
  <c r="S60" i="21"/>
  <c r="S55" i="21"/>
  <c r="S77" i="21"/>
  <c r="V35" i="21"/>
  <c r="V53" i="21"/>
  <c r="V87" i="21"/>
  <c r="S40" i="21"/>
  <c r="S25" i="21"/>
  <c r="S82" i="21"/>
  <c r="S37" i="21"/>
  <c r="U82" i="21"/>
  <c r="U67" i="21"/>
  <c r="U52" i="21"/>
  <c r="U69" i="21"/>
  <c r="P41" i="21"/>
  <c r="S45" i="21"/>
  <c r="S35" i="21"/>
  <c r="S54" i="21"/>
  <c r="V79" i="21"/>
  <c r="S59" i="21"/>
  <c r="S67" i="21"/>
  <c r="U53" i="21"/>
  <c r="U62" i="21"/>
  <c r="U63" i="21"/>
  <c r="P29" i="21"/>
  <c r="P44" i="21"/>
  <c r="P62" i="21"/>
  <c r="P31" i="21"/>
  <c r="P81" i="21"/>
  <c r="P75" i="21"/>
  <c r="P65" i="21"/>
  <c r="P43" i="21"/>
  <c r="S43" i="21"/>
  <c r="S32" i="21"/>
  <c r="S51" i="21"/>
  <c r="S28" i="21"/>
  <c r="V74" i="21"/>
  <c r="V25" i="21"/>
  <c r="S88" i="21"/>
  <c r="V84" i="21"/>
  <c r="V69" i="21"/>
  <c r="S66" i="21"/>
  <c r="S61" i="21"/>
  <c r="S34" i="21"/>
  <c r="U79" i="21"/>
  <c r="U46" i="21"/>
  <c r="U64" i="21"/>
  <c r="P71" i="21"/>
  <c r="S74" i="21"/>
  <c r="V65" i="21"/>
  <c r="S79" i="21"/>
  <c r="S86" i="21"/>
  <c r="V81" i="21"/>
  <c r="V88" i="21"/>
  <c r="S62" i="21"/>
  <c r="V34" i="21"/>
  <c r="S90" i="21"/>
  <c r="V59" i="21"/>
  <c r="V49" i="21"/>
  <c r="V50" i="21"/>
  <c r="S22" i="21"/>
  <c r="S33" i="21"/>
  <c r="S44" i="21"/>
  <c r="S49" i="21"/>
  <c r="U75" i="21"/>
  <c r="U73" i="21"/>
  <c r="U38" i="21"/>
  <c r="P50" i="21"/>
  <c r="P48" i="21"/>
  <c r="P87" i="21"/>
  <c r="P69" i="21"/>
  <c r="P51" i="21"/>
  <c r="P55" i="21"/>
  <c r="P34" i="21"/>
  <c r="S91" i="21"/>
  <c r="V51" i="21"/>
  <c r="V43" i="21"/>
  <c r="V45" i="21"/>
  <c r="S48" i="21"/>
  <c r="S38" i="21"/>
  <c r="S84" i="21"/>
  <c r="U84" i="21"/>
  <c r="U85" i="21"/>
  <c r="U50" i="21"/>
  <c r="P25" i="21"/>
  <c r="P68" i="21"/>
  <c r="P30" i="21"/>
  <c r="P33" i="21"/>
  <c r="P42" i="21"/>
  <c r="P56" i="21"/>
  <c r="P89" i="21"/>
  <c r="P79" i="21"/>
  <c r="O22" i="21" l="1"/>
  <c r="O91" i="21"/>
  <c r="T36" i="21"/>
  <c r="O36" i="21" s="1"/>
  <c r="T89" i="21"/>
  <c r="O89" i="21" s="1"/>
  <c r="T72" i="21"/>
  <c r="O72" i="21" s="1"/>
  <c r="T32" i="21"/>
  <c r="O32" i="21" s="1"/>
  <c r="T75" i="21"/>
  <c r="O75" i="21" s="1"/>
  <c r="T44" i="21"/>
  <c r="O44" i="21" s="1"/>
  <c r="T84" i="21"/>
  <c r="O84" i="21" s="1"/>
  <c r="T29" i="21"/>
  <c r="O29" i="21" s="1"/>
  <c r="T69" i="21"/>
  <c r="O69" i="21" s="1"/>
  <c r="T34" i="21"/>
  <c r="O34" i="21" s="1"/>
  <c r="T82" i="21"/>
  <c r="O82" i="21" s="1"/>
  <c r="T78" i="21"/>
  <c r="O78" i="21" s="1"/>
  <c r="T35" i="21"/>
  <c r="O35" i="21" s="1"/>
  <c r="T70" i="21"/>
  <c r="O70" i="21" s="1"/>
  <c r="T26" i="21"/>
  <c r="O26" i="21" s="1"/>
  <c r="T81" i="21"/>
  <c r="O81" i="21" s="1"/>
  <c r="T50" i="21"/>
  <c r="O50" i="21" s="1"/>
  <c r="T57" i="21"/>
  <c r="O57" i="21" s="1"/>
  <c r="T53" i="21"/>
  <c r="O53" i="21" s="1"/>
  <c r="T63" i="21"/>
  <c r="O63" i="21" s="1"/>
  <c r="T77" i="21"/>
  <c r="O77" i="21" s="1"/>
  <c r="T33" i="21"/>
  <c r="O33" i="21" s="1"/>
  <c r="T60" i="21"/>
  <c r="O60" i="21" s="1"/>
  <c r="T25" i="21"/>
  <c r="O25" i="21" s="1"/>
  <c r="T46" i="21"/>
  <c r="O46" i="21" s="1"/>
  <c r="T88" i="21"/>
  <c r="O88" i="21" s="1"/>
  <c r="T74" i="21"/>
  <c r="O74" i="21" s="1"/>
  <c r="T85" i="21"/>
  <c r="O85" i="21" s="1"/>
  <c r="T37" i="21"/>
  <c r="O37" i="21" s="1"/>
  <c r="T80" i="21"/>
  <c r="O80" i="21" s="1"/>
  <c r="T31" i="21"/>
  <c r="O31" i="21" s="1"/>
  <c r="T49" i="21"/>
  <c r="O49" i="21" s="1"/>
  <c r="T42" i="21"/>
  <c r="O42" i="21" s="1"/>
  <c r="T65" i="21"/>
  <c r="O65" i="21" s="1"/>
  <c r="T55" i="21"/>
  <c r="O55" i="21" s="1"/>
  <c r="T27" i="21"/>
  <c r="O27" i="21" s="1"/>
  <c r="T79" i="21"/>
  <c r="O79" i="21" s="1"/>
  <c r="T71" i="21"/>
  <c r="O71" i="21" s="1"/>
  <c r="T59" i="21"/>
  <c r="O59" i="21" s="1"/>
  <c r="T62" i="21"/>
  <c r="O62" i="21" s="1"/>
  <c r="T68" i="21"/>
  <c r="O68" i="21" s="1"/>
  <c r="T48" i="21"/>
  <c r="O48" i="21" s="1"/>
  <c r="T58" i="21"/>
  <c r="O58" i="21" s="1"/>
  <c r="T64" i="21"/>
  <c r="O64" i="21" s="1"/>
  <c r="T52" i="21"/>
  <c r="O52" i="21" s="1"/>
  <c r="T86" i="21"/>
  <c r="O86" i="21" s="1"/>
  <c r="T56" i="21"/>
  <c r="O56" i="21" s="1"/>
  <c r="T47" i="21"/>
  <c r="O47" i="21" s="1"/>
  <c r="T40" i="21"/>
  <c r="O40" i="21" s="1"/>
  <c r="T66" i="21"/>
  <c r="O66" i="21" s="1"/>
  <c r="T41" i="21"/>
  <c r="O41" i="21" s="1"/>
  <c r="T24" i="21"/>
  <c r="O24" i="21" s="1"/>
  <c r="T28" i="21"/>
  <c r="O28" i="21" s="1"/>
  <c r="T45" i="21"/>
  <c r="O45" i="21" s="1"/>
  <c r="T76" i="21"/>
  <c r="O76" i="21" s="1"/>
  <c r="T38" i="21"/>
  <c r="O38" i="21" s="1"/>
  <c r="T51" i="21"/>
  <c r="O51" i="21" s="1"/>
  <c r="T87" i="21"/>
  <c r="O87" i="21" s="1"/>
  <c r="T23" i="21"/>
  <c r="O23" i="21" s="1"/>
  <c r="T43" i="21"/>
  <c r="O43" i="21" s="1"/>
  <c r="T90" i="21"/>
  <c r="O90" i="21" s="1"/>
  <c r="T83" i="21"/>
  <c r="O83" i="21" s="1"/>
  <c r="T61" i="21"/>
  <c r="O61" i="21" s="1"/>
  <c r="T54" i="21"/>
  <c r="O54" i="21" s="1"/>
  <c r="T39" i="21"/>
  <c r="O39" i="21" s="1"/>
  <c r="T73" i="21"/>
  <c r="O73" i="21" s="1"/>
  <c r="T30" i="21"/>
  <c r="O30" i="21" s="1"/>
  <c r="T67" i="21"/>
  <c r="O67" i="21" s="1"/>
  <c r="H12" i="21" l="1"/>
  <c r="K12" i="21" s="1"/>
  <c r="K9" i="20" l="1"/>
  <c r="H9" i="20"/>
  <c r="M21" i="20" s="1"/>
  <c r="K5" i="20"/>
  <c r="H5" i="20"/>
  <c r="I21" i="20" s="1"/>
  <c r="K6" i="20"/>
  <c r="H6" i="20"/>
  <c r="J21" i="20" s="1"/>
  <c r="K4" i="20"/>
  <c r="H4" i="20"/>
  <c r="H21" i="20" s="1"/>
  <c r="K10" i="20"/>
  <c r="H10" i="20"/>
  <c r="N21" i="20" s="1"/>
  <c r="K8" i="20"/>
  <c r="H8" i="20"/>
  <c r="L21" i="20" s="1"/>
  <c r="K7" i="20"/>
  <c r="H7" i="20"/>
  <c r="K21" i="20" s="1"/>
  <c r="V83" i="20" l="1"/>
  <c r="V87" i="20"/>
  <c r="R56" i="20"/>
  <c r="R87" i="20"/>
  <c r="R78" i="20"/>
  <c r="R80" i="20"/>
  <c r="R33" i="20"/>
  <c r="R66" i="20"/>
  <c r="R89" i="20"/>
  <c r="V84" i="20"/>
  <c r="V64" i="20"/>
  <c r="V48" i="20"/>
  <c r="U34" i="20"/>
  <c r="U52" i="20"/>
  <c r="U84" i="20"/>
  <c r="U89" i="20"/>
  <c r="U81" i="20"/>
  <c r="U48" i="20"/>
  <c r="U45" i="20"/>
  <c r="U42" i="20"/>
  <c r="U28" i="20"/>
  <c r="U29" i="20"/>
  <c r="U46" i="20"/>
  <c r="U68" i="20"/>
  <c r="U85" i="20"/>
  <c r="U31" i="20"/>
  <c r="U38" i="20"/>
  <c r="U77" i="20"/>
  <c r="U82" i="20"/>
  <c r="U62" i="20"/>
  <c r="U71" i="20"/>
  <c r="U74" i="20"/>
  <c r="R39" i="20"/>
  <c r="R41" i="20"/>
  <c r="R50" i="20"/>
  <c r="R55" i="20"/>
  <c r="R82" i="20"/>
  <c r="R58" i="20"/>
  <c r="R77" i="20"/>
  <c r="Q38" i="20"/>
  <c r="Q90" i="20"/>
  <c r="Q25" i="20"/>
  <c r="Q26" i="20"/>
  <c r="Q91" i="20"/>
  <c r="Q73" i="20"/>
  <c r="Q42" i="20"/>
  <c r="Q82" i="20"/>
  <c r="Q85" i="20"/>
  <c r="Q55" i="20"/>
  <c r="Q27" i="20"/>
  <c r="Q75" i="20"/>
  <c r="Q61" i="20"/>
  <c r="Q30" i="20"/>
  <c r="Q63" i="20"/>
  <c r="Q22" i="20"/>
  <c r="Q84" i="20"/>
  <c r="Q50" i="20"/>
  <c r="Q45" i="20"/>
  <c r="Q58" i="20"/>
  <c r="Q35" i="20"/>
  <c r="Q33" i="20"/>
  <c r="Q67" i="20"/>
  <c r="Q79" i="20"/>
  <c r="Q54" i="20"/>
  <c r="Q47" i="20"/>
  <c r="Q81" i="20"/>
  <c r="Q65" i="20"/>
  <c r="Q43" i="20"/>
  <c r="Q53" i="20"/>
  <c r="Q60" i="20"/>
  <c r="Q78" i="20"/>
  <c r="Q86" i="20"/>
  <c r="Q56" i="20"/>
  <c r="Q83" i="20"/>
  <c r="Q87" i="20"/>
  <c r="Q36" i="20"/>
  <c r="Q39" i="20"/>
  <c r="Q71" i="20"/>
  <c r="Q62" i="20"/>
  <c r="Q24" i="20"/>
  <c r="Q40" i="20"/>
  <c r="Q64" i="20"/>
  <c r="Q46" i="20"/>
  <c r="Q77" i="20"/>
  <c r="Q88" i="20"/>
  <c r="Q49" i="20"/>
  <c r="Q31" i="20"/>
  <c r="Q69" i="20"/>
  <c r="Q34" i="20"/>
  <c r="Q70" i="20"/>
  <c r="Q51" i="20"/>
  <c r="Q80" i="20"/>
  <c r="Q29" i="20"/>
  <c r="Q59" i="20"/>
  <c r="Q41" i="20"/>
  <c r="Q37" i="20"/>
  <c r="Q44" i="20"/>
  <c r="Q52" i="20"/>
  <c r="Q74" i="20"/>
  <c r="Q48" i="20"/>
  <c r="Q68" i="20"/>
  <c r="Q32" i="20"/>
  <c r="Q72" i="20"/>
  <c r="Q76" i="20"/>
  <c r="Q23" i="20"/>
  <c r="Q57" i="20"/>
  <c r="Q66" i="20"/>
  <c r="Q28" i="20"/>
  <c r="Q89" i="20"/>
  <c r="P78" i="20"/>
  <c r="P68" i="20"/>
  <c r="P81" i="20"/>
  <c r="P79" i="20"/>
  <c r="P76" i="20"/>
  <c r="P63" i="20"/>
  <c r="P23" i="20"/>
  <c r="P80" i="20"/>
  <c r="P37" i="20"/>
  <c r="P46" i="20"/>
  <c r="P61" i="20"/>
  <c r="P88" i="20"/>
  <c r="P28" i="20"/>
  <c r="P32" i="20"/>
  <c r="P30" i="20"/>
  <c r="P43" i="20"/>
  <c r="P58" i="20"/>
  <c r="P64" i="20"/>
  <c r="P59" i="20"/>
  <c r="P35" i="20"/>
  <c r="P70" i="20"/>
  <c r="P26" i="20"/>
  <c r="P83" i="20"/>
  <c r="P36" i="20"/>
  <c r="P42" i="20"/>
  <c r="P53" i="20"/>
  <c r="P87" i="20"/>
  <c r="P52" i="20"/>
  <c r="P66" i="20"/>
  <c r="P29" i="20"/>
  <c r="P69" i="20"/>
  <c r="P34" i="20"/>
  <c r="P77" i="20"/>
  <c r="P75" i="20"/>
  <c r="P27" i="20"/>
  <c r="P85" i="20"/>
  <c r="P44" i="20"/>
  <c r="P73" i="20"/>
  <c r="P90" i="20"/>
  <c r="P91" i="20"/>
  <c r="P57" i="20"/>
  <c r="P22" i="20"/>
  <c r="P74" i="20"/>
  <c r="P38" i="20"/>
  <c r="P49" i="20"/>
  <c r="P67" i="20"/>
  <c r="P51" i="20"/>
  <c r="P41" i="20"/>
  <c r="P33" i="20"/>
  <c r="P71" i="20"/>
  <c r="P89" i="20"/>
  <c r="P72" i="20"/>
  <c r="P60" i="20"/>
  <c r="P24" i="20"/>
  <c r="P84" i="20"/>
  <c r="P40" i="20"/>
  <c r="P62" i="20"/>
  <c r="P47" i="20"/>
  <c r="P48" i="20"/>
  <c r="P25" i="20"/>
  <c r="P50" i="20"/>
  <c r="P54" i="20"/>
  <c r="P31" i="20"/>
  <c r="P56" i="20"/>
  <c r="P65" i="20"/>
  <c r="P86" i="20"/>
  <c r="P45" i="20"/>
  <c r="P55" i="20"/>
  <c r="P82" i="20"/>
  <c r="P39" i="20"/>
  <c r="S28" i="20"/>
  <c r="S73" i="20"/>
  <c r="S60" i="20"/>
  <c r="S33" i="20"/>
  <c r="S62" i="20"/>
  <c r="S46" i="20"/>
  <c r="S27" i="20"/>
  <c r="S38" i="20"/>
  <c r="S79" i="20"/>
  <c r="S64" i="20"/>
  <c r="S59" i="20"/>
  <c r="S52" i="20"/>
  <c r="S49" i="20"/>
  <c r="S26" i="20"/>
  <c r="S37" i="20"/>
  <c r="S72" i="20"/>
  <c r="S87" i="20"/>
  <c r="S30" i="20"/>
  <c r="S71" i="20"/>
  <c r="S66" i="20"/>
  <c r="S32" i="20"/>
  <c r="S61" i="20"/>
  <c r="S29" i="20"/>
  <c r="S40" i="20"/>
  <c r="S75" i="20"/>
  <c r="S89" i="20"/>
  <c r="S55" i="20"/>
  <c r="S45" i="20"/>
  <c r="S58" i="20"/>
  <c r="S43" i="20"/>
  <c r="S70" i="20"/>
  <c r="S56" i="20"/>
  <c r="S85" i="20"/>
  <c r="S34" i="20"/>
  <c r="S69" i="20"/>
  <c r="S24" i="20"/>
  <c r="S90" i="20"/>
  <c r="S63" i="20"/>
  <c r="S65" i="20"/>
  <c r="S74" i="20"/>
  <c r="S51" i="20"/>
  <c r="S23" i="20"/>
  <c r="S31" i="20"/>
  <c r="S50" i="20"/>
  <c r="S36" i="20"/>
  <c r="S84" i="20"/>
  <c r="S67" i="20"/>
  <c r="S48" i="20"/>
  <c r="S42" i="20"/>
  <c r="S88" i="20"/>
  <c r="S53" i="20"/>
  <c r="S44" i="20"/>
  <c r="S35" i="20"/>
  <c r="S82" i="20"/>
  <c r="S25" i="20"/>
  <c r="S86" i="20"/>
  <c r="S39" i="20"/>
  <c r="S76" i="20"/>
  <c r="S77" i="20"/>
  <c r="S22" i="20"/>
  <c r="S47" i="20"/>
  <c r="S57" i="20"/>
  <c r="S80" i="20"/>
  <c r="S91" i="20"/>
  <c r="S41" i="20"/>
  <c r="S68" i="20"/>
  <c r="S83" i="20"/>
  <c r="S81" i="20"/>
  <c r="S54" i="20"/>
  <c r="S78" i="20"/>
  <c r="T45" i="20"/>
  <c r="T46" i="20"/>
  <c r="T81" i="20"/>
  <c r="T34" i="20"/>
  <c r="T61" i="20"/>
  <c r="T53" i="20"/>
  <c r="T30" i="20"/>
  <c r="T86" i="20"/>
  <c r="T73" i="20"/>
  <c r="T24" i="20"/>
  <c r="T41" i="20"/>
  <c r="T32" i="20"/>
  <c r="T76" i="20"/>
  <c r="T72" i="20"/>
  <c r="T58" i="20"/>
  <c r="T38" i="20"/>
  <c r="T84" i="20"/>
  <c r="T78" i="20"/>
  <c r="T44" i="20"/>
  <c r="T69" i="20"/>
  <c r="T90" i="20"/>
  <c r="T48" i="20"/>
  <c r="T71" i="20"/>
  <c r="T57" i="20"/>
  <c r="T37" i="20"/>
  <c r="T83" i="20"/>
  <c r="T26" i="20"/>
  <c r="T77" i="20"/>
  <c r="T89" i="20"/>
  <c r="T50" i="20"/>
  <c r="T23" i="20"/>
  <c r="T85" i="20"/>
  <c r="T67" i="20"/>
  <c r="T51" i="20"/>
  <c r="T42" i="20"/>
  <c r="T74" i="20"/>
  <c r="T88" i="20"/>
  <c r="T40" i="20"/>
  <c r="T56" i="20"/>
  <c r="T79" i="20"/>
  <c r="T27" i="20"/>
  <c r="T39" i="20"/>
  <c r="T52" i="20"/>
  <c r="T68" i="20"/>
  <c r="T80" i="20"/>
  <c r="T63" i="20"/>
  <c r="T25" i="20"/>
  <c r="T64" i="20"/>
  <c r="T29" i="20"/>
  <c r="T66" i="20"/>
  <c r="T33" i="20"/>
  <c r="T54" i="20"/>
  <c r="T59" i="20"/>
  <c r="T49" i="20"/>
  <c r="T31" i="20"/>
  <c r="T87" i="20"/>
  <c r="T70" i="20"/>
  <c r="T43" i="20"/>
  <c r="T82" i="20"/>
  <c r="T75" i="20"/>
  <c r="T36" i="20"/>
  <c r="T35" i="20"/>
  <c r="T47" i="20"/>
  <c r="T62" i="20"/>
  <c r="T55" i="20"/>
  <c r="T60" i="20"/>
  <c r="T28" i="20"/>
  <c r="T65" i="20"/>
  <c r="R59" i="20"/>
  <c r="R45" i="20"/>
  <c r="V49" i="20"/>
  <c r="R63" i="20"/>
  <c r="U51" i="20"/>
  <c r="V25" i="20"/>
  <c r="V69" i="20"/>
  <c r="V35" i="20"/>
  <c r="R84" i="20"/>
  <c r="R35" i="20"/>
  <c r="R62" i="20"/>
  <c r="R70" i="20"/>
  <c r="R79" i="20"/>
  <c r="U36" i="20"/>
  <c r="U67" i="20"/>
  <c r="U59" i="20"/>
  <c r="V88" i="20"/>
  <c r="V34" i="20"/>
  <c r="R22" i="20"/>
  <c r="U60" i="20"/>
  <c r="U64" i="20"/>
  <c r="U63" i="20"/>
  <c r="R67" i="20"/>
  <c r="V65" i="20"/>
  <c r="V53" i="20"/>
  <c r="V42" i="20"/>
  <c r="V33" i="20"/>
  <c r="R86" i="20"/>
  <c r="R34" i="20"/>
  <c r="R65" i="20"/>
  <c r="R57" i="20"/>
  <c r="R81" i="20"/>
  <c r="U75" i="20"/>
  <c r="U61" i="20"/>
  <c r="U88" i="20"/>
  <c r="U73" i="20"/>
  <c r="R72" i="20"/>
  <c r="R53" i="20"/>
  <c r="U35" i="20"/>
  <c r="U83" i="20"/>
  <c r="U32" i="20"/>
  <c r="U78" i="20"/>
  <c r="R36" i="20"/>
  <c r="R40" i="20"/>
  <c r="R43" i="20"/>
  <c r="V70" i="20"/>
  <c r="V40" i="20"/>
  <c r="R32" i="20"/>
  <c r="R28" i="20"/>
  <c r="V62" i="20"/>
  <c r="V80" i="20"/>
  <c r="V32" i="20"/>
  <c r="R76" i="20"/>
  <c r="R75" i="20"/>
  <c r="R83" i="20"/>
  <c r="R37" i="20"/>
  <c r="R52" i="20"/>
  <c r="U55" i="20"/>
  <c r="U53" i="20"/>
  <c r="U58" i="20"/>
  <c r="U47" i="20"/>
  <c r="V29" i="20"/>
  <c r="U54" i="20"/>
  <c r="R30" i="20"/>
  <c r="V74" i="20"/>
  <c r="V54" i="20"/>
  <c r="V71" i="20"/>
  <c r="R24" i="20"/>
  <c r="R23" i="20"/>
  <c r="R44" i="20"/>
  <c r="R51" i="20"/>
  <c r="U24" i="20"/>
  <c r="U79" i="20"/>
  <c r="U41" i="20"/>
  <c r="U44" i="20"/>
  <c r="V45" i="20"/>
  <c r="V81" i="20"/>
  <c r="R42" i="20"/>
  <c r="R90" i="20"/>
  <c r="V68" i="20"/>
  <c r="R91" i="20"/>
  <c r="V63" i="20"/>
  <c r="R73" i="20"/>
  <c r="V79" i="20"/>
  <c r="V30" i="20"/>
  <c r="R27" i="20"/>
  <c r="R31" i="20"/>
  <c r="R88" i="20"/>
  <c r="R49" i="20"/>
  <c r="U25" i="20"/>
  <c r="U87" i="20"/>
  <c r="U80" i="20"/>
  <c r="U66" i="20"/>
  <c r="V44" i="20"/>
  <c r="V39" i="20"/>
  <c r="R48" i="20"/>
  <c r="U40" i="20"/>
  <c r="U49" i="20"/>
  <c r="U39" i="20"/>
  <c r="U30" i="20"/>
  <c r="V43" i="20"/>
  <c r="V51" i="20"/>
  <c r="V50" i="20"/>
  <c r="V26" i="20"/>
  <c r="R74" i="20"/>
  <c r="R69" i="20"/>
  <c r="V78" i="20"/>
  <c r="V60" i="20"/>
  <c r="R68" i="20"/>
  <c r="R47" i="20"/>
  <c r="R26" i="20"/>
  <c r="R25" i="20"/>
  <c r="U69" i="20"/>
  <c r="U43" i="20"/>
  <c r="U65" i="20"/>
  <c r="U26" i="20"/>
  <c r="R29" i="20"/>
  <c r="R38" i="20"/>
  <c r="R71" i="20"/>
  <c r="U70" i="20"/>
  <c r="R85" i="20"/>
  <c r="V59" i="20"/>
  <c r="R60" i="20"/>
  <c r="R46" i="20"/>
  <c r="V73" i="20"/>
  <c r="R54" i="20"/>
  <c r="R64" i="20"/>
  <c r="R61" i="20"/>
  <c r="U50" i="20"/>
  <c r="U72" i="20"/>
  <c r="U33" i="20"/>
  <c r="O22" i="20" l="1"/>
  <c r="O53" i="20"/>
  <c r="O46" i="20"/>
  <c r="O62" i="20"/>
  <c r="O57" i="20"/>
  <c r="O37" i="20"/>
  <c r="O90" i="20"/>
  <c r="O23" i="20"/>
  <c r="O73" i="20"/>
  <c r="O47" i="20"/>
  <c r="O42" i="20"/>
  <c r="O40" i="20"/>
  <c r="O91" i="20"/>
  <c r="O36" i="20"/>
  <c r="O80" i="20"/>
  <c r="O82" i="20"/>
  <c r="O60" i="20"/>
  <c r="O44" i="20"/>
  <c r="O70" i="20"/>
  <c r="O76" i="20"/>
  <c r="O55" i="20"/>
  <c r="O72" i="20"/>
  <c r="O85" i="20"/>
  <c r="O35" i="20"/>
  <c r="O79" i="20"/>
  <c r="O45" i="20"/>
  <c r="O89" i="20"/>
  <c r="O27" i="20"/>
  <c r="O59" i="20"/>
  <c r="O81" i="20"/>
  <c r="O39" i="20"/>
  <c r="O86" i="20"/>
  <c r="O71" i="20"/>
  <c r="O75" i="20"/>
  <c r="O64" i="20"/>
  <c r="O68" i="20"/>
  <c r="O84" i="20"/>
  <c r="O24" i="20"/>
  <c r="O65" i="20"/>
  <c r="O33" i="20"/>
  <c r="O77" i="20"/>
  <c r="O58" i="20"/>
  <c r="O78" i="20"/>
  <c r="O26" i="20"/>
  <c r="O56" i="20"/>
  <c r="O41" i="20"/>
  <c r="O34" i="20"/>
  <c r="O43" i="20"/>
  <c r="O31" i="20"/>
  <c r="O51" i="20"/>
  <c r="O69" i="20"/>
  <c r="O30" i="20"/>
  <c r="O54" i="20"/>
  <c r="O67" i="20"/>
  <c r="O29" i="20"/>
  <c r="O32" i="20"/>
  <c r="O50" i="20"/>
  <c r="O66" i="20"/>
  <c r="O28" i="20"/>
  <c r="O83" i="20"/>
  <c r="O63" i="20"/>
  <c r="O49" i="20"/>
  <c r="O25" i="20"/>
  <c r="O38" i="20"/>
  <c r="O52" i="20"/>
  <c r="O88" i="20"/>
  <c r="O48" i="20"/>
  <c r="O74" i="20"/>
  <c r="O87" i="20"/>
  <c r="O61" i="20"/>
  <c r="H12" i="20" l="1"/>
  <c r="K12" i="20" s="1"/>
  <c r="G4" i="22" l="1"/>
  <c r="K4" i="22" s="1"/>
  <c r="H4" i="22" l="1"/>
  <c r="C31" i="22"/>
  <c r="D31" i="22" l="1"/>
  <c r="C27" i="22"/>
  <c r="H17" i="22" s="1"/>
  <c r="C25" i="22"/>
  <c r="H15" i="22" s="1"/>
  <c r="C26" i="22"/>
  <c r="H16" i="22" s="1"/>
  <c r="C24" i="22"/>
  <c r="H14" i="22" s="1"/>
  <c r="G22" i="22"/>
  <c r="H12" i="22" l="1"/>
  <c r="D25" i="22"/>
  <c r="K15" i="22" s="1"/>
  <c r="D26" i="22"/>
  <c r="K16" i="22" s="1"/>
  <c r="D24" i="22"/>
  <c r="K14" i="22" s="1"/>
  <c r="D27" i="22"/>
  <c r="K17" i="22" s="1"/>
  <c r="H22" i="22"/>
  <c r="K12" i="22" l="1"/>
  <c r="E9" i="25"/>
  <c r="G9" i="25" s="1"/>
  <c r="E6" i="25"/>
  <c r="G6" i="25" s="1"/>
  <c r="E5" i="25"/>
  <c r="G5" i="25" s="1"/>
  <c r="E4" i="25"/>
  <c r="E7" i="25" s="1"/>
  <c r="G7" i="25" s="1"/>
  <c r="H9" i="25" l="1"/>
  <c r="K9" i="25"/>
  <c r="H7" i="25"/>
  <c r="K7" i="25"/>
  <c r="H5" i="25"/>
  <c r="K5" i="25"/>
  <c r="K6" i="25"/>
  <c r="H6" i="25"/>
  <c r="G4" i="25"/>
  <c r="E10" i="25"/>
  <c r="G10" i="25" s="1"/>
  <c r="E8" i="25"/>
  <c r="G8" i="25" s="1"/>
  <c r="H10" i="25" l="1"/>
  <c r="K10" i="25"/>
  <c r="K8" i="25"/>
  <c r="H8" i="25"/>
  <c r="C31" i="25"/>
  <c r="K4" i="25"/>
  <c r="H4" i="25"/>
  <c r="D31" i="25" l="1"/>
  <c r="C25" i="25" s="1"/>
  <c r="H15" i="25" s="1"/>
  <c r="C24" i="25" l="1"/>
  <c r="H14" i="25" s="1"/>
  <c r="C26" i="25"/>
  <c r="H16" i="25" s="1"/>
  <c r="D25" i="25"/>
  <c r="K15" i="25" s="1"/>
  <c r="D24" i="25"/>
  <c r="K14" i="25" s="1"/>
  <c r="H22" i="25"/>
  <c r="D27" i="25"/>
  <c r="K17" i="25" s="1"/>
  <c r="D26" i="25"/>
  <c r="K16" i="25" s="1"/>
  <c r="G22" i="25"/>
  <c r="C27" i="25"/>
  <c r="H17" i="25" s="1"/>
  <c r="H12" i="25" s="1"/>
  <c r="K12" i="2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022B36-6839-4D80-BB9E-4620D2D744B9}" keepAlive="1" name="ModelConnection_ExternalData_1" description="Data Model" type="5" refreshedVersion="6" minRefreshableVersion="5" saveData="1">
    <dbPr connection="Data Model Connection" command="rcr_anc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FB5A976-1209-44A7-B85D-3BA8D8BD62F4}" keepAlive="1" name="ModelConnection_ExternalData_11" description="Data Model" type="5" refreshedVersion="6" minRefreshableVersion="5" saveData="1">
    <dbPr connection="Data Model Connection" command="boz_har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5380585-BB2E-4442-AFEC-EED1E46EF205}" keepAlive="1" name="ModelConnection_ExternalData_12" description="Data Model" type="5" refreshedVersion="6" minRefreshableVersion="5" saveData="1">
    <dbPr connection="Data Model Connection" command="anc_ind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0965826-2509-42CB-8988-51EEE4AB4F2D}" keepAlive="1" name="ModelConnection_ExternalData_13" description="Data Model" type="5" refreshedVersion="6" minRefreshableVersion="5" saveData="1">
    <dbPr connection="Data Model Connection" command="mad_hon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408B78C7-6437-4274-ADCA-74038E3FED30}" keepAlive="1" name="ModelConnection_ExternalData_14" description="Data Model" type="5" refreshedVersion="6" minRefreshableVersion="5" saveData="1">
    <dbPr connection="Data Model Connection" command="boz_nsh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1CAA86DB-B1BD-41BB-BA7F-6AD5A68048BD}" keepAlive="1" name="ModelConnection_ExternalData_15" description="Data Model" type="5" refreshedVersion="6" minRefreshableVersion="5" saveData="1">
    <dbPr connection="Data Model Connection" command="cha_moj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7F2EA0A6-A009-4244-8009-567963ED74DB}" keepAlive="1" name="ModelConnection_ExternalData_16" description="Data Model" type="5" refreshedVersion="6" minRefreshableVersion="5" saveData="1">
    <dbPr connection="Data Model Connection" command="nsh_moj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31568143-1561-4C39-9837-D6A1E7345A5E}" keepAlive="1" name="ModelConnection_ExternalData_17" description="Data Model" type="5" refreshedVersion="6" minRefreshableVersion="5" saveData="1">
    <dbPr connection="Data Model Connection" command="anc_hon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1730F6E1-91FB-4387-A62E-A4A4E6E17022}" name="Query - anc_hon" description="Connection to the 'anc_hon' query in the workbook." type="100" refreshedVersion="6" minRefreshableVersion="5">
    <extLst>
      <ext xmlns:x15="http://schemas.microsoft.com/office/spreadsheetml/2010/11/main" uri="{DE250136-89BD-433C-8126-D09CA5730AF9}">
        <x15:connection id="2f6a560a-9c87-4859-8be2-0c126dbac271"/>
      </ext>
    </extLst>
  </connection>
  <connection id="10" xr16:uid="{18722CF6-D276-456C-91E0-77BB40B24BFB}" name="Query - anc_ind" description="Connection to the 'anc_ind' query in the workbook." type="100" refreshedVersion="6" minRefreshableVersion="5">
    <extLst>
      <ext xmlns:x15="http://schemas.microsoft.com/office/spreadsheetml/2010/11/main" uri="{DE250136-89BD-433C-8126-D09CA5730AF9}">
        <x15:connection id="24fa3eb4-0483-43f7-9a60-38eda26050fe"/>
      </ext>
    </extLst>
  </connection>
  <connection id="11" xr16:uid="{2C4E2FAC-2B65-455C-A475-7BF4389CA429}" name="Query - boz_har" description="Connection to the 'boz_har' query in the workbook." type="100" refreshedVersion="6" minRefreshableVersion="5">
    <extLst>
      <ext xmlns:x15="http://schemas.microsoft.com/office/spreadsheetml/2010/11/main" uri="{DE250136-89BD-433C-8126-D09CA5730AF9}">
        <x15:connection id="d64b6114-e881-4e73-a889-2a28f4ee5fcd"/>
      </ext>
    </extLst>
  </connection>
  <connection id="12" xr16:uid="{41A22595-9F55-467A-A0A6-B73F81997E5F}" name="Query - boz_nsh" description="Connection to the 'boz_nsh' query in the workbook." type="100" refreshedVersion="6" minRefreshableVersion="5">
    <extLst>
      <ext xmlns:x15="http://schemas.microsoft.com/office/spreadsheetml/2010/11/main" uri="{DE250136-89BD-433C-8126-D09CA5730AF9}">
        <x15:connection id="46bf1bb1-a238-47f3-8fd2-b3956857e7e8"/>
      </ext>
    </extLst>
  </connection>
  <connection id="13" xr16:uid="{956430F6-2E25-4A5D-88B1-9B408772C1CD}" name="Query - cha_moj" description="Connection to the 'cha_moj' query in the workbook." type="100" refreshedVersion="6" minRefreshableVersion="5">
    <extLst>
      <ext xmlns:x15="http://schemas.microsoft.com/office/spreadsheetml/2010/11/main" uri="{DE250136-89BD-433C-8126-D09CA5730AF9}">
        <x15:connection id="8f9eefcd-2a57-4c2f-905b-50bafc95b341"/>
      </ext>
    </extLst>
  </connection>
  <connection id="14" xr16:uid="{6081C970-5089-4A35-9410-01ACBFE299C6}" keepAlive="1" name="Query - hon_nsh" description="Connection to the 'hon_nsh' query in the workbook." type="5" refreshedVersion="6" background="1" saveData="1">
    <dbPr connection="Provider=Microsoft.Mashup.OleDb.1;Data Source=$Workbook$;Location=hon_nsh;Extended Properties=&quot;&quot;" command="SELECT * FROM [hon_nsh]"/>
  </connection>
  <connection id="15" xr16:uid="{195DD6D2-8793-4EF5-B1DC-6A2B9EEBE641}" keepAlive="1" name="Query - hon_nsh (2)" description="Connection to the 'hon_nsh (2)' query in the workbook." type="5" refreshedVersion="6" background="1" saveData="1">
    <dbPr connection="Provider=Microsoft.Mashup.OleDb.1;Data Source=$Workbook$;Location=hon_nsh (2);Extended Properties=&quot;&quot;" command="SELECT * FROM [hon_nsh (2)]"/>
  </connection>
  <connection id="16" xr16:uid="{FD3A21CD-3125-4BD1-8489-68C116D93DAE}" name="Query - mad_hon" description="Connection to the 'mad_hon' query in the workbook." type="100" refreshedVersion="6" minRefreshableVersion="5">
    <extLst>
      <ext xmlns:x15="http://schemas.microsoft.com/office/spreadsheetml/2010/11/main" uri="{DE250136-89BD-433C-8126-D09CA5730AF9}">
        <x15:connection id="a8aeab3b-69ea-46c3-ba03-2ce0ca94b988"/>
      </ext>
    </extLst>
  </connection>
  <connection id="17" xr16:uid="{CBB0A9B0-1D81-4A5B-82B6-6435B320D16E}" name="Query - nsh_moj" description="Connection to the 'nsh_moj' query in the workbook." type="100" refreshedVersion="6" minRefreshableVersion="5">
    <extLst>
      <ext xmlns:x15="http://schemas.microsoft.com/office/spreadsheetml/2010/11/main" uri="{DE250136-89BD-433C-8126-D09CA5730AF9}">
        <x15:connection id="260fcb63-0dc5-445e-8b33-4f3a742259c4"/>
      </ext>
    </extLst>
  </connection>
  <connection id="18" xr16:uid="{A69C91E3-46A6-4626-9BB4-2D0CC0240352}" name="Query - rcr_anc" description="Connection to the 'rcr_anc' query in the workbook." type="100" refreshedVersion="6" minRefreshableVersion="5">
    <extLst>
      <ext xmlns:x15="http://schemas.microsoft.com/office/spreadsheetml/2010/11/main" uri="{DE250136-89BD-433C-8126-D09CA5730AF9}">
        <x15:connection id="791b2942-836e-477d-a0fb-e406021a149c"/>
      </ext>
    </extLst>
  </connection>
  <connection id="19" xr16:uid="{E13C67A6-C047-47C4-A843-335C99281E4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<sst xmlns="http://schemas.openxmlformats.org/spreadsheetml/2006/main" count="1025" uniqueCount="167">
  <si>
    <t>Game 1</t>
  </si>
  <si>
    <t>Kenta Maeda</t>
  </si>
  <si>
    <t>Liam Hendriks</t>
  </si>
  <si>
    <t>Column1</t>
  </si>
  <si>
    <t>team_id_x</t>
  </si>
  <si>
    <t>name</t>
  </si>
  <si>
    <t>starts</t>
  </si>
  <si>
    <t>qs%</t>
  </si>
  <si>
    <t>ip</t>
  </si>
  <si>
    <t>norm gs</t>
  </si>
  <si>
    <t>era</t>
  </si>
  <si>
    <t>k/9</t>
  </si>
  <si>
    <t>bb/9</t>
  </si>
  <si>
    <t>hr/9</t>
  </si>
  <si>
    <t>k/bb</t>
  </si>
  <si>
    <t>gb%</t>
  </si>
  <si>
    <t>whip</t>
  </si>
  <si>
    <t>elo</t>
  </si>
  <si>
    <t>Zack Greinke</t>
  </si>
  <si>
    <t>Carlos Carrasco</t>
  </si>
  <si>
    <t>Jordan Yamamoto</t>
  </si>
  <si>
    <t>Sean Manaea</t>
  </si>
  <si>
    <t>Josh Winder</t>
  </si>
  <si>
    <t>Osvaldo Hernandez</t>
  </si>
  <si>
    <t>Yonny Chirinos</t>
  </si>
  <si>
    <t>Jake Odorizzi</t>
  </si>
  <si>
    <t>Dustin May</t>
  </si>
  <si>
    <t>Tyler Glasnow</t>
  </si>
  <si>
    <t>Alec Gamboa</t>
  </si>
  <si>
    <t>Alex Greene</t>
  </si>
  <si>
    <t>Jordan Martinson</t>
  </si>
  <si>
    <t>Shane Bieber</t>
  </si>
  <si>
    <t>Asa Lacy</t>
  </si>
  <si>
    <t>Zach Davies</t>
  </si>
  <si>
    <t>Justin Dunn</t>
  </si>
  <si>
    <t>Josh Green</t>
  </si>
  <si>
    <t>Ljay Newsome</t>
  </si>
  <si>
    <t>Penn Murfee</t>
  </si>
  <si>
    <t>Clayton Kershaw</t>
  </si>
  <si>
    <t>Jon Gray</t>
  </si>
  <si>
    <t>Blake Snell</t>
  </si>
  <si>
    <t>Aaron Nola</t>
  </si>
  <si>
    <t>Game Score</t>
  </si>
  <si>
    <t>Game 2</t>
  </si>
  <si>
    <t>Game 3</t>
  </si>
  <si>
    <t>Game 4*</t>
  </si>
  <si>
    <t>Game 5*</t>
  </si>
  <si>
    <t>team_score</t>
  </si>
  <si>
    <t>STARTS</t>
  </si>
  <si>
    <t>QS%</t>
  </si>
  <si>
    <t>IP</t>
  </si>
  <si>
    <t>ERA</t>
  </si>
  <si>
    <t>K/9</t>
  </si>
  <si>
    <t>BB/9</t>
  </si>
  <si>
    <t>HR/9</t>
  </si>
  <si>
    <t>K/BB</t>
  </si>
  <si>
    <t>GB%</t>
  </si>
  <si>
    <t>WHIP</t>
  </si>
  <si>
    <t>Rapid City</t>
  </si>
  <si>
    <t>Anchorage</t>
  </si>
  <si>
    <t>GAME SCORE</t>
  </si>
  <si>
    <t>GAME Z-SCORE</t>
  </si>
  <si>
    <t>Chance to win</t>
  </si>
  <si>
    <t>Matchup</t>
  </si>
  <si>
    <t>Expected Starter</t>
  </si>
  <si>
    <t>Adjusted Team ELO</t>
  </si>
  <si>
    <t xml:space="preserve">Notes: </t>
  </si>
  <si>
    <t>A Pitcher's ELO Bonus is calculated as follows: 4.7* (Game Score - Team Game Score)</t>
  </si>
  <si>
    <t>Home teams get a 68 point ELO Boost (model derived)</t>
  </si>
  <si>
    <t>Game 3*</t>
  </si>
  <si>
    <t>Starting ELO</t>
  </si>
  <si>
    <t>SP ELO Bonus</t>
  </si>
  <si>
    <t>Chance to Win Series</t>
  </si>
  <si>
    <t>gs</t>
  </si>
  <si>
    <t>6.22</t>
  </si>
  <si>
    <t>2.28</t>
  </si>
  <si>
    <t>4.17</t>
  </si>
  <si>
    <t>7.9</t>
  </si>
  <si>
    <t>2.39</t>
  </si>
  <si>
    <t>2.25</t>
  </si>
  <si>
    <t>5.42</t>
  </si>
  <si>
    <t>3.87</t>
  </si>
  <si>
    <t>2.64</t>
  </si>
  <si>
    <t>2.76</t>
  </si>
  <si>
    <t>2.33</t>
  </si>
  <si>
    <t>4.81</t>
  </si>
  <si>
    <t>3.63</t>
  </si>
  <si>
    <t>1.59</t>
  </si>
  <si>
    <t>2.85</t>
  </si>
  <si>
    <t>0.82</t>
  </si>
  <si>
    <t>2.71</t>
  </si>
  <si>
    <t>6.88</t>
  </si>
  <si>
    <t>1.25</t>
  </si>
  <si>
    <t>1</t>
  </si>
  <si>
    <t>3.1</t>
  </si>
  <si>
    <t>4</t>
  </si>
  <si>
    <t>9.25</t>
  </si>
  <si>
    <t>1.15</t>
  </si>
  <si>
    <t>2.07</t>
  </si>
  <si>
    <t>Bozeman</t>
  </si>
  <si>
    <t>Hartford</t>
  </si>
  <si>
    <t>Casey Mize</t>
  </si>
  <si>
    <t>Joey Wentz</t>
  </si>
  <si>
    <t>Nate Pearson</t>
  </si>
  <si>
    <t>Elieser Hernandez</t>
  </si>
  <si>
    <t>Game 4</t>
  </si>
  <si>
    <t>Game 6*</t>
  </si>
  <si>
    <t>Game 7*</t>
  </si>
  <si>
    <t>Josiah Gray</t>
  </si>
  <si>
    <t>Indianapolis</t>
  </si>
  <si>
    <t>Matchup 4</t>
  </si>
  <si>
    <t>Matchup 3</t>
  </si>
  <si>
    <t>Matchup 1</t>
  </si>
  <si>
    <t>Matchup 2</t>
  </si>
  <si>
    <t>Brusdar Graterol</t>
  </si>
  <si>
    <t>Lucas Giolito</t>
  </si>
  <si>
    <t>Luis Patino</t>
  </si>
  <si>
    <t>Zac Gallen</t>
  </si>
  <si>
    <t>Scott Moss</t>
  </si>
  <si>
    <t>Taylor Widener</t>
  </si>
  <si>
    <t>Caden Lemons</t>
  </si>
  <si>
    <t>Patrick Corbin</t>
  </si>
  <si>
    <t>Franklyn Kilome</t>
  </si>
  <si>
    <t>Forrest Whitley</t>
  </si>
  <si>
    <t>Elijah Pleasants</t>
  </si>
  <si>
    <t>Jack Perkins</t>
  </si>
  <si>
    <t>Yohan Ramirez</t>
  </si>
  <si>
    <t>Alex Reyes</t>
  </si>
  <si>
    <t>Lance McCullers Jr.</t>
  </si>
  <si>
    <t>Corbin Burnes</t>
  </si>
  <si>
    <t>Corbin Martin</t>
  </si>
  <si>
    <t>Julio Urias</t>
  </si>
  <si>
    <t>Tony Locey</t>
  </si>
  <si>
    <t>Sixto Sanchez</t>
  </si>
  <si>
    <t>Braxton Garrett</t>
  </si>
  <si>
    <t>German Marquez</t>
  </si>
  <si>
    <t>Walker Buehler</t>
  </si>
  <si>
    <t>Hunter Greene</t>
  </si>
  <si>
    <t>Seth Lugo</t>
  </si>
  <si>
    <t>Mike Soroka</t>
  </si>
  <si>
    <t>Jacob deGrom</t>
  </si>
  <si>
    <t>Jack Flaherty</t>
  </si>
  <si>
    <t>Drey Jameson</t>
  </si>
  <si>
    <t>Freddy Peralta</t>
  </si>
  <si>
    <t>Pablo Lopez</t>
  </si>
  <si>
    <t>2.15</t>
  </si>
  <si>
    <t>Home</t>
  </si>
  <si>
    <t>Away</t>
  </si>
  <si>
    <t>Game Location</t>
  </si>
  <si>
    <t>K</t>
  </si>
  <si>
    <t>P(W)</t>
  </si>
  <si>
    <t>P(L)</t>
  </si>
  <si>
    <t>Wins</t>
  </si>
  <si>
    <t>Team A</t>
  </si>
  <si>
    <t>Team B</t>
  </si>
  <si>
    <t>In 4</t>
  </si>
  <si>
    <t>In 5</t>
  </si>
  <si>
    <t>In 6</t>
  </si>
  <si>
    <t>In 7</t>
  </si>
  <si>
    <t>sp_effect</t>
  </si>
  <si>
    <t>rev_elo</t>
  </si>
  <si>
    <t>Alex Vera</t>
  </si>
  <si>
    <t>Brendan McKay</t>
  </si>
  <si>
    <t>Mitch Keller</t>
  </si>
  <si>
    <t>CJ Van Eyk</t>
  </si>
  <si>
    <t>Drew Strotman</t>
  </si>
  <si>
    <t>Jonathan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</si>
</sst>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0000000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 SemiLight Condensed"/>
      <family val="2"/>
    </font>
    <font>
      <b/>
      <sz val="14"/>
      <color theme="1"/>
      <name val="Bahnschrift SemiLight Condensed"/>
      <family val="2"/>
    </font>
    <font>
      <b/>
      <sz val="11"/>
      <color theme="1"/>
      <name val="Bahnschrift SemiLight Condensed"/>
      <family val="2"/>
    </font>
    <font>
      <sz val="8"/>
      <color theme="1"/>
      <name val="Bahnschrift SemiLight Condensed"/>
      <family val="2"/>
    </font>
    <font>
      <b/>
      <sz val="12"/>
      <color theme="1"/>
      <name val="Bahnschrift SemiLight Condensed"/>
      <family val="2"/>
    </font>
    <font>
      <sz val="8"/>
      <name val="Calibri"/>
      <family val="2"/>
      <scheme val="minor"/>
    </font>
    <font>
      <sz val="14"/>
      <color theme="1"/>
      <name val="Bahnschrift SemiLight Condensed"/>
      <family val="2"/>
    </font>
    <font>
      <sz val="14"/>
      <color theme="1"/>
      <name val="Bahnschrift SemiLight"/>
      <family val="2"/>
    </font>
    <font>
      <b/>
      <sz val="16"/>
      <color theme="1"/>
      <name val="Bahnschrift SemiLight Condensed"/>
      <family val="2"/>
    </font>
    <font>
      <b/>
      <sz val="8"/>
      <color theme="1"/>
      <name val="Bahnschrift SemiLight Condensed"/>
      <family val="2"/>
    </font>
    <font>
      <sz val="8"/>
      <name val="Verdana"/>
      <family val="2"/>
    </font>
    <font>
      <sz val="11"/>
      <name val="Bahnschrift SemiLight Condensed"/>
      <family val="2"/>
    </font>
    <font>
      <b/>
      <i/>
      <sz val="12"/>
      <color theme="1"/>
      <name val="Bahnschrift SemiLight Condensed"/>
      <family val="2"/>
    </font>
    <font>
      <b/>
      <i/>
      <sz val="11"/>
      <color theme="1"/>
      <name val="Bahnschrift Semi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/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/>
    <xf numFmtId="165" fontId="4" fillId="0" borderId="0" xfId="1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165" fontId="2" fillId="0" borderId="18" xfId="1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165" fontId="2" fillId="0" borderId="4" xfId="1" applyNumberFormat="1" applyFont="1" applyBorder="1" applyAlignment="1">
      <alignment horizontal="center" vertical="center"/>
    </xf>
    <xf numFmtId="165" fontId="2" fillId="0" borderId="7" xfId="1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center" vertical="center" wrapText="1"/>
    </xf>
    <xf numFmtId="164" fontId="2" fillId="0" borderId="25" xfId="0" applyNumberFormat="1" applyFont="1" applyBorder="1" applyAlignment="1">
      <alignment horizontal="center" vertical="center" wrapText="1"/>
    </xf>
    <xf numFmtId="164" fontId="2" fillId="0" borderId="24" xfId="0" applyNumberFormat="1" applyFont="1" applyBorder="1" applyAlignment="1">
      <alignment horizontal="center" vertical="center" wrapText="1"/>
    </xf>
    <xf numFmtId="164" fontId="2" fillId="0" borderId="26" xfId="0" applyNumberFormat="1" applyFont="1" applyBorder="1" applyAlignment="1">
      <alignment horizontal="center" vertical="center" wrapText="1"/>
    </xf>
    <xf numFmtId="165" fontId="2" fillId="0" borderId="24" xfId="1" applyNumberFormat="1" applyFont="1" applyBorder="1" applyAlignment="1">
      <alignment horizontal="center" vertical="center" wrapText="1"/>
    </xf>
    <xf numFmtId="165" fontId="2" fillId="0" borderId="25" xfId="1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2" fillId="0" borderId="28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9" xfId="0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2" fillId="0" borderId="28" xfId="1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right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left" vertical="center" wrapText="1"/>
    </xf>
    <xf numFmtId="165" fontId="2" fillId="0" borderId="21" xfId="0" applyNumberFormat="1" applyFont="1" applyBorder="1" applyAlignment="1">
      <alignment horizontal="center" vertical="center" wrapText="1"/>
    </xf>
    <xf numFmtId="165" fontId="2" fillId="0" borderId="2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165" fontId="14" fillId="0" borderId="18" xfId="1" applyNumberFormat="1" applyFont="1" applyBorder="1" applyAlignment="1">
      <alignment horizontal="center" vertical="center" wrapText="1"/>
    </xf>
    <xf numFmtId="165" fontId="14" fillId="0" borderId="7" xfId="1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65" fontId="14" fillId="0" borderId="19" xfId="1" applyNumberFormat="1" applyFont="1" applyBorder="1" applyAlignment="1">
      <alignment horizontal="center" vertical="center" wrapText="1"/>
    </xf>
    <xf numFmtId="165" fontId="14" fillId="0" borderId="8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165" fontId="14" fillId="0" borderId="21" xfId="1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91E3027-7ACF-45EE-BD53-166161633D4D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team_id_x" tableColumnId="2"/>
      <queryTableField id="3" name="name" tableColumnId="3"/>
      <queryTableField id="4" name="starts" tableColumnId="4"/>
      <queryTableField id="5" name="qs%" tableColumnId="5"/>
      <queryTableField id="6" name="ip" tableColumnId="6"/>
      <queryTableField id="7" name="gs" tableColumnId="7"/>
      <queryTableField id="8" name="norm gs" tableColumnId="8"/>
      <queryTableField id="9" name="era" tableColumnId="9"/>
      <queryTableField id="10" name="k/9" tableColumnId="10"/>
      <queryTableField id="11" name="bb/9" tableColumnId="11"/>
      <queryTableField id="12" name="hr/9" tableColumnId="12"/>
      <queryTableField id="13" name="k/bb" tableColumnId="13"/>
      <queryTableField id="14" name="gb%" tableColumnId="14"/>
      <queryTableField id="15" name="whip" tableColumnId="15"/>
      <queryTableField id="16" name="elo" tableColumnId="16"/>
      <queryTableField id="17" name="team_score" tableColumnId="17"/>
    </queryTableFields>
  </queryTableRefresh>
  <extLst>
    <ext xmlns:x15="http://schemas.microsoft.com/office/spreadsheetml/2010/11/main" uri="{883FBD77-0823-4a55-B5E3-86C4891E6966}">
      <x15:queryTable sourceDataName="Query - rcr_anc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62475876-B885-4006-82E2-7BA039947735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team_id_x" tableColumnId="2"/>
      <queryTableField id="3" name="name" tableColumnId="3"/>
      <queryTableField id="4" name="starts" tableColumnId="4"/>
      <queryTableField id="5" name="qs%" tableColumnId="5"/>
      <queryTableField id="6" name="ip" tableColumnId="6"/>
      <queryTableField id="7" name="gs" tableColumnId="7"/>
      <queryTableField id="8" name="norm gs" tableColumnId="8"/>
      <queryTableField id="9" name="era" tableColumnId="9"/>
      <queryTableField id="10" name="k/9" tableColumnId="10"/>
      <queryTableField id="11" name="bb/9" tableColumnId="11"/>
      <queryTableField id="12" name="hr/9" tableColumnId="12"/>
      <queryTableField id="13" name="k/bb" tableColumnId="13"/>
      <queryTableField id="14" name="gb%" tableColumnId="14"/>
      <queryTableField id="15" name="whip" tableColumnId="15"/>
      <queryTableField id="16" name="elo" tableColumnId="16"/>
      <queryTableField id="17" name="team_score" tableColumnId="17"/>
    </queryTableFields>
  </queryTableRefresh>
  <extLst>
    <ext xmlns:x15="http://schemas.microsoft.com/office/spreadsheetml/2010/11/main" uri="{883FBD77-0823-4a55-B5E3-86C4891E6966}">
      <x15:queryTable sourceDataName="Query - mad_hon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B014F6D4-7E32-43D0-AFD7-327F5918C9B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team_id_x" tableColumnId="2"/>
      <queryTableField id="3" name="name" tableColumnId="3"/>
      <queryTableField id="4" name="starts" tableColumnId="4"/>
      <queryTableField id="5" name="qs%" tableColumnId="5"/>
      <queryTableField id="6" name="ip" tableColumnId="6"/>
      <queryTableField id="7" name="gs" tableColumnId="7"/>
      <queryTableField id="8" name="norm gs" tableColumnId="8"/>
      <queryTableField id="9" name="era" tableColumnId="9"/>
      <queryTableField id="10" name="k/9" tableColumnId="10"/>
      <queryTableField id="11" name="bb/9" tableColumnId="11"/>
      <queryTableField id="12" name="hr/9" tableColumnId="12"/>
      <queryTableField id="13" name="k/bb" tableColumnId="13"/>
      <queryTableField id="14" name="gb%" tableColumnId="14"/>
      <queryTableField id="15" name="whip" tableColumnId="15"/>
      <queryTableField id="16" name="elo" tableColumnId="16"/>
      <queryTableField id="17" name="team_score" tableColumnId="17"/>
    </queryTableFields>
  </queryTableRefresh>
  <extLst>
    <ext xmlns:x15="http://schemas.microsoft.com/office/spreadsheetml/2010/11/main" uri="{883FBD77-0823-4a55-B5E3-86C4891E6966}">
      <x15:queryTable sourceDataName="Query - boz_har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EB352C01-5654-4910-BB99-18C4F051DD81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team_id_x" tableColumnId="2"/>
      <queryTableField id="3" name="name" tableColumnId="3"/>
      <queryTableField id="4" name="starts" tableColumnId="4"/>
      <queryTableField id="5" name="qs%" tableColumnId="5"/>
      <queryTableField id="6" name="ip" tableColumnId="6"/>
      <queryTableField id="7" name="gs" tableColumnId="7"/>
      <queryTableField id="8" name="norm gs" tableColumnId="8"/>
      <queryTableField id="9" name="era" tableColumnId="9"/>
      <queryTableField id="10" name="k/9" tableColumnId="10"/>
      <queryTableField id="11" name="bb/9" tableColumnId="11"/>
      <queryTableField id="12" name="hr/9" tableColumnId="12"/>
      <queryTableField id="13" name="k/bb" tableColumnId="13"/>
      <queryTableField id="14" name="gb%" tableColumnId="14"/>
      <queryTableField id="15" name="whip" tableColumnId="15"/>
      <queryTableField id="16" name="elo" tableColumnId="16"/>
      <queryTableField id="17" name="team_score" tableColumnId="17"/>
    </queryTableFields>
  </queryTableRefresh>
  <extLst>
    <ext xmlns:x15="http://schemas.microsoft.com/office/spreadsheetml/2010/11/main" uri="{883FBD77-0823-4a55-B5E3-86C4891E6966}">
      <x15:queryTable sourceDataName="Query - anc_ind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7" xr16:uid="{7E086F0F-E488-44B9-9661-5377FC21807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team_id_x" tableColumnId="2"/>
      <queryTableField id="3" name="name" tableColumnId="3"/>
      <queryTableField id="4" name="starts" tableColumnId="4"/>
      <queryTableField id="5" name="qs%" tableColumnId="5"/>
      <queryTableField id="6" name="ip" tableColumnId="6"/>
      <queryTableField id="7" name="gs" tableColumnId="7"/>
      <queryTableField id="8" name="norm gs" tableColumnId="8"/>
      <queryTableField id="9" name="era" tableColumnId="9"/>
      <queryTableField id="10" name="k/9" tableColumnId="10"/>
      <queryTableField id="11" name="bb/9" tableColumnId="11"/>
      <queryTableField id="12" name="hr/9" tableColumnId="12"/>
      <queryTableField id="13" name="k/bb" tableColumnId="13"/>
      <queryTableField id="14" name="gb%" tableColumnId="14"/>
      <queryTableField id="15" name="whip" tableColumnId="15"/>
      <queryTableField id="16" name="elo" tableColumnId="16"/>
      <queryTableField id="17" name="team_score" tableColumnId="17"/>
    </queryTableFields>
  </queryTableRefresh>
  <extLst>
    <ext xmlns:x15="http://schemas.microsoft.com/office/spreadsheetml/2010/11/main" uri="{883FBD77-0823-4a55-B5E3-86C4891E6966}">
      <x15:queryTable sourceDataName="Query - nsh_moj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8" xr16:uid="{B0D32699-6C9B-42C0-9447-9A66EA299258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team_id_x" tableColumnId="2"/>
      <queryTableField id="3" name="name" tableColumnId="3"/>
      <queryTableField id="4" name="starts" tableColumnId="4"/>
      <queryTableField id="5" name="qs%" tableColumnId="5"/>
      <queryTableField id="6" name="ip" tableColumnId="6"/>
      <queryTableField id="7" name="gs" tableColumnId="7"/>
      <queryTableField id="8" name="norm gs" tableColumnId="8"/>
      <queryTableField id="9" name="era" tableColumnId="9"/>
      <queryTableField id="10" name="k/9" tableColumnId="10"/>
      <queryTableField id="11" name="bb/9" tableColumnId="11"/>
      <queryTableField id="12" name="hr/9" tableColumnId="12"/>
      <queryTableField id="13" name="k/bb" tableColumnId="13"/>
      <queryTableField id="14" name="gb%" tableColumnId="14"/>
      <queryTableField id="15" name="whip" tableColumnId="15"/>
      <queryTableField id="16" name="elo" tableColumnId="16"/>
      <queryTableField id="17" name="team_score" tableColumnId="17"/>
    </queryTableFields>
  </queryTableRefresh>
  <extLst>
    <ext xmlns:x15="http://schemas.microsoft.com/office/spreadsheetml/2010/11/main" uri="{883FBD77-0823-4a55-B5E3-86C4891E6966}">
      <x15:queryTable sourceDataName="Query - anc_hon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CFA4412C-BC66-4DEF-90B6-ACEEB2FA2CFF}" autoFormatId="16" applyNumberFormats="0" applyBorderFormats="0" applyFontFormats="0" applyPatternFormats="0" applyAlignmentFormats="0" applyWidthHeightFormats="0">
  <queryTableRefresh nextId="20">
    <queryTableFields count="19">
      <queryTableField id="1" name="Column1" tableColumnId="1"/>
      <queryTableField id="2" name="team_id_x" tableColumnId="2"/>
      <queryTableField id="3" name="name" tableColumnId="3"/>
      <queryTableField id="4" name="starts" tableColumnId="4"/>
      <queryTableField id="5" name="qs%" tableColumnId="5"/>
      <queryTableField id="6" name="ip" tableColumnId="6"/>
      <queryTableField id="7" name="gs" tableColumnId="7"/>
      <queryTableField id="8" name="norm gs" tableColumnId="8"/>
      <queryTableField id="9" name="era" tableColumnId="9"/>
      <queryTableField id="10" name="k/9" tableColumnId="10"/>
      <queryTableField id="11" name="bb/9" tableColumnId="11"/>
      <queryTableField id="12" name="hr/9" tableColumnId="12"/>
      <queryTableField id="13" name="k/bb" tableColumnId="13"/>
      <queryTableField id="14" name="gb%" tableColumnId="14"/>
      <queryTableField id="15" name="whip" tableColumnId="15"/>
      <queryTableField id="16" name="elo" tableColumnId="16"/>
      <queryTableField id="17" name="team_score" tableColumnId="17"/>
      <queryTableField id="18" name="sp_effect" tableColumnId="18"/>
      <queryTableField id="19" name="rev_elo" tableColumnId="1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E538E819-E5BB-4860-A793-647A810B38A5}" autoFormatId="16" applyNumberFormats="0" applyBorderFormats="0" applyFontFormats="0" applyPatternFormats="0" applyAlignmentFormats="0" applyWidthHeightFormats="0">
  <queryTableRefresh nextId="20">
    <queryTableFields count="19">
      <queryTableField id="1" name="Column1" tableColumnId="1"/>
      <queryTableField id="2" name="team_id_x" tableColumnId="2"/>
      <queryTableField id="3" name="name" tableColumnId="3"/>
      <queryTableField id="4" name="starts" tableColumnId="4"/>
      <queryTableField id="5" name="qs%" tableColumnId="5"/>
      <queryTableField id="6" name="ip" tableColumnId="6"/>
      <queryTableField id="7" name="gs" tableColumnId="7"/>
      <queryTableField id="8" name="norm gs" tableColumnId="8"/>
      <queryTableField id="9" name="era" tableColumnId="9"/>
      <queryTableField id="10" name="k/9" tableColumnId="10"/>
      <queryTableField id="11" name="bb/9" tableColumnId="11"/>
      <queryTableField id="12" name="hr/9" tableColumnId="12"/>
      <queryTableField id="13" name="k/bb" tableColumnId="13"/>
      <queryTableField id="14" name="gb%" tableColumnId="14"/>
      <queryTableField id="15" name="whip" tableColumnId="15"/>
      <queryTableField id="16" name="elo" tableColumnId="16"/>
      <queryTableField id="17" name="team_score" tableColumnId="17"/>
      <queryTableField id="18" name="sp_effect" tableColumnId="18"/>
      <queryTableField id="19" name="rev_elo" tableColumnId="1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05430FEB-C34A-4884-9BDB-CDB93ECD95F2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team_id_x" tableColumnId="2"/>
      <queryTableField id="3" name="name" tableColumnId="3"/>
      <queryTableField id="4" name="starts" tableColumnId="4"/>
      <queryTableField id="5" name="qs%" tableColumnId="5"/>
      <queryTableField id="6" name="ip" tableColumnId="6"/>
      <queryTableField id="7" name="gs" tableColumnId="7"/>
      <queryTableField id="8" name="norm gs" tableColumnId="8"/>
      <queryTableField id="9" name="era" tableColumnId="9"/>
      <queryTableField id="10" name="k/9" tableColumnId="10"/>
      <queryTableField id="11" name="bb/9" tableColumnId="11"/>
      <queryTableField id="12" name="hr/9" tableColumnId="12"/>
      <queryTableField id="13" name="k/bb" tableColumnId="13"/>
      <queryTableField id="14" name="gb%" tableColumnId="14"/>
      <queryTableField id="15" name="whip" tableColumnId="15"/>
      <queryTableField id="16" name="elo" tableColumnId="16"/>
      <queryTableField id="17" name="team_score" tableColumnId="17"/>
    </queryTableFields>
  </queryTableRefresh>
  <extLst>
    <ext xmlns:x15="http://schemas.microsoft.com/office/spreadsheetml/2010/11/main" uri="{883FBD77-0823-4a55-B5E3-86C4891E6966}">
      <x15:queryTable sourceDataName="Query - cha_moj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285C8D31-59BC-4D65-95A9-1C59989CF152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team_id_x" tableColumnId="2"/>
      <queryTableField id="3" name="name" tableColumnId="3"/>
      <queryTableField id="4" name="starts" tableColumnId="4"/>
      <queryTableField id="5" name="qs%" tableColumnId="5"/>
      <queryTableField id="6" name="ip" tableColumnId="6"/>
      <queryTableField id="7" name="gs" tableColumnId="7"/>
      <queryTableField id="8" name="norm gs" tableColumnId="8"/>
      <queryTableField id="9" name="era" tableColumnId="9"/>
      <queryTableField id="10" name="k/9" tableColumnId="10"/>
      <queryTableField id="11" name="bb/9" tableColumnId="11"/>
      <queryTableField id="12" name="hr/9" tableColumnId="12"/>
      <queryTableField id="13" name="k/bb" tableColumnId="13"/>
      <queryTableField id="14" name="gb%" tableColumnId="14"/>
      <queryTableField id="15" name="whip" tableColumnId="15"/>
      <queryTableField id="16" name="elo" tableColumnId="16"/>
      <queryTableField id="17" name="team_score" tableColumnId="17"/>
    </queryTableFields>
  </queryTableRefresh>
  <extLst>
    <ext xmlns:x15="http://schemas.microsoft.com/office/spreadsheetml/2010/11/main" uri="{883FBD77-0823-4a55-B5E3-86C4891E6966}">
      <x15:queryTable sourceDataName="Query - boz_nsh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63BA54-B34D-4233-A959-B8725705EE8C}" name="rcr_anc" displayName="rcr_anc" ref="A1:Q16" tableType="queryTable" totalsRowShown="0">
  <autoFilter ref="A1:Q16" xr:uid="{331A1C36-3E06-496F-B842-478E0C02BA9F}"/>
  <tableColumns count="17">
    <tableColumn id="1" xr3:uid="{A0FCFA40-650A-4689-8FEE-8CCF5355FC08}" uniqueName="1" name="Column1" queryTableFieldId="1"/>
    <tableColumn id="2" xr3:uid="{B06ADC4A-3D15-4A16-9197-6D488DBE899D}" uniqueName="2" name="team_id_x" queryTableFieldId="2"/>
    <tableColumn id="3" xr3:uid="{E1DDFCC5-CF90-4584-A0C5-80F67854184D}" uniqueName="3" name="name" queryTableFieldId="3" dataDxfId="9"/>
    <tableColumn id="4" xr3:uid="{0078DBDC-21CC-4D49-8E02-86BB6C022FBC}" uniqueName="4" name="starts" queryTableFieldId="4"/>
    <tableColumn id="5" xr3:uid="{E1BE1428-014D-45FA-BEED-EC42B0A69F79}" uniqueName="5" name="qs%" queryTableFieldId="5"/>
    <tableColumn id="6" xr3:uid="{DCB188B5-C57E-4617-903A-900F092C10C1}" uniqueName="6" name="ip" queryTableFieldId="6"/>
    <tableColumn id="7" xr3:uid="{11612453-7F7A-4ABF-A573-B169BE4589B1}" uniqueName="7" name="gs" queryTableFieldId="7"/>
    <tableColumn id="8" xr3:uid="{638B3486-132F-4A81-B140-A5680042425E}" uniqueName="8" name="norm gs" queryTableFieldId="8"/>
    <tableColumn id="9" xr3:uid="{B364D8F1-6FE0-4781-9DFE-9DAF4AFAEE26}" uniqueName="9" name="era" queryTableFieldId="9"/>
    <tableColumn id="10" xr3:uid="{9177D4F2-7500-4C6C-A21B-EABD65C3E9A0}" uniqueName="10" name="k/9" queryTableFieldId="10"/>
    <tableColumn id="11" xr3:uid="{DDEB8FAA-72C8-4C9F-859E-8455D45368ED}" uniqueName="11" name="bb/9" queryTableFieldId="11"/>
    <tableColumn id="12" xr3:uid="{CACC9657-D0DD-49EA-818D-C24304FE2425}" uniqueName="12" name="hr/9" queryTableFieldId="12"/>
    <tableColumn id="13" xr3:uid="{B1A1E33E-DB7F-4970-B0AD-DC162685A4F6}" uniqueName="13" name="k/bb" queryTableFieldId="13"/>
    <tableColumn id="14" xr3:uid="{D2AB2C19-6A53-4884-8342-3988659BA521}" uniqueName="14" name="gb%" queryTableFieldId="14"/>
    <tableColumn id="15" xr3:uid="{678DA41C-2D06-412D-83B8-C6C7A76555CF}" uniqueName="15" name="whip" queryTableFieldId="15"/>
    <tableColumn id="16" xr3:uid="{1016246E-6EF1-4978-BDD1-E91F31322F55}" uniqueName="16" name="elo" queryTableFieldId="16"/>
    <tableColumn id="17" xr3:uid="{6FC95826-4145-44EF-943C-B4F658F73ED1}" uniqueName="17" name="team_score" queryTableField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A58C4-52BC-4A8F-98FD-2400C4AE5C25}" name="mad_hon" displayName="mad_hon" ref="A1:Q13" tableType="queryTable" totalsRowShown="0">
  <autoFilter ref="A1:Q13" xr:uid="{6ADF065F-5D51-4A6C-A0B3-97570417C8B7}"/>
  <tableColumns count="17">
    <tableColumn id="1" xr3:uid="{E7ED8D90-1238-434D-AD27-FB8B347639A7}" uniqueName="1" name="Column1" queryTableFieldId="1"/>
    <tableColumn id="2" xr3:uid="{E90063C0-EE4E-48B9-A712-290408F3F703}" uniqueName="2" name="team_id_x" queryTableFieldId="2"/>
    <tableColumn id="3" xr3:uid="{6E1337E5-D64D-4C74-89BF-6715052C2A5B}" uniqueName="3" name="name" queryTableFieldId="3" dataDxfId="0"/>
    <tableColumn id="4" xr3:uid="{89891983-1897-489B-AC19-10012DB9418D}" uniqueName="4" name="starts" queryTableFieldId="4"/>
    <tableColumn id="5" xr3:uid="{87115114-A90F-40EC-91EB-7914A8C85313}" uniqueName="5" name="qs%" queryTableFieldId="5"/>
    <tableColumn id="6" xr3:uid="{0B235F9A-DD64-4321-BABF-65EAB769CF10}" uniqueName="6" name="ip" queryTableFieldId="6"/>
    <tableColumn id="7" xr3:uid="{27EAF5C8-88AF-4ED0-AE8A-489C4DEB4F8D}" uniqueName="7" name="gs" queryTableFieldId="7"/>
    <tableColumn id="8" xr3:uid="{2B8451B5-D872-4702-8B4D-6A4DFB8530D0}" uniqueName="8" name="norm gs" queryTableFieldId="8"/>
    <tableColumn id="9" xr3:uid="{F4F0847E-9084-4BEF-BE7A-1FD4E06F49FA}" uniqueName="9" name="era" queryTableFieldId="9"/>
    <tableColumn id="10" xr3:uid="{6908A217-648C-4E1C-AF47-7A8B4125647D}" uniqueName="10" name="k/9" queryTableFieldId="10"/>
    <tableColumn id="11" xr3:uid="{03B40772-5374-4C5A-9457-EE3E0CEC3FBF}" uniqueName="11" name="bb/9" queryTableFieldId="11"/>
    <tableColumn id="12" xr3:uid="{72B472CA-E0A9-4112-B325-0D1D8A5B4241}" uniqueName="12" name="hr/9" queryTableFieldId="12"/>
    <tableColumn id="13" xr3:uid="{84B92352-18E6-412A-8C77-1420C0AE813C}" uniqueName="13" name="k/bb" queryTableFieldId="13"/>
    <tableColumn id="14" xr3:uid="{CACB7401-816A-4279-B745-FDCA754A1B9F}" uniqueName="14" name="gb%" queryTableFieldId="14"/>
    <tableColumn id="15" xr3:uid="{2E8716EB-5411-4751-A6A6-1F776927A2FC}" uniqueName="15" name="whip" queryTableFieldId="15"/>
    <tableColumn id="16" xr3:uid="{EF6F1D99-751D-4DE0-8DEF-0CC4774F90CC}" uniqueName="16" name="elo" queryTableFieldId="16"/>
    <tableColumn id="17" xr3:uid="{6DA5A07A-5295-4FCF-A180-916628CC2960}" uniqueName="17" name="team_score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958C1-6EAB-4862-B413-8B66AF67B97A}" name="boz_har" displayName="boz_har" ref="A1:Q13" tableType="queryTable" totalsRowShown="0">
  <autoFilter ref="A1:Q13" xr:uid="{376740B4-2F5D-41DC-9B06-0B4F5E849400}"/>
  <tableColumns count="17">
    <tableColumn id="1" xr3:uid="{7E349867-C985-493E-8A44-39B307366D82}" uniqueName="1" name="Column1" queryTableFieldId="1"/>
    <tableColumn id="2" xr3:uid="{776BAFFF-A28B-456D-9129-F04F5ADC2520}" uniqueName="2" name="team_id_x" queryTableFieldId="2"/>
    <tableColumn id="3" xr3:uid="{75F3DCAB-DFFA-436A-9B2A-602BF9FD0B42}" uniqueName="3" name="name" queryTableFieldId="3" dataDxfId="8"/>
    <tableColumn id="4" xr3:uid="{A5FCDDD3-6156-40F3-A509-706E6C6D0958}" uniqueName="4" name="starts" queryTableFieldId="4"/>
    <tableColumn id="5" xr3:uid="{59EC35B2-802F-41F7-A907-BDD0CAD104A6}" uniqueName="5" name="qs%" queryTableFieldId="5"/>
    <tableColumn id="6" xr3:uid="{C3045735-E72A-42B4-92EA-E9A42BF178F0}" uniqueName="6" name="ip" queryTableFieldId="6"/>
    <tableColumn id="7" xr3:uid="{F170610B-8D21-4254-A847-72C381BD3152}" uniqueName="7" name="gs" queryTableFieldId="7"/>
    <tableColumn id="8" xr3:uid="{5409EC83-B82C-48AD-976A-91091360D356}" uniqueName="8" name="norm gs" queryTableFieldId="8"/>
    <tableColumn id="9" xr3:uid="{003B55BC-7E8C-4A6A-84C2-F92A735D06DB}" uniqueName="9" name="era" queryTableFieldId="9"/>
    <tableColumn id="10" xr3:uid="{FC22557A-37D3-41FE-903F-F0C6A8B78440}" uniqueName="10" name="k/9" queryTableFieldId="10"/>
    <tableColumn id="11" xr3:uid="{ACA61638-E368-44F6-AF0D-DAD964970D1B}" uniqueName="11" name="bb/9" queryTableFieldId="11"/>
    <tableColumn id="12" xr3:uid="{3CE04B29-E501-4113-A3FF-80688D1BED75}" uniqueName="12" name="hr/9" queryTableFieldId="12"/>
    <tableColumn id="13" xr3:uid="{BDD808DA-83B9-4794-AC97-B08B529654A5}" uniqueName="13" name="k/bb" queryTableFieldId="13"/>
    <tableColumn id="14" xr3:uid="{6029B1C2-3D90-422C-BB83-5E73F7393FF6}" uniqueName="14" name="gb%" queryTableFieldId="14"/>
    <tableColumn id="15" xr3:uid="{E9AED18A-F43A-4237-A4C7-5A7FD896D009}" uniqueName="15" name="whip" queryTableFieldId="15"/>
    <tableColumn id="16" xr3:uid="{B9360893-D735-40F3-AD4B-CD5E2723CE34}" uniqueName="16" name="elo" queryTableFieldId="16"/>
    <tableColumn id="17" xr3:uid="{557DEADC-07AC-42E9-ABC2-8607BF9A1900}" uniqueName="17" name="team_score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C7D9B-3075-47D6-8F6A-C31340F1D484}" name="anc_ind" displayName="anc_ind" ref="A1:Q12" tableType="queryTable" totalsRowShown="0">
  <autoFilter ref="A1:Q12" xr:uid="{8AF564DA-B060-4660-A732-F7AF84373B29}"/>
  <tableColumns count="17">
    <tableColumn id="1" xr3:uid="{FA11C21A-DB95-4B67-95DE-40129762DD2E}" uniqueName="1" name="Column1" queryTableFieldId="1"/>
    <tableColumn id="2" xr3:uid="{2C212D7B-108A-4CEA-8DFB-E02B9CE8357F}" uniqueName="2" name="team_id_x" queryTableFieldId="2"/>
    <tableColumn id="3" xr3:uid="{75CA1903-8249-491C-A3D9-180FF50F7BE8}" uniqueName="3" name="name" queryTableFieldId="3" dataDxfId="7"/>
    <tableColumn id="4" xr3:uid="{6203018D-C82E-403A-9F82-2CE163953B93}" uniqueName="4" name="starts" queryTableFieldId="4"/>
    <tableColumn id="5" xr3:uid="{20BA63E5-838D-45AF-97A0-DC151E768B13}" uniqueName="5" name="qs%" queryTableFieldId="5"/>
    <tableColumn id="6" xr3:uid="{8CF2576F-E9EA-4980-9116-390AFBF5E583}" uniqueName="6" name="ip" queryTableFieldId="6"/>
    <tableColumn id="7" xr3:uid="{B6527C35-01B4-4C76-9458-3E0FE2B9AA5F}" uniqueName="7" name="gs" queryTableFieldId="7"/>
    <tableColumn id="8" xr3:uid="{2E9A7C4B-5499-4833-A47F-60603AAC3885}" uniqueName="8" name="norm gs" queryTableFieldId="8"/>
    <tableColumn id="9" xr3:uid="{DE61990C-9FE9-4E65-B0B3-C0026C447486}" uniqueName="9" name="era" queryTableFieldId="9"/>
    <tableColumn id="10" xr3:uid="{81B7A935-4556-45DC-936B-A6EF975384BC}" uniqueName="10" name="k/9" queryTableFieldId="10"/>
    <tableColumn id="11" xr3:uid="{C064D062-5AA2-432A-9976-5E21811DCEB9}" uniqueName="11" name="bb/9" queryTableFieldId="11"/>
    <tableColumn id="12" xr3:uid="{78AB8D9D-FAEF-4E24-BB80-C3822BCEB3D9}" uniqueName="12" name="hr/9" queryTableFieldId="12"/>
    <tableColumn id="13" xr3:uid="{693EC4F2-76C2-4F18-8CF6-7C13076F12E2}" uniqueName="13" name="k/bb" queryTableFieldId="13"/>
    <tableColumn id="14" xr3:uid="{EBBF4E1E-7F2B-4D52-B0DB-2397889BB8CC}" uniqueName="14" name="gb%" queryTableFieldId="14"/>
    <tableColumn id="15" xr3:uid="{0A54810B-3C5F-43F8-A86C-C98256D20640}" uniqueName="15" name="whip" queryTableFieldId="15"/>
    <tableColumn id="16" xr3:uid="{D5D975BF-3A60-497B-A305-DB2C37E1EB01}" uniqueName="16" name="elo" queryTableFieldId="16"/>
    <tableColumn id="17" xr3:uid="{914FBA33-AB52-4143-90CA-A4DC6FDA53FD}" uniqueName="17" name="team_score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6FE03-25C9-4F87-A893-957C313D69DA}" name="nsh_moj" displayName="nsh_moj" ref="A1:Q12" tableType="queryTable" totalsRowShown="0">
  <autoFilter ref="A1:Q12" xr:uid="{4DCD856F-A342-48D4-9DDE-ECBB2367ADC1}"/>
  <tableColumns count="17">
    <tableColumn id="1" xr3:uid="{08FE082A-8808-40A0-80C4-6F63430377D4}" uniqueName="1" name="Column1" queryTableFieldId="1"/>
    <tableColumn id="2" xr3:uid="{BC23BB22-7519-4780-AD2C-FD5308E10CC1}" uniqueName="2" name="team_id_x" queryTableFieldId="2"/>
    <tableColumn id="3" xr3:uid="{F737E5BE-11FA-4EE6-B59C-55D722407E12}" uniqueName="3" name="name" queryTableFieldId="3" dataDxfId="6"/>
    <tableColumn id="4" xr3:uid="{1083CFEF-C1AA-4AB1-9BDE-0E42360534F8}" uniqueName="4" name="starts" queryTableFieldId="4"/>
    <tableColumn id="5" xr3:uid="{706FF051-49FD-4C8A-A49C-CB3BB0023DC1}" uniqueName="5" name="qs%" queryTableFieldId="5"/>
    <tableColumn id="6" xr3:uid="{C75EBB63-7B67-4BF9-A55F-C1D1CEEDEF53}" uniqueName="6" name="ip" queryTableFieldId="6"/>
    <tableColumn id="7" xr3:uid="{9F320540-BDD2-4A8D-A979-27B045C0D00E}" uniqueName="7" name="gs" queryTableFieldId="7"/>
    <tableColumn id="8" xr3:uid="{BBC5CCAD-498E-4DE8-936B-F016BE2FFAC9}" uniqueName="8" name="norm gs" queryTableFieldId="8"/>
    <tableColumn id="9" xr3:uid="{BB946B3E-25FE-4B2C-8A4A-0D6B973F9099}" uniqueName="9" name="era" queryTableFieldId="9"/>
    <tableColumn id="10" xr3:uid="{28897E93-DBC1-4429-8A21-9F2A2A35D138}" uniqueName="10" name="k/9" queryTableFieldId="10"/>
    <tableColumn id="11" xr3:uid="{7A370511-1CB6-4940-AE2E-12256B89608A}" uniqueName="11" name="bb/9" queryTableFieldId="11"/>
    <tableColumn id="12" xr3:uid="{0BBFAFC3-D7A6-44C7-92FA-D06F9AA0BB4B}" uniqueName="12" name="hr/9" queryTableFieldId="12"/>
    <tableColumn id="13" xr3:uid="{F3BEB083-A7E5-42E9-A32C-3BC6849AC43B}" uniqueName="13" name="k/bb" queryTableFieldId="13"/>
    <tableColumn id="14" xr3:uid="{7F21B32B-1A6F-4CE2-98DB-3FD2DE495A4B}" uniqueName="14" name="gb%" queryTableFieldId="14"/>
    <tableColumn id="15" xr3:uid="{37E49037-3EA9-4CF4-BB54-D4C40F1D08E2}" uniqueName="15" name="whip" queryTableFieldId="15"/>
    <tableColumn id="16" xr3:uid="{5F666FC1-155D-418A-8520-6DC274103504}" uniqueName="16" name="elo" queryTableFieldId="16"/>
    <tableColumn id="17" xr3:uid="{4A1F7AC2-E66D-476F-AE89-382EB36A8157}" uniqueName="17" name="team_score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87635C-8BF7-4955-B98F-2FE84628734C}" name="anc_hon" displayName="anc_hon" ref="A1:Q14" tableType="queryTable" totalsRowShown="0">
  <autoFilter ref="A1:Q14" xr:uid="{DB25005E-9CE5-4DE5-93C2-7C92FAA73D4E}"/>
  <tableColumns count="17">
    <tableColumn id="1" xr3:uid="{6F9995B1-AC40-4D16-90C6-7E730B2E39DE}" uniqueName="1" name="Column1" queryTableFieldId="1"/>
    <tableColumn id="2" xr3:uid="{10785C86-B33F-4F20-9338-1A9C223599D3}" uniqueName="2" name="team_id_x" queryTableFieldId="2"/>
    <tableColumn id="3" xr3:uid="{B7B2C2BF-2AC3-4320-9CE4-CF4E47B2A7E8}" uniqueName="3" name="name" queryTableFieldId="3" dataDxfId="5"/>
    <tableColumn id="4" xr3:uid="{339CD09F-4465-4A10-B04B-5B26555FC661}" uniqueName="4" name="starts" queryTableFieldId="4"/>
    <tableColumn id="5" xr3:uid="{7DE6B9BE-252A-49D2-9E01-A468DF679CD1}" uniqueName="5" name="qs%" queryTableFieldId="5"/>
    <tableColumn id="6" xr3:uid="{865B694D-2B4C-49D1-A6AC-E0E603471649}" uniqueName="6" name="ip" queryTableFieldId="6"/>
    <tableColumn id="7" xr3:uid="{35626AEA-5249-4F04-8605-892A73AF50ED}" uniqueName="7" name="gs" queryTableFieldId="7"/>
    <tableColumn id="8" xr3:uid="{0AB37B2D-7A5A-4B11-BC88-F6885EC2B4C9}" uniqueName="8" name="norm gs" queryTableFieldId="8"/>
    <tableColumn id="9" xr3:uid="{DCEF029E-C8A7-4C13-A37F-5886FB2450A2}" uniqueName="9" name="era" queryTableFieldId="9"/>
    <tableColumn id="10" xr3:uid="{31370EC4-C126-4075-B375-CB338635A688}" uniqueName="10" name="k/9" queryTableFieldId="10"/>
    <tableColumn id="11" xr3:uid="{0047FC4B-A601-4055-8C3D-449FE5270AB5}" uniqueName="11" name="bb/9" queryTableFieldId="11"/>
    <tableColumn id="12" xr3:uid="{77FD7BE6-1332-4B81-B239-0F34E39FD1DE}" uniqueName="12" name="hr/9" queryTableFieldId="12"/>
    <tableColumn id="13" xr3:uid="{B4D299EE-C5A2-471E-A2B5-0C65CD57E1F9}" uniqueName="13" name="k/bb" queryTableFieldId="13"/>
    <tableColumn id="14" xr3:uid="{2E22CBBA-96EB-4C51-8C65-1BE1C55FC118}" uniqueName="14" name="gb%" queryTableFieldId="14"/>
    <tableColumn id="15" xr3:uid="{F95A787A-7E00-42DB-ABBA-80885E2C9EC4}" uniqueName="15" name="whip" queryTableFieldId="15"/>
    <tableColumn id="16" xr3:uid="{0073BDAD-28EE-427A-AECB-30F39E9B47FB}" uniqueName="16" name="elo" queryTableFieldId="16"/>
    <tableColumn id="17" xr3:uid="{1855C76D-6FDF-4775-A0D2-2C4095122FF0}" uniqueName="17" name="team_score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2A40C10-2CEF-4C9B-812D-6543BF536105}" name="hon_nsh__2" displayName="hon_nsh__2" ref="A1:S12" tableType="queryTable" totalsRowShown="0">
  <autoFilter ref="A1:S12" xr:uid="{6907A80F-53EB-4977-B484-81119B92F637}"/>
  <tableColumns count="19">
    <tableColumn id="1" xr3:uid="{AE37E133-FCD0-4038-BF3A-FBE24AA41CCB}" uniqueName="1" name="Column1" queryTableFieldId="1"/>
    <tableColumn id="2" xr3:uid="{EC5D0599-A545-47B5-9093-045F21185426}" uniqueName="2" name="team_id_x" queryTableFieldId="2"/>
    <tableColumn id="3" xr3:uid="{3D14476D-FCA8-4762-8861-EF4FB37612CB}" uniqueName="3" name="name" queryTableFieldId="3" dataDxfId="4"/>
    <tableColumn id="4" xr3:uid="{B7D91CAD-90C8-43F6-BCD3-18CAA0B667ED}" uniqueName="4" name="starts" queryTableFieldId="4"/>
    <tableColumn id="5" xr3:uid="{3414AE0A-D548-46AA-AA11-30FA29DBEF47}" uniqueName="5" name="qs%" queryTableFieldId="5"/>
    <tableColumn id="6" xr3:uid="{1653B7CE-CBB3-406B-B191-AE05026CE9E3}" uniqueName="6" name="ip" queryTableFieldId="6"/>
    <tableColumn id="7" xr3:uid="{B59CD964-CA8A-45BB-AF83-7220F8976A13}" uniqueName="7" name="gs" queryTableFieldId="7"/>
    <tableColumn id="8" xr3:uid="{7A9594E2-D2F8-4A21-A3E3-ADED0BCD78D4}" uniqueName="8" name="norm gs" queryTableFieldId="8"/>
    <tableColumn id="9" xr3:uid="{FF6B4609-A747-46E2-BA50-E082D19C9DD4}" uniqueName="9" name="era" queryTableFieldId="9"/>
    <tableColumn id="10" xr3:uid="{E2A6AE36-A7BC-419E-80E0-2A95DB3CB9C8}" uniqueName="10" name="k/9" queryTableFieldId="10"/>
    <tableColumn id="11" xr3:uid="{D5E7AD43-7C1F-4BB3-A1DF-D1FFE755B479}" uniqueName="11" name="bb/9" queryTableFieldId="11"/>
    <tableColumn id="12" xr3:uid="{F1CDB342-F75C-4F4E-822D-52F74A40C2CF}" uniqueName="12" name="hr/9" queryTableFieldId="12"/>
    <tableColumn id="13" xr3:uid="{A3A6FB2B-A7BA-4414-8BF0-A32AC47A858B}" uniqueName="13" name="k/bb" queryTableFieldId="13"/>
    <tableColumn id="14" xr3:uid="{2144713E-7CC6-4493-8498-825724ED6BDA}" uniqueName="14" name="gb%" queryTableFieldId="14"/>
    <tableColumn id="15" xr3:uid="{4FF151BB-B9FF-4F96-A841-61F664DE928A}" uniqueName="15" name="whip" queryTableFieldId="15"/>
    <tableColumn id="16" xr3:uid="{CFAE3258-FFD5-4836-9EE5-F44340BF1CF7}" uniqueName="16" name="elo" queryTableFieldId="16"/>
    <tableColumn id="17" xr3:uid="{3BC52827-BE9C-4619-AB46-FA1D0F64771F}" uniqueName="17" name="team_score" queryTableFieldId="17"/>
    <tableColumn id="18" xr3:uid="{8D0B82F4-A860-45B8-9E34-6664023637A4}" uniqueName="18" name="sp_effect" queryTableFieldId="18"/>
    <tableColumn id="19" xr3:uid="{A9E130A4-01E2-4AB8-9C47-26C353A15AE1}" uniqueName="19" name="rev_elo" queryTableFieldId="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37156F-2F2B-4317-AE77-A45A4E0612C4}" name="hon_nsh" displayName="hon_nsh" ref="A1:S11" tableType="queryTable" totalsRowShown="0">
  <autoFilter ref="A1:S11" xr:uid="{E3BC249F-65D6-4D52-8B6B-49746755396A}"/>
  <tableColumns count="19">
    <tableColumn id="1" xr3:uid="{80A51F51-43F3-4566-BFCC-BE5649AA76C8}" uniqueName="1" name="Column1" queryTableFieldId="1"/>
    <tableColumn id="2" xr3:uid="{50F8FD85-CFDD-4B67-A557-08A83374CD62}" uniqueName="2" name="team_id_x" queryTableFieldId="2"/>
    <tableColumn id="3" xr3:uid="{E1267F34-C36C-4611-B370-E916E21444EF}" uniqueName="3" name="name" queryTableFieldId="3" dataDxfId="3"/>
    <tableColumn id="4" xr3:uid="{72336ABD-75A2-484C-9E3D-E113E071BD6B}" uniqueName="4" name="starts" queryTableFieldId="4"/>
    <tableColumn id="5" xr3:uid="{7F192A02-C0AB-4D5A-9843-A6C557A39852}" uniqueName="5" name="qs%" queryTableFieldId="5"/>
    <tableColumn id="6" xr3:uid="{09FE42F9-5BC7-4F6A-A8F1-923BB472ED49}" uniqueName="6" name="ip" queryTableFieldId="6"/>
    <tableColumn id="7" xr3:uid="{33BAA473-65B2-48D1-B525-9D7D978C4C21}" uniqueName="7" name="gs" queryTableFieldId="7"/>
    <tableColumn id="8" xr3:uid="{6A688989-69EA-4550-879D-C87DBFEB3C08}" uniqueName="8" name="norm gs" queryTableFieldId="8"/>
    <tableColumn id="9" xr3:uid="{FD4D3F96-64A1-45FD-B832-55DFA0B87758}" uniqueName="9" name="era" queryTableFieldId="9"/>
    <tableColumn id="10" xr3:uid="{F9CD0EE0-6012-432A-83C1-B111FF816DE0}" uniqueName="10" name="k/9" queryTableFieldId="10"/>
    <tableColumn id="11" xr3:uid="{B6FAE916-2F77-426F-8C46-0CA9088C3BF0}" uniqueName="11" name="bb/9" queryTableFieldId="11"/>
    <tableColumn id="12" xr3:uid="{F2F3582C-6A3F-4D3F-8502-220973F780A8}" uniqueName="12" name="hr/9" queryTableFieldId="12"/>
    <tableColumn id="13" xr3:uid="{016042F9-6AF0-4A51-8BAD-717BC7079826}" uniqueName="13" name="k/bb" queryTableFieldId="13"/>
    <tableColumn id="14" xr3:uid="{E5EA25B9-DD46-45CC-A1C9-271934BFF9ED}" uniqueName="14" name="gb%" queryTableFieldId="14"/>
    <tableColumn id="15" xr3:uid="{5333AA63-0C7C-47D3-86B0-5CC396A128D5}" uniqueName="15" name="whip" queryTableFieldId="15"/>
    <tableColumn id="16" xr3:uid="{5F4E0C39-564C-42B3-9535-3A3884BCE76B}" uniqueName="16" name="elo" queryTableFieldId="16"/>
    <tableColumn id="17" xr3:uid="{0D8A4F4F-CFC7-47E5-A27A-D425B88E7930}" uniqueName="17" name="team_score" queryTableFieldId="17"/>
    <tableColumn id="18" xr3:uid="{5C3C1EE1-E40C-4268-A9BB-A0769117418E}" uniqueName="18" name="sp_effect" queryTableFieldId="18"/>
    <tableColumn id="19" xr3:uid="{79127CBC-2B81-40EB-A6DE-715909A9D8C6}" uniqueName="19" name="rev_elo" queryTableFieldId="1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993F48-899D-4812-8E9F-004AFE57579C}" name="cha_moj" displayName="cha_moj" ref="A1:Q12" tableType="queryTable" totalsRowShown="0">
  <autoFilter ref="A1:Q12" xr:uid="{779B2348-83A1-42B7-B40D-DA4395208C9D}"/>
  <tableColumns count="17">
    <tableColumn id="1" xr3:uid="{321AEB0F-8CBB-49F4-9344-8B4A5631797F}" uniqueName="1" name="Column1" queryTableFieldId="1"/>
    <tableColumn id="2" xr3:uid="{B0F6ED29-7D36-452D-BE56-347451BBAB59}" uniqueName="2" name="team_id_x" queryTableFieldId="2"/>
    <tableColumn id="3" xr3:uid="{9702C8E0-C0E9-4A2E-976F-C4938177C487}" uniqueName="3" name="name" queryTableFieldId="3" dataDxfId="2"/>
    <tableColumn id="4" xr3:uid="{BA2A8B97-9FE7-4AA9-8FFE-CBC244F9C80E}" uniqueName="4" name="starts" queryTableFieldId="4"/>
    <tableColumn id="5" xr3:uid="{968A5145-4192-4DD7-A4E8-FF2FEA1D0774}" uniqueName="5" name="qs%" queryTableFieldId="5"/>
    <tableColumn id="6" xr3:uid="{E94E2E7B-D50B-48D0-9455-CB85A5EDFEEB}" uniqueName="6" name="ip" queryTableFieldId="6"/>
    <tableColumn id="7" xr3:uid="{1496394A-6FA1-4729-BD7A-15D1B8A592A3}" uniqueName="7" name="gs" queryTableFieldId="7"/>
    <tableColumn id="8" xr3:uid="{0FD13B86-0CE5-4947-8FDD-E50CD3CA5948}" uniqueName="8" name="norm gs" queryTableFieldId="8"/>
    <tableColumn id="9" xr3:uid="{A79EDA0C-FD27-46C6-AF01-C9EFB8722C12}" uniqueName="9" name="era" queryTableFieldId="9"/>
    <tableColumn id="10" xr3:uid="{6D20F252-A15E-4848-BA4F-969602611CF8}" uniqueName="10" name="k/9" queryTableFieldId="10"/>
    <tableColumn id="11" xr3:uid="{A72EEF93-982D-4803-A22A-A526402B1913}" uniqueName="11" name="bb/9" queryTableFieldId="11"/>
    <tableColumn id="12" xr3:uid="{73B961C3-9474-4F09-BC78-D9C2608558E7}" uniqueName="12" name="hr/9" queryTableFieldId="12"/>
    <tableColumn id="13" xr3:uid="{FA114D76-5913-41D6-93DC-F71601B83D25}" uniqueName="13" name="k/bb" queryTableFieldId="13"/>
    <tableColumn id="14" xr3:uid="{AC7D7857-3841-473C-956F-AC34DD9A65B9}" uniqueName="14" name="gb%" queryTableFieldId="14"/>
    <tableColumn id="15" xr3:uid="{454A5AE4-2E5A-4B98-AFAF-A416BE8D06C1}" uniqueName="15" name="whip" queryTableFieldId="15"/>
    <tableColumn id="16" xr3:uid="{E2A1168C-B0F0-4D4A-989E-A8C61461747D}" uniqueName="16" name="elo" queryTableFieldId="16"/>
    <tableColumn id="17" xr3:uid="{44A1D353-C51C-4EF6-A627-C222E551A8DC}" uniqueName="17" name="team_score" queryTableField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2BDF31-8F36-4A2F-8FE3-865D100F1015}" name="boz_nsh" displayName="boz_nsh" ref="A1:Q15" tableType="queryTable" totalsRowShown="0">
  <autoFilter ref="A1:Q15" xr:uid="{E4E5F7F5-5EA9-49B4-ADD8-CBFC1F9885FB}"/>
  <tableColumns count="17">
    <tableColumn id="1" xr3:uid="{10DE2D03-1661-4070-811D-F3D09E6B566B}" uniqueName="1" name="Column1" queryTableFieldId="1"/>
    <tableColumn id="2" xr3:uid="{6218480D-B057-4901-8127-B4BD2B188F9D}" uniqueName="2" name="team_id_x" queryTableFieldId="2"/>
    <tableColumn id="3" xr3:uid="{3EED7BB9-7830-4B82-9B3B-A61A5BB07B16}" uniqueName="3" name="name" queryTableFieldId="3" dataDxfId="1"/>
    <tableColumn id="4" xr3:uid="{C030DA83-FD43-4431-8D7A-8C8D009E53A7}" uniqueName="4" name="starts" queryTableFieldId="4"/>
    <tableColumn id="5" xr3:uid="{CA338746-32D2-4771-B56D-E09E9B0465FA}" uniqueName="5" name="qs%" queryTableFieldId="5"/>
    <tableColumn id="6" xr3:uid="{14BB1A0D-79B1-4B33-8306-8FC6CB8D5AB1}" uniqueName="6" name="ip" queryTableFieldId="6"/>
    <tableColumn id="7" xr3:uid="{C101D031-55AA-4E15-9A83-A17CFCC15942}" uniqueName="7" name="gs" queryTableFieldId="7"/>
    <tableColumn id="8" xr3:uid="{7A39203F-F0DA-4BB4-B91B-DC2C1F1ACD2F}" uniqueName="8" name="norm gs" queryTableFieldId="8"/>
    <tableColumn id="9" xr3:uid="{979CE36A-502E-4E70-92D6-CB15F913A32C}" uniqueName="9" name="era" queryTableFieldId="9"/>
    <tableColumn id="10" xr3:uid="{4B3A81A3-C1F1-4C94-A0A7-A9DA85ECFA70}" uniqueName="10" name="k/9" queryTableFieldId="10"/>
    <tableColumn id="11" xr3:uid="{0F051BCD-D5EF-4810-8D45-0E447E07A175}" uniqueName="11" name="bb/9" queryTableFieldId="11"/>
    <tableColumn id="12" xr3:uid="{C6DF44DF-5B51-4F0B-A6B4-61DBB2BE3F25}" uniqueName="12" name="hr/9" queryTableFieldId="12"/>
    <tableColumn id="13" xr3:uid="{BE659BA3-DD82-445B-B779-8B9D7194AFCC}" uniqueName="13" name="k/bb" queryTableFieldId="13"/>
    <tableColumn id="14" xr3:uid="{34958965-32B4-4B58-BCAA-5743D5183A50}" uniqueName="14" name="gb%" queryTableFieldId="14"/>
    <tableColumn id="15" xr3:uid="{82F91A79-0FEB-40AB-AD49-9FDFF689FA95}" uniqueName="15" name="whip" queryTableFieldId="15"/>
    <tableColumn id="16" xr3:uid="{5F835F85-03D0-48F0-BCD5-A0CA5CE7CE25}" uniqueName="16" name="elo" queryTableFieldId="16"/>
    <tableColumn id="17" xr3:uid="{4A0AB258-5C6C-467F-B27D-ADF350FC8BB3}" uniqueName="17" name="team_score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537F-0298-4EAA-99D7-D5C2B4BFB88B}">
  <dimension ref="B2:AC23"/>
  <sheetViews>
    <sheetView showGridLines="0" zoomScale="175" zoomScaleNormal="175" workbookViewId="0">
      <selection activeCell="H17" sqref="H17"/>
    </sheetView>
  </sheetViews>
  <sheetFormatPr defaultRowHeight="13.8" x14ac:dyDescent="0.25"/>
  <cols>
    <col min="1" max="1" width="1.109375" style="2" customWidth="1"/>
    <col min="2" max="2" width="15.88671875" style="2" customWidth="1"/>
    <col min="3" max="7" width="7.77734375" style="7" customWidth="1"/>
    <col min="8" max="8" width="9.5546875" style="7" customWidth="1"/>
    <col min="9" max="9" width="9.5546875" style="3" customWidth="1"/>
    <col min="10" max="14" width="7.77734375" style="3" customWidth="1"/>
    <col min="15" max="15" width="15.88671875" style="2" customWidth="1"/>
    <col min="16" max="16" width="10.6640625" style="3" customWidth="1"/>
    <col min="17" max="17" width="15.21875" style="2" bestFit="1" customWidth="1"/>
    <col min="18" max="18" width="17.6640625" style="2" bestFit="1" customWidth="1"/>
    <col min="19" max="16384" width="8.88671875" style="2"/>
  </cols>
  <sheetData>
    <row r="2" spans="2:29" ht="27.6" customHeight="1" x14ac:dyDescent="0.25">
      <c r="B2" s="134" t="str">
        <f>_xlfn.CONCAT("Rapid City Roos (Team Game Score = ",AB3,")")</f>
        <v>Rapid City Roos (Team Game Score = 49)</v>
      </c>
      <c r="C2" s="134"/>
      <c r="D2" s="134"/>
      <c r="E2" s="134"/>
      <c r="F2" s="134"/>
      <c r="G2" s="134"/>
      <c r="H2" s="134"/>
      <c r="I2" s="135" t="str">
        <f>_xlfn.CONCAT("Anchorage City Polar Bears (Team Game Score = ",AC3,")")</f>
        <v>Anchorage City Polar Bears (Team Game Score = 49)</v>
      </c>
      <c r="J2" s="135"/>
      <c r="K2" s="135"/>
      <c r="L2" s="135"/>
      <c r="M2" s="135"/>
      <c r="N2" s="135"/>
      <c r="O2" s="135"/>
    </row>
    <row r="3" spans="2:29" ht="42" thickBot="1" x14ac:dyDescent="0.3">
      <c r="B3" s="15" t="s">
        <v>64</v>
      </c>
      <c r="C3" s="11" t="s">
        <v>42</v>
      </c>
      <c r="D3" s="12" t="s">
        <v>70</v>
      </c>
      <c r="E3" s="12" t="s">
        <v>71</v>
      </c>
      <c r="F3" s="11" t="s">
        <v>65</v>
      </c>
      <c r="G3" s="11" t="s">
        <v>62</v>
      </c>
      <c r="H3" s="133" t="s">
        <v>63</v>
      </c>
      <c r="I3" s="133"/>
      <c r="J3" s="11" t="s">
        <v>62</v>
      </c>
      <c r="K3" s="11" t="s">
        <v>65</v>
      </c>
      <c r="L3" s="11" t="s">
        <v>71</v>
      </c>
      <c r="M3" s="12" t="s">
        <v>70</v>
      </c>
      <c r="N3" s="11" t="s">
        <v>42</v>
      </c>
      <c r="O3" s="16" t="s">
        <v>64</v>
      </c>
      <c r="AB3" s="2">
        <f>VLOOKUP(B4,rcr_anc!$C:$Q,15,FALSE)</f>
        <v>49</v>
      </c>
      <c r="AC3" s="2">
        <f>VLOOKUP(O4,rcr_anc!$C:$Q,15,FALSE)</f>
        <v>49</v>
      </c>
    </row>
    <row r="4" spans="2:29" ht="14.4" customHeight="1" x14ac:dyDescent="0.25">
      <c r="B4" s="14" t="s">
        <v>1</v>
      </c>
      <c r="C4" s="7">
        <f>VLOOKUP(B4,rcr_anc!$C:$Q,5,FALSE)</f>
        <v>45</v>
      </c>
      <c r="D4" s="8">
        <f>VLOOKUP(B4,rcr_anc!$C:$Q,14,FALSE)</f>
        <v>1558</v>
      </c>
      <c r="E4" s="8">
        <f>4.7*(C4-VLOOKUP(B4,rcr_anc!$C:$Q,15,FALSE))</f>
        <v>-18.8</v>
      </c>
      <c r="F4" s="8">
        <f>VLOOKUP(B4,rcr_anc!$C:$Q,14,FALSE)+E4</f>
        <v>1539.2</v>
      </c>
      <c r="G4" s="9">
        <f>1/(1+(10^((K4-F4)/400)))</f>
        <v>0.39756613136090746</v>
      </c>
      <c r="H4" s="132" t="s">
        <v>0</v>
      </c>
      <c r="I4" s="132"/>
      <c r="J4" s="4">
        <f>1/(1+10^((F4-K4)/400))</f>
        <v>0.60243386863909254</v>
      </c>
      <c r="K4" s="31">
        <f>VLOOKUP(O4,rcr_anc!$C:$Q,14,FALSE)+L4+68</f>
        <v>1611.4</v>
      </c>
      <c r="L4" s="8">
        <f>4.7*(N4-VLOOKUP(O4,rcr_anc!$C:$Q,15,FALSE))</f>
        <v>9.4</v>
      </c>
      <c r="M4" s="8">
        <f>VLOOKUP(O4,rcr_anc!$C:$Q,14,FALSE)</f>
        <v>1534</v>
      </c>
      <c r="N4" s="3">
        <f>VLOOKUP(O4,rcr_anc!$C:$Q,5,FALSE)</f>
        <v>51</v>
      </c>
      <c r="O4" s="13" t="s">
        <v>2</v>
      </c>
    </row>
    <row r="5" spans="2:29" x14ac:dyDescent="0.25">
      <c r="B5" s="14" t="s">
        <v>18</v>
      </c>
      <c r="C5" s="7">
        <f>VLOOKUP(B5,rcr_anc!$C:$Q,5,FALSE)</f>
        <v>51</v>
      </c>
      <c r="D5" s="8">
        <f>VLOOKUP(B5,rcr_anc!$C:$Q,14,FALSE)</f>
        <v>1558</v>
      </c>
      <c r="E5" s="8">
        <f>4.7*(C5-VLOOKUP(B5,rcr_anc!$C:$Q,15,FALSE))</f>
        <v>9.4</v>
      </c>
      <c r="F5" s="8">
        <f>VLOOKUP(B5,rcr_anc!$C:$Q,14,FALSE)+E5+68</f>
        <v>1635.4</v>
      </c>
      <c r="G5" s="9">
        <f>1/(1+10^((K5-F5)/400))</f>
        <v>0.65425961370783248</v>
      </c>
      <c r="H5" s="132" t="s">
        <v>43</v>
      </c>
      <c r="I5" s="132"/>
      <c r="J5" s="4">
        <f>1/(1+10^((F5-K5)/400))</f>
        <v>0.34574038629216747</v>
      </c>
      <c r="K5" s="31">
        <f>VLOOKUP(O5,rcr_anc!$C:$Q,14,FALSE)+L5</f>
        <v>1524.6</v>
      </c>
      <c r="L5" s="8">
        <f>4.7*(N5-VLOOKUP(O5,rcr_anc!$C:$Q,15,FALSE))</f>
        <v>-9.4</v>
      </c>
      <c r="M5" s="8">
        <f>VLOOKUP(O5,rcr_anc!$C:$Q,14,FALSE)</f>
        <v>1534</v>
      </c>
      <c r="N5" s="3">
        <f>VLOOKUP(O5,rcr_anc!$C:$Q,5,FALSE)</f>
        <v>47</v>
      </c>
      <c r="O5" s="13" t="s">
        <v>25</v>
      </c>
    </row>
    <row r="6" spans="2:29" x14ac:dyDescent="0.25">
      <c r="B6" s="14" t="s">
        <v>21</v>
      </c>
      <c r="C6" s="7">
        <f>VLOOKUP(B6,rcr_anc!$C:$Q,5,FALSE)</f>
        <v>54</v>
      </c>
      <c r="D6" s="8">
        <f>VLOOKUP(B6,rcr_anc!$C:$Q,14,FALSE)</f>
        <v>1558</v>
      </c>
      <c r="E6" s="8">
        <f>4.7*(C6-VLOOKUP(B6,rcr_anc!$C:$Q,15,FALSE))</f>
        <v>23.5</v>
      </c>
      <c r="F6" s="8">
        <f>VLOOKUP(B6,rcr_anc!$C:$Q,14,FALSE)+E6</f>
        <v>1581.5</v>
      </c>
      <c r="G6" s="9">
        <f>1/(1+10^((K6-F6)/400))</f>
        <v>0.46379774690361636</v>
      </c>
      <c r="H6" s="132" t="s">
        <v>69</v>
      </c>
      <c r="I6" s="132"/>
      <c r="J6" s="4">
        <f>1/(1+10^((F6-K6)/400))</f>
        <v>0.53620225309638359</v>
      </c>
      <c r="K6" s="31">
        <f>VLOOKUP(O6,rcr_anc!$C:$Q,14,FALSE)+L6+68</f>
        <v>1606.7</v>
      </c>
      <c r="L6" s="8">
        <f>4.7*(N6-VLOOKUP(O6,rcr_anc!$C:$Q,15,FALSE))</f>
        <v>4.7</v>
      </c>
      <c r="M6" s="8">
        <f>VLOOKUP(O6,rcr_anc!$C:$Q,14,FALSE)</f>
        <v>1534</v>
      </c>
      <c r="N6" s="3">
        <f>VLOOKUP(O6,rcr_anc!$C:$Q,5,FALSE)</f>
        <v>50</v>
      </c>
      <c r="O6" s="13" t="s">
        <v>26</v>
      </c>
    </row>
    <row r="7" spans="2:29" hidden="1" x14ac:dyDescent="0.25">
      <c r="B7" s="14" t="s">
        <v>1</v>
      </c>
      <c r="C7" s="7" t="e">
        <f>VLOOKUP(B7,rcr_anc!#REF!,5,FALSE)</f>
        <v>#REF!</v>
      </c>
      <c r="D7" s="8" t="e">
        <f>4.7*(C7-VLOOKUP(B7,rcr_anc!#REF!,15,FALSE))</f>
        <v>#REF!</v>
      </c>
      <c r="E7" s="8"/>
      <c r="F7" s="8" t="e">
        <f>VLOOKUP(B7,rcr_anc!#REF!,14,FALSE)+D7</f>
        <v>#REF!</v>
      </c>
      <c r="G7" s="9" t="e">
        <f>1/(1+10^((K7-F7)/400))</f>
        <v>#REF!</v>
      </c>
      <c r="H7" s="132" t="s">
        <v>45</v>
      </c>
      <c r="I7" s="132"/>
      <c r="J7" s="4" t="e">
        <f>1/(1+10^((F7-K7)/400))</f>
        <v>#REF!</v>
      </c>
      <c r="K7" s="3" t="e">
        <f>VLOOKUP(O7,rcr_anc!#REF!,14,FALSE)+L7</f>
        <v>#REF!</v>
      </c>
      <c r="L7" s="8" t="e">
        <f>4.7*(N7-VLOOKUP(O7,rcr_anc!#REF!,15,FALSE))</f>
        <v>#REF!</v>
      </c>
      <c r="M7" s="8"/>
      <c r="N7" s="3" t="e">
        <f>VLOOKUP(O7,rcr_anc!#REF!,5,FALSE)</f>
        <v>#REF!</v>
      </c>
      <c r="O7" s="13" t="s">
        <v>2</v>
      </c>
    </row>
    <row r="8" spans="2:29" hidden="1" x14ac:dyDescent="0.25">
      <c r="B8" s="14" t="s">
        <v>18</v>
      </c>
      <c r="C8" s="7" t="e">
        <f>VLOOKUP(B8,rcr_anc!#REF!,5,FALSE)</f>
        <v>#REF!</v>
      </c>
      <c r="D8" s="8" t="e">
        <f>4.7*(C8-VLOOKUP(B8,rcr_anc!#REF!,15,FALSE))</f>
        <v>#REF!</v>
      </c>
      <c r="E8" s="8"/>
      <c r="F8" s="8" t="e">
        <f>VLOOKUP(B8,rcr_anc!#REF!,14,FALSE)+D8</f>
        <v>#REF!</v>
      </c>
      <c r="G8" s="9" t="e">
        <f>1/(1+10^((K8-F8)/400))</f>
        <v>#REF!</v>
      </c>
      <c r="H8" s="132" t="s">
        <v>46</v>
      </c>
      <c r="I8" s="132"/>
      <c r="J8" s="4" t="e">
        <f>1/(1+10^((F8-K8)/400))</f>
        <v>#REF!</v>
      </c>
      <c r="K8" s="3" t="e">
        <f>VLOOKUP(O8,rcr_anc!#REF!,14,FALSE)+L8</f>
        <v>#REF!</v>
      </c>
      <c r="L8" s="8" t="e">
        <f>4.7*(N8-VLOOKUP(O8,rcr_anc!#REF!,15,FALSE))</f>
        <v>#REF!</v>
      </c>
      <c r="M8" s="8"/>
      <c r="N8" s="3" t="e">
        <f>VLOOKUP(O8,rcr_anc!#REF!,5,FALSE)</f>
        <v>#REF!</v>
      </c>
      <c r="O8" s="13" t="s">
        <v>25</v>
      </c>
    </row>
    <row r="10" spans="2:29" x14ac:dyDescent="0.25">
      <c r="G10" s="34">
        <f>(G4*G5)+(G4*(1-G5)*G6)+((1-G4)*G5*G6)</f>
        <v>0.50666765276988612</v>
      </c>
      <c r="H10" s="131" t="s">
        <v>72</v>
      </c>
      <c r="I10" s="131"/>
      <c r="J10" s="34">
        <f>(J4*J5)+(J4*(1-J5)*J6)+((1-J4)*J5*J6)</f>
        <v>0.49333234723011377</v>
      </c>
    </row>
    <row r="11" spans="2:29" x14ac:dyDescent="0.25">
      <c r="G11" s="32"/>
      <c r="J11" s="32"/>
      <c r="P11" s="7"/>
      <c r="Q11" s="32"/>
      <c r="R11" s="32"/>
    </row>
    <row r="12" spans="2:29" x14ac:dyDescent="0.25">
      <c r="G12" s="32"/>
      <c r="J12" s="32"/>
      <c r="P12" s="7"/>
      <c r="Q12" s="32"/>
      <c r="R12" s="32"/>
    </row>
    <row r="13" spans="2:29" x14ac:dyDescent="0.25">
      <c r="B13" s="30" t="s">
        <v>66</v>
      </c>
      <c r="G13" s="32"/>
      <c r="J13" s="32"/>
      <c r="P13" s="7"/>
      <c r="Q13" s="32"/>
      <c r="R13" s="32"/>
    </row>
    <row r="14" spans="2:29" x14ac:dyDescent="0.25">
      <c r="B14" s="5" t="s">
        <v>67</v>
      </c>
      <c r="C14" s="10"/>
      <c r="G14" s="32"/>
      <c r="J14" s="32"/>
    </row>
    <row r="15" spans="2:29" x14ac:dyDescent="0.25">
      <c r="B15" s="5" t="s">
        <v>68</v>
      </c>
      <c r="G15" s="32"/>
      <c r="J15" s="32"/>
      <c r="Q15" s="33"/>
      <c r="R15" s="33"/>
    </row>
    <row r="23" spans="11:11" x14ac:dyDescent="0.25">
      <c r="K23" s="6"/>
    </row>
  </sheetData>
  <mergeCells count="9">
    <mergeCell ref="H10:I10"/>
    <mergeCell ref="H7:I7"/>
    <mergeCell ref="H8:I8"/>
    <mergeCell ref="H3:I3"/>
    <mergeCell ref="B2:H2"/>
    <mergeCell ref="I2:O2"/>
    <mergeCell ref="H4:I4"/>
    <mergeCell ref="H5:I5"/>
    <mergeCell ref="H6:I6"/>
  </mergeCells>
  <phoneticPr fontId="7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0CC7-9014-45B3-B9E6-3203DC13A929}">
  <dimension ref="B2:AC115"/>
  <sheetViews>
    <sheetView showGridLines="0" zoomScale="175" zoomScaleNormal="175" workbookViewId="0">
      <selection activeCell="K28" sqref="K28"/>
    </sheetView>
  </sheetViews>
  <sheetFormatPr defaultRowHeight="13.8" x14ac:dyDescent="0.25"/>
  <cols>
    <col min="1" max="1" width="1.109375" style="2" customWidth="1"/>
    <col min="2" max="2" width="15.88671875" style="2" customWidth="1"/>
    <col min="3" max="7" width="7.77734375" style="7" customWidth="1"/>
    <col min="8" max="8" width="8.88671875" style="7" customWidth="1"/>
    <col min="9" max="9" width="8.88671875" style="3" customWidth="1"/>
    <col min="10" max="14" width="7.77734375" style="3" customWidth="1"/>
    <col min="15" max="15" width="15.88671875" style="2" customWidth="1"/>
    <col min="16" max="16" width="10.6640625" style="3" customWidth="1"/>
    <col min="17" max="17" width="15.21875" style="2" bestFit="1" customWidth="1"/>
    <col min="18" max="18" width="17.6640625" style="2" bestFit="1" customWidth="1"/>
    <col min="19" max="16384" width="8.88671875" style="2"/>
  </cols>
  <sheetData>
    <row r="2" spans="2:29" ht="27.6" customHeight="1" x14ac:dyDescent="0.25">
      <c r="B2" s="134" t="str">
        <f>_xlfn.CONCAT("Madison Mallards (Team Game Score = ",AB3,")")</f>
        <v>Madison Mallards (Team Game Score = 53)</v>
      </c>
      <c r="C2" s="134"/>
      <c r="D2" s="134"/>
      <c r="E2" s="134"/>
      <c r="F2" s="134"/>
      <c r="G2" s="134"/>
      <c r="H2" s="134"/>
      <c r="I2" s="135" t="str">
        <f>_xlfn.CONCAT("Honolulu Sun Dogs (Team Game Score = ",AC3,")")</f>
        <v>Honolulu Sun Dogs (Team Game Score = 48)</v>
      </c>
      <c r="J2" s="135"/>
      <c r="K2" s="135"/>
      <c r="L2" s="135"/>
      <c r="M2" s="135"/>
      <c r="N2" s="135"/>
      <c r="O2" s="135"/>
    </row>
    <row r="3" spans="2:29" ht="42" thickBot="1" x14ac:dyDescent="0.3">
      <c r="B3" s="15" t="s">
        <v>64</v>
      </c>
      <c r="C3" s="35" t="s">
        <v>42</v>
      </c>
      <c r="D3" s="35" t="s">
        <v>70</v>
      </c>
      <c r="E3" s="35" t="s">
        <v>71</v>
      </c>
      <c r="F3" s="35" t="s">
        <v>65</v>
      </c>
      <c r="G3" s="35" t="s">
        <v>62</v>
      </c>
      <c r="H3" s="133" t="s">
        <v>63</v>
      </c>
      <c r="I3" s="133"/>
      <c r="J3" s="35" t="s">
        <v>62</v>
      </c>
      <c r="K3" s="35" t="s">
        <v>65</v>
      </c>
      <c r="L3" s="35" t="s">
        <v>71</v>
      </c>
      <c r="M3" s="35" t="s">
        <v>70</v>
      </c>
      <c r="N3" s="35" t="s">
        <v>42</v>
      </c>
      <c r="O3" s="16" t="s">
        <v>64</v>
      </c>
      <c r="AB3" s="2">
        <f>VLOOKUP(B4,mad_hon!C:Q,15,FALSE)</f>
        <v>53</v>
      </c>
      <c r="AC3" s="2">
        <f>VLOOKUP(O4,mad_hon!C:Q,15,FALSE)</f>
        <v>48</v>
      </c>
    </row>
    <row r="4" spans="2:29" ht="14.4" customHeight="1" x14ac:dyDescent="0.25">
      <c r="B4" s="14" t="s">
        <v>115</v>
      </c>
      <c r="C4" s="7">
        <f>IFERROR(VLOOKUP(B4,mad_hon!C:Q,5,FALSE),"-")</f>
        <v>60</v>
      </c>
      <c r="D4" s="8">
        <f>IFERROR(VLOOKUP(B4,mad_hon!C:Q,14,FALSE),$D$4)</f>
        <v>1557</v>
      </c>
      <c r="E4" s="8">
        <f>IFERROR(4.7*(C4-VLOOKUP(B4,mad_hon!C:Q,15,FALSE)),0)</f>
        <v>32.9</v>
      </c>
      <c r="F4" s="8">
        <f>D4+E4+68</f>
        <v>1657.9</v>
      </c>
      <c r="G4" s="9">
        <f t="shared" ref="G4:G10" si="0">1/(1+(10^((K4-F4)/400)))</f>
        <v>0.65569055940061494</v>
      </c>
      <c r="H4" s="132" t="s">
        <v>0</v>
      </c>
      <c r="I4" s="132"/>
      <c r="J4" s="4">
        <f>1/(1+10^((F4-K4)/400))</f>
        <v>0.34430944059938501</v>
      </c>
      <c r="K4" s="31">
        <f>VLOOKUP(O4,mad_hon!C:Q,14,FALSE)+L4</f>
        <v>1546</v>
      </c>
      <c r="L4" s="8">
        <f>4.7*(N4-VLOOKUP(O4,mad_hon!C:Q,15,FALSE))</f>
        <v>0</v>
      </c>
      <c r="M4" s="8">
        <f>VLOOKUP(O4,mad_hon!C:Q,14,FALSE)</f>
        <v>1546</v>
      </c>
      <c r="N4" s="3">
        <f>VLOOKUP(O4,mad_hon!C:Q,5,FALSE)</f>
        <v>48</v>
      </c>
      <c r="O4" s="13" t="s">
        <v>121</v>
      </c>
    </row>
    <row r="5" spans="2:29" x14ac:dyDescent="0.25">
      <c r="B5" s="14" t="s">
        <v>116</v>
      </c>
      <c r="C5" s="7">
        <f>IFERROR(VLOOKUP(B5,mad_hon!C:Q,5,FALSE),"-")</f>
        <v>52</v>
      </c>
      <c r="D5" s="8">
        <f>IFERROR(VLOOKUP(B5,mad_hon!C:Q,14,FALSE),$D$4)</f>
        <v>1557</v>
      </c>
      <c r="E5" s="8">
        <f>IFERROR(4.7*(C5-VLOOKUP(B5,mad_hon!C:Q,15,FALSE)),0)</f>
        <v>-4.7</v>
      </c>
      <c r="F5" s="8">
        <f>D5+E5+68</f>
        <v>1620.3</v>
      </c>
      <c r="G5" s="9">
        <f t="shared" si="0"/>
        <v>0.5923272333991606</v>
      </c>
      <c r="H5" s="132" t="s">
        <v>43</v>
      </c>
      <c r="I5" s="132"/>
      <c r="J5" s="4">
        <f t="shared" ref="J5:J10" si="1">1/(1+10^((F5-K5)/400))</f>
        <v>0.40767276660083945</v>
      </c>
      <c r="K5" s="31">
        <f>VLOOKUP(O5,mad_hon!C:Q,14,FALSE)+L5</f>
        <v>1555.4</v>
      </c>
      <c r="L5" s="8">
        <f>4.7*(N5-VLOOKUP(O5,mad_hon!C:Q,15,FALSE))</f>
        <v>9.4</v>
      </c>
      <c r="M5" s="8">
        <f>VLOOKUP(O5,mad_hon!C:Q,14,FALSE)</f>
        <v>1546</v>
      </c>
      <c r="N5" s="3">
        <f>VLOOKUP(O5,mad_hon!C:Q,5,FALSE)</f>
        <v>50</v>
      </c>
      <c r="O5" s="13" t="s">
        <v>123</v>
      </c>
    </row>
    <row r="6" spans="2:29" x14ac:dyDescent="0.25">
      <c r="B6" s="14" t="s">
        <v>118</v>
      </c>
      <c r="C6" s="7">
        <f>IFERROR(VLOOKUP(B6,mad_hon!C:Q,5,FALSE),"-")</f>
        <v>53</v>
      </c>
      <c r="D6" s="8">
        <f>IFERROR(VLOOKUP(B6,mad_hon!C:Q,14,FALSE),$D$4)</f>
        <v>1557</v>
      </c>
      <c r="E6" s="8">
        <f>IFERROR(4.7*(C6-VLOOKUP(B6,mad_hon!C:Q,15,FALSE)),0)</f>
        <v>0</v>
      </c>
      <c r="F6" s="8">
        <f>D6+E6</f>
        <v>1557</v>
      </c>
      <c r="G6" s="9">
        <f t="shared" si="0"/>
        <v>0.41869852163108506</v>
      </c>
      <c r="H6" s="132" t="s">
        <v>44</v>
      </c>
      <c r="I6" s="132"/>
      <c r="J6" s="4">
        <f t="shared" si="1"/>
        <v>0.58130147836891499</v>
      </c>
      <c r="K6" s="31">
        <f>VLOOKUP(O6,mad_hon!C:Q,14,FALSE)+68+L6</f>
        <v>1614</v>
      </c>
      <c r="L6" s="8">
        <f>4.7*(N6-VLOOKUP(O6,mad_hon!C:Q,15,FALSE))</f>
        <v>0</v>
      </c>
      <c r="M6" s="8">
        <f>VLOOKUP(O6,mad_hon!C:Q,14,FALSE)</f>
        <v>1546</v>
      </c>
      <c r="N6" s="3">
        <f>VLOOKUP(O6,mad_hon!C:Q,5,FALSE)</f>
        <v>48</v>
      </c>
      <c r="O6" s="13" t="s">
        <v>122</v>
      </c>
    </row>
    <row r="7" spans="2:29" x14ac:dyDescent="0.25">
      <c r="B7" s="14" t="s">
        <v>114</v>
      </c>
      <c r="C7" s="7">
        <f>IFERROR(VLOOKUP(B7,mad_hon!C:Q,5,FALSE),"-")</f>
        <v>58</v>
      </c>
      <c r="D7" s="8">
        <f>IFERROR(VLOOKUP(B7,mad_hon!C:Q,14,FALSE),$D$4)</f>
        <v>1557</v>
      </c>
      <c r="E7" s="8">
        <f>IFERROR(4.7*(C7-VLOOKUP(B7,mad_hon!C:Q,15,FALSE)),0)</f>
        <v>23.5</v>
      </c>
      <c r="F7" s="8">
        <f>D7+E7</f>
        <v>1580.5</v>
      </c>
      <c r="G7" s="9">
        <f t="shared" si="0"/>
        <v>0.4452462364917143</v>
      </c>
      <c r="H7" s="132" t="s">
        <v>105</v>
      </c>
      <c r="I7" s="132"/>
      <c r="J7" s="4">
        <f t="shared" si="1"/>
        <v>0.55475376350828576</v>
      </c>
      <c r="K7" s="31">
        <f>VLOOKUP(O7,mad_hon!C:Q,14,FALSE)+68+L7</f>
        <v>1618.7</v>
      </c>
      <c r="L7" s="8">
        <f>4.7*(N7-VLOOKUP(O7,mad_hon!C:Q,15,FALSE))</f>
        <v>4.7</v>
      </c>
      <c r="M7" s="8">
        <f>VLOOKUP(O7,mad_hon!C:Q,14,FALSE)</f>
        <v>1546</v>
      </c>
      <c r="N7" s="3">
        <f>VLOOKUP(O7,mad_hon!C:Q,5,FALSE)</f>
        <v>49</v>
      </c>
      <c r="O7" s="13" t="s">
        <v>120</v>
      </c>
    </row>
    <row r="8" spans="2:29" x14ac:dyDescent="0.25">
      <c r="B8" s="14" t="s">
        <v>115</v>
      </c>
      <c r="C8" s="7">
        <f>IFERROR(VLOOKUP(B8,mad_hon!C:Q,5,FALSE),"-")</f>
        <v>60</v>
      </c>
      <c r="D8" s="8">
        <f>IFERROR(VLOOKUP(B8,mad_hon!C:Q,14,FALSE),$D$4)</f>
        <v>1557</v>
      </c>
      <c r="E8" s="8">
        <f>IFERROR(4.7*(C8-VLOOKUP(B8,mad_hon!C:Q,15,FALSE)),0)</f>
        <v>32.9</v>
      </c>
      <c r="F8" s="8">
        <f>D8+E8</f>
        <v>1589.9</v>
      </c>
      <c r="G8" s="9">
        <f t="shared" si="0"/>
        <v>0.46537283107730748</v>
      </c>
      <c r="H8" s="132" t="s">
        <v>46</v>
      </c>
      <c r="I8" s="132"/>
      <c r="J8" s="4">
        <f t="shared" si="1"/>
        <v>0.53462716892269257</v>
      </c>
      <c r="K8" s="31">
        <f>VLOOKUP(O8,mad_hon!C:Q,14,FALSE)+68+L8</f>
        <v>1614</v>
      </c>
      <c r="L8" s="8">
        <f>4.7*(N8-VLOOKUP(O8,mad_hon!C:Q,15,FALSE))</f>
        <v>0</v>
      </c>
      <c r="M8" s="8">
        <f>VLOOKUP(O8,mad_hon!C:Q,14,FALSE)</f>
        <v>1546</v>
      </c>
      <c r="N8" s="3">
        <f>VLOOKUP(O8,mad_hon!C:Q,5,FALSE)</f>
        <v>48</v>
      </c>
      <c r="O8" s="13" t="s">
        <v>121</v>
      </c>
    </row>
    <row r="9" spans="2:29" x14ac:dyDescent="0.25">
      <c r="B9" s="14" t="s">
        <v>116</v>
      </c>
      <c r="C9" s="7">
        <f>IFERROR(VLOOKUP(B9,mad_hon!C:Q,5,FALSE),"-")</f>
        <v>52</v>
      </c>
      <c r="D9" s="8">
        <f>IFERROR(VLOOKUP(B9,mad_hon!C:Q,14,FALSE),$D$4)</f>
        <v>1557</v>
      </c>
      <c r="E9" s="8">
        <f>IFERROR(4.7*(C9-VLOOKUP(B9,mad_hon!C:Q,15,FALSE)),0)</f>
        <v>-4.7</v>
      </c>
      <c r="F9" s="8">
        <f>D9+E9</f>
        <v>1552.3</v>
      </c>
      <c r="G9" s="9">
        <f t="shared" si="0"/>
        <v>0.3990836969647974</v>
      </c>
      <c r="H9" s="132" t="s">
        <v>106</v>
      </c>
      <c r="I9" s="132"/>
      <c r="J9" s="4">
        <f t="shared" si="1"/>
        <v>0.6009163030352026</v>
      </c>
      <c r="K9" s="31">
        <f>VLOOKUP(O9,mad_hon!C:Q,14,FALSE)+68+L9</f>
        <v>1623.4</v>
      </c>
      <c r="L9" s="8">
        <f>4.7*(N9-VLOOKUP(O9,mad_hon!C:Q,15,FALSE))</f>
        <v>9.4</v>
      </c>
      <c r="M9" s="8">
        <f>VLOOKUP(O9,mad_hon!C:Q,14,FALSE)</f>
        <v>1546</v>
      </c>
      <c r="N9" s="3">
        <f>VLOOKUP(O9,mad_hon!C:Q,5,FALSE)</f>
        <v>50</v>
      </c>
      <c r="O9" s="13" t="s">
        <v>123</v>
      </c>
    </row>
    <row r="10" spans="2:29" x14ac:dyDescent="0.25">
      <c r="B10" s="14" t="s">
        <v>118</v>
      </c>
      <c r="C10" s="7">
        <f>IFERROR(VLOOKUP(B10,mad_hon!C:Q,5,FALSE),"-")</f>
        <v>53</v>
      </c>
      <c r="D10" s="8">
        <f>IFERROR(VLOOKUP(B10,mad_hon!C:Q,14,FALSE),$D$4)</f>
        <v>1557</v>
      </c>
      <c r="E10" s="8">
        <f>IFERROR(4.7*(C10-VLOOKUP(B10,mad_hon!C:Q,15,FALSE)),0)</f>
        <v>0</v>
      </c>
      <c r="F10" s="8">
        <f>D10+E10</f>
        <v>1557</v>
      </c>
      <c r="G10" s="9">
        <f t="shared" si="0"/>
        <v>0.41869852163108506</v>
      </c>
      <c r="H10" s="132" t="s">
        <v>107</v>
      </c>
      <c r="I10" s="132"/>
      <c r="J10" s="4">
        <f t="shared" si="1"/>
        <v>0.58130147836891499</v>
      </c>
      <c r="K10" s="31">
        <f>VLOOKUP(O10,mad_hon!C:Q,14,FALSE)+68+L10</f>
        <v>1614</v>
      </c>
      <c r="L10" s="8">
        <f>4.7*(N10-VLOOKUP(O10,mad_hon!C:Q,15,FALSE))</f>
        <v>0</v>
      </c>
      <c r="M10" s="8">
        <f>VLOOKUP(O10,mad_hon!C:Q,14,FALSE)</f>
        <v>1546</v>
      </c>
      <c r="N10" s="3">
        <f>VLOOKUP(O10,mad_hon!C:Q,5,FALSE)</f>
        <v>48</v>
      </c>
      <c r="O10" s="13" t="s">
        <v>122</v>
      </c>
    </row>
    <row r="11" spans="2:29" x14ac:dyDescent="0.25">
      <c r="B11" s="14"/>
      <c r="G11" s="32"/>
      <c r="J11" s="32"/>
      <c r="P11" s="7"/>
      <c r="Q11" s="32"/>
      <c r="R11" s="32"/>
    </row>
    <row r="12" spans="2:29" x14ac:dyDescent="0.25">
      <c r="G12" s="34">
        <f>SUMIF(F22:F91,4,N22:N91)</f>
        <v>0.46627156225898353</v>
      </c>
      <c r="H12" s="131" t="s">
        <v>72</v>
      </c>
      <c r="I12" s="131"/>
      <c r="J12" s="34">
        <f>1-G12</f>
        <v>0.53372843774101653</v>
      </c>
      <c r="P12" s="7"/>
      <c r="Q12" s="32"/>
      <c r="R12" s="32"/>
    </row>
    <row r="13" spans="2:29" x14ac:dyDescent="0.25">
      <c r="B13" s="30" t="s">
        <v>66</v>
      </c>
      <c r="G13" s="32"/>
      <c r="J13" s="32"/>
      <c r="P13" s="7"/>
      <c r="Q13" s="32"/>
      <c r="R13" s="32"/>
    </row>
    <row r="14" spans="2:29" x14ac:dyDescent="0.25">
      <c r="B14" s="5" t="s">
        <v>67</v>
      </c>
      <c r="C14" s="10"/>
    </row>
    <row r="15" spans="2:29" x14ac:dyDescent="0.25">
      <c r="B15" s="5" t="s">
        <v>68</v>
      </c>
    </row>
    <row r="17" spans="3:21" hidden="1" x14ac:dyDescent="0.25"/>
    <row r="18" spans="3:21" hidden="1" x14ac:dyDescent="0.25"/>
    <row r="19" spans="3:21" hidden="1" x14ac:dyDescent="0.25"/>
    <row r="20" spans="3:21" hidden="1" x14ac:dyDescent="0.25"/>
    <row r="21" spans="3:21" hidden="1" x14ac:dyDescent="0.25">
      <c r="G21" s="32">
        <f>G4</f>
        <v>0.65569055940061494</v>
      </c>
      <c r="H21" s="32">
        <f>G5</f>
        <v>0.5923272333991606</v>
      </c>
      <c r="I21" s="37">
        <f>G6</f>
        <v>0.41869852163108506</v>
      </c>
      <c r="J21" s="37">
        <f>G7</f>
        <v>0.4452462364917143</v>
      </c>
      <c r="K21" s="37">
        <f>G8</f>
        <v>0.46537283107730748</v>
      </c>
      <c r="L21" s="37">
        <f>G9</f>
        <v>0.3990836969647974</v>
      </c>
      <c r="M21" s="37">
        <f>G10</f>
        <v>0.41869852163108506</v>
      </c>
    </row>
    <row r="22" spans="3:21" hidden="1" x14ac:dyDescent="0.25">
      <c r="F22" s="7">
        <f>SUM(G22:M22)</f>
        <v>4</v>
      </c>
      <c r="G22" s="39">
        <v>1</v>
      </c>
      <c r="H22" s="40">
        <v>1</v>
      </c>
      <c r="I22" s="40">
        <v>1</v>
      </c>
      <c r="J22" s="41">
        <v>1</v>
      </c>
      <c r="K22" s="41"/>
      <c r="L22" s="41"/>
      <c r="M22" s="41"/>
      <c r="N22" s="38">
        <f>PRODUCT(O22:U22)</f>
        <v>7.240395938188654E-2</v>
      </c>
      <c r="O22" s="38">
        <f t="shared" ref="O22:U22" si="2">IF(G22="","",IF(G22=1,G$21,(1-G$21)))</f>
        <v>0.65569055940061494</v>
      </c>
      <c r="P22" s="38">
        <f t="shared" si="2"/>
        <v>0.5923272333991606</v>
      </c>
      <c r="Q22" s="38">
        <f t="shared" si="2"/>
        <v>0.41869852163108506</v>
      </c>
      <c r="R22" s="38">
        <f t="shared" si="2"/>
        <v>0.4452462364917143</v>
      </c>
      <c r="S22" s="38" t="str">
        <f t="shared" si="2"/>
        <v/>
      </c>
      <c r="T22" s="38" t="str">
        <f t="shared" si="2"/>
        <v/>
      </c>
      <c r="U22" s="38" t="str">
        <f t="shared" si="2"/>
        <v/>
      </c>
    </row>
    <row r="23" spans="3:21" s="3" customFormat="1" hidden="1" x14ac:dyDescent="0.2">
      <c r="C23" s="7"/>
      <c r="D23" s="7"/>
      <c r="E23" s="7"/>
      <c r="F23" s="7">
        <f t="shared" ref="F23:F86" si="3">SUM(G23:M23)</f>
        <v>4</v>
      </c>
      <c r="G23" s="39">
        <v>1</v>
      </c>
      <c r="H23" s="40">
        <v>1</v>
      </c>
      <c r="I23" s="40">
        <v>1</v>
      </c>
      <c r="J23" s="41">
        <v>0</v>
      </c>
      <c r="K23" s="41">
        <v>1</v>
      </c>
      <c r="L23" s="41"/>
      <c r="M23" s="41"/>
      <c r="N23" s="38">
        <f t="shared" ref="N23:N86" si="4">PRODUCT(O23:U23)</f>
        <v>4.1982020969558387E-2</v>
      </c>
      <c r="O23" s="38">
        <f t="shared" ref="O23:U59" si="5">IF(G23="","",IF(G23=1,G$21,(1-G$21)))</f>
        <v>0.65569055940061494</v>
      </c>
      <c r="P23" s="38">
        <f t="shared" si="5"/>
        <v>0.5923272333991606</v>
      </c>
      <c r="Q23" s="38">
        <f t="shared" si="5"/>
        <v>0.41869852163108506</v>
      </c>
      <c r="R23" s="38">
        <f t="shared" si="5"/>
        <v>0.55475376350828576</v>
      </c>
      <c r="S23" s="38">
        <f t="shared" si="5"/>
        <v>0.46537283107730748</v>
      </c>
      <c r="T23" s="38" t="str">
        <f t="shared" si="5"/>
        <v/>
      </c>
      <c r="U23" s="38" t="str">
        <f t="shared" si="5"/>
        <v/>
      </c>
    </row>
    <row r="24" spans="3:21" hidden="1" x14ac:dyDescent="0.25">
      <c r="F24" s="7">
        <f t="shared" si="3"/>
        <v>4</v>
      </c>
      <c r="G24" s="39">
        <v>1</v>
      </c>
      <c r="H24" s="40">
        <v>1</v>
      </c>
      <c r="I24" s="40">
        <v>1</v>
      </c>
      <c r="J24" s="41">
        <v>0</v>
      </c>
      <c r="K24" s="41">
        <v>0</v>
      </c>
      <c r="L24" s="41">
        <v>1</v>
      </c>
      <c r="M24" s="41"/>
      <c r="N24" s="38">
        <f t="shared" si="4"/>
        <v>1.9247632941066645E-2</v>
      </c>
      <c r="O24" s="38">
        <f t="shared" si="5"/>
        <v>0.65569055940061494</v>
      </c>
      <c r="P24" s="38">
        <f t="shared" si="5"/>
        <v>0.5923272333991606</v>
      </c>
      <c r="Q24" s="38">
        <f t="shared" si="5"/>
        <v>0.41869852163108506</v>
      </c>
      <c r="R24" s="38">
        <f t="shared" si="5"/>
        <v>0.55475376350828576</v>
      </c>
      <c r="S24" s="38">
        <f t="shared" si="5"/>
        <v>0.53462716892269246</v>
      </c>
      <c r="T24" s="38">
        <f t="shared" si="5"/>
        <v>0.3990836969647974</v>
      </c>
      <c r="U24" s="38" t="str">
        <f t="shared" si="5"/>
        <v/>
      </c>
    </row>
    <row r="25" spans="3:21" hidden="1" x14ac:dyDescent="0.25">
      <c r="F25" s="7">
        <f t="shared" si="3"/>
        <v>4</v>
      </c>
      <c r="G25" s="39">
        <v>1</v>
      </c>
      <c r="H25" s="40">
        <v>1</v>
      </c>
      <c r="I25" s="40">
        <v>1</v>
      </c>
      <c r="J25" s="41">
        <v>0</v>
      </c>
      <c r="K25" s="41">
        <v>0</v>
      </c>
      <c r="L25" s="41">
        <v>0</v>
      </c>
      <c r="M25" s="41">
        <v>1</v>
      </c>
      <c r="N25" s="38">
        <f t="shared" si="4"/>
        <v>1.2134691936981596E-2</v>
      </c>
      <c r="O25" s="38">
        <f t="shared" si="5"/>
        <v>0.65569055940061494</v>
      </c>
      <c r="P25" s="38">
        <f t="shared" si="5"/>
        <v>0.5923272333991606</v>
      </c>
      <c r="Q25" s="38">
        <f t="shared" si="5"/>
        <v>0.41869852163108506</v>
      </c>
      <c r="R25" s="38">
        <f t="shared" si="5"/>
        <v>0.55475376350828576</v>
      </c>
      <c r="S25" s="38">
        <f t="shared" si="5"/>
        <v>0.53462716892269246</v>
      </c>
      <c r="T25" s="38">
        <f t="shared" si="5"/>
        <v>0.6009163030352026</v>
      </c>
      <c r="U25" s="38">
        <f t="shared" si="5"/>
        <v>0.41869852163108506</v>
      </c>
    </row>
    <row r="26" spans="3:21" hidden="1" x14ac:dyDescent="0.25">
      <c r="F26" s="7">
        <f t="shared" si="3"/>
        <v>3</v>
      </c>
      <c r="G26" s="39">
        <v>1</v>
      </c>
      <c r="H26" s="40">
        <v>1</v>
      </c>
      <c r="I26" s="40">
        <v>1</v>
      </c>
      <c r="J26" s="41">
        <v>0</v>
      </c>
      <c r="K26" s="41">
        <v>0</v>
      </c>
      <c r="L26" s="41">
        <v>0</v>
      </c>
      <c r="M26" s="41">
        <v>0</v>
      </c>
      <c r="N26" s="38">
        <f t="shared" si="4"/>
        <v>1.6847239715677698E-2</v>
      </c>
      <c r="O26" s="38">
        <f t="shared" si="5"/>
        <v>0.65569055940061494</v>
      </c>
      <c r="P26" s="38">
        <f t="shared" si="5"/>
        <v>0.5923272333991606</v>
      </c>
      <c r="Q26" s="38">
        <f t="shared" si="5"/>
        <v>0.41869852163108506</v>
      </c>
      <c r="R26" s="38">
        <f t="shared" si="5"/>
        <v>0.55475376350828576</v>
      </c>
      <c r="S26" s="38">
        <f t="shared" si="5"/>
        <v>0.53462716892269246</v>
      </c>
      <c r="T26" s="38">
        <f t="shared" si="5"/>
        <v>0.6009163030352026</v>
      </c>
      <c r="U26" s="38">
        <f t="shared" si="5"/>
        <v>0.58130147836891499</v>
      </c>
    </row>
    <row r="27" spans="3:21" hidden="1" x14ac:dyDescent="0.25">
      <c r="F27" s="7">
        <f t="shared" si="3"/>
        <v>4</v>
      </c>
      <c r="G27" s="39">
        <v>1</v>
      </c>
      <c r="H27" s="40">
        <v>1</v>
      </c>
      <c r="I27" s="40">
        <v>0</v>
      </c>
      <c r="J27" s="41">
        <v>1</v>
      </c>
      <c r="K27" s="41">
        <v>1</v>
      </c>
      <c r="L27" s="41"/>
      <c r="M27" s="41"/>
      <c r="N27" s="38">
        <f t="shared" si="4"/>
        <v>4.6780336475512288E-2</v>
      </c>
      <c r="O27" s="38">
        <f t="shared" si="5"/>
        <v>0.65569055940061494</v>
      </c>
      <c r="P27" s="38">
        <f t="shared" si="5"/>
        <v>0.5923272333991606</v>
      </c>
      <c r="Q27" s="38">
        <f t="shared" si="5"/>
        <v>0.58130147836891499</v>
      </c>
      <c r="R27" s="38">
        <f t="shared" si="5"/>
        <v>0.4452462364917143</v>
      </c>
      <c r="S27" s="38">
        <f t="shared" si="5"/>
        <v>0.46537283107730748</v>
      </c>
      <c r="T27" s="38" t="str">
        <f t="shared" si="5"/>
        <v/>
      </c>
      <c r="U27" s="38" t="str">
        <f t="shared" si="5"/>
        <v/>
      </c>
    </row>
    <row r="28" spans="3:21" hidden="1" x14ac:dyDescent="0.25">
      <c r="F28" s="7">
        <f t="shared" si="3"/>
        <v>4</v>
      </c>
      <c r="G28" s="39">
        <v>1</v>
      </c>
      <c r="H28" s="40">
        <v>1</v>
      </c>
      <c r="I28" s="40">
        <v>0</v>
      </c>
      <c r="J28" s="41">
        <v>1</v>
      </c>
      <c r="K28" s="41">
        <v>0</v>
      </c>
      <c r="L28" s="41">
        <v>1</v>
      </c>
      <c r="M28" s="41"/>
      <c r="N28" s="38">
        <f t="shared" si="4"/>
        <v>2.1447532170810673E-2</v>
      </c>
      <c r="O28" s="38">
        <f t="shared" si="5"/>
        <v>0.65569055940061494</v>
      </c>
      <c r="P28" s="38">
        <f t="shared" si="5"/>
        <v>0.5923272333991606</v>
      </c>
      <c r="Q28" s="38">
        <f t="shared" si="5"/>
        <v>0.58130147836891499</v>
      </c>
      <c r="R28" s="38">
        <f t="shared" si="5"/>
        <v>0.4452462364917143</v>
      </c>
      <c r="S28" s="38">
        <f t="shared" si="5"/>
        <v>0.53462716892269246</v>
      </c>
      <c r="T28" s="38">
        <f t="shared" si="5"/>
        <v>0.3990836969647974</v>
      </c>
      <c r="U28" s="38" t="str">
        <f t="shared" si="5"/>
        <v/>
      </c>
    </row>
    <row r="29" spans="3:21" hidden="1" x14ac:dyDescent="0.25">
      <c r="F29" s="7">
        <f t="shared" si="3"/>
        <v>4</v>
      </c>
      <c r="G29" s="39">
        <v>1</v>
      </c>
      <c r="H29" s="40">
        <v>1</v>
      </c>
      <c r="I29" s="40">
        <v>0</v>
      </c>
      <c r="J29" s="41">
        <v>1</v>
      </c>
      <c r="K29" s="41">
        <v>0</v>
      </c>
      <c r="L29" s="41">
        <v>0</v>
      </c>
      <c r="M29" s="41">
        <v>1</v>
      </c>
      <c r="N29" s="38">
        <f t="shared" si="4"/>
        <v>1.3521620892198234E-2</v>
      </c>
      <c r="O29" s="38">
        <f t="shared" si="5"/>
        <v>0.65569055940061494</v>
      </c>
      <c r="P29" s="38">
        <f t="shared" si="5"/>
        <v>0.5923272333991606</v>
      </c>
      <c r="Q29" s="38">
        <f t="shared" si="5"/>
        <v>0.58130147836891499</v>
      </c>
      <c r="R29" s="38">
        <f t="shared" si="5"/>
        <v>0.4452462364917143</v>
      </c>
      <c r="S29" s="38">
        <f t="shared" si="5"/>
        <v>0.53462716892269246</v>
      </c>
      <c r="T29" s="38">
        <f t="shared" si="5"/>
        <v>0.6009163030352026</v>
      </c>
      <c r="U29" s="38">
        <f t="shared" si="5"/>
        <v>0.41869852163108506</v>
      </c>
    </row>
    <row r="30" spans="3:21" hidden="1" x14ac:dyDescent="0.25">
      <c r="F30" s="7">
        <f t="shared" si="3"/>
        <v>3</v>
      </c>
      <c r="G30" s="39">
        <v>1</v>
      </c>
      <c r="H30" s="40">
        <v>1</v>
      </c>
      <c r="I30" s="40">
        <v>0</v>
      </c>
      <c r="J30" s="41">
        <v>1</v>
      </c>
      <c r="K30" s="41">
        <v>0</v>
      </c>
      <c r="L30" s="41">
        <v>0</v>
      </c>
      <c r="M30" s="41">
        <v>0</v>
      </c>
      <c r="N30" s="38">
        <f t="shared" si="4"/>
        <v>1.8772787121289151E-2</v>
      </c>
      <c r="O30" s="38">
        <f t="shared" si="5"/>
        <v>0.65569055940061494</v>
      </c>
      <c r="P30" s="38">
        <f t="shared" si="5"/>
        <v>0.5923272333991606</v>
      </c>
      <c r="Q30" s="38">
        <f t="shared" si="5"/>
        <v>0.58130147836891499</v>
      </c>
      <c r="R30" s="38">
        <f t="shared" si="5"/>
        <v>0.4452462364917143</v>
      </c>
      <c r="S30" s="38">
        <f t="shared" si="5"/>
        <v>0.53462716892269246</v>
      </c>
      <c r="T30" s="38">
        <f t="shared" si="5"/>
        <v>0.6009163030352026</v>
      </c>
      <c r="U30" s="38">
        <f t="shared" si="5"/>
        <v>0.58130147836891499</v>
      </c>
    </row>
    <row r="31" spans="3:21" hidden="1" x14ac:dyDescent="0.25">
      <c r="F31" s="7">
        <f t="shared" si="3"/>
        <v>4</v>
      </c>
      <c r="G31" s="39">
        <v>1</v>
      </c>
      <c r="H31" s="40">
        <v>1</v>
      </c>
      <c r="I31" s="40">
        <v>0</v>
      </c>
      <c r="J31" s="41">
        <v>0</v>
      </c>
      <c r="K31" s="41">
        <v>1</v>
      </c>
      <c r="L31" s="41">
        <v>1</v>
      </c>
      <c r="M31" s="41"/>
      <c r="N31" s="38">
        <f t="shared" si="4"/>
        <v>2.3260943581528148E-2</v>
      </c>
      <c r="O31" s="38">
        <f t="shared" si="5"/>
        <v>0.65569055940061494</v>
      </c>
      <c r="P31" s="38">
        <f t="shared" si="5"/>
        <v>0.5923272333991606</v>
      </c>
      <c r="Q31" s="38">
        <f t="shared" si="5"/>
        <v>0.58130147836891499</v>
      </c>
      <c r="R31" s="38">
        <f t="shared" si="5"/>
        <v>0.55475376350828576</v>
      </c>
      <c r="S31" s="38">
        <f t="shared" si="5"/>
        <v>0.46537283107730748</v>
      </c>
      <c r="T31" s="38">
        <f t="shared" si="5"/>
        <v>0.3990836969647974</v>
      </c>
      <c r="U31" s="38" t="str">
        <f t="shared" si="5"/>
        <v/>
      </c>
    </row>
    <row r="32" spans="3:21" hidden="1" x14ac:dyDescent="0.25">
      <c r="F32" s="7">
        <f t="shared" si="3"/>
        <v>4</v>
      </c>
      <c r="G32" s="39">
        <v>1</v>
      </c>
      <c r="H32" s="40">
        <v>1</v>
      </c>
      <c r="I32" s="40">
        <v>0</v>
      </c>
      <c r="J32" s="41">
        <v>0</v>
      </c>
      <c r="K32" s="41">
        <v>1</v>
      </c>
      <c r="L32" s="41">
        <v>0</v>
      </c>
      <c r="M32" s="41">
        <v>1</v>
      </c>
      <c r="N32" s="38">
        <f t="shared" si="4"/>
        <v>1.4664888165189169E-2</v>
      </c>
      <c r="O32" s="38">
        <f t="shared" si="5"/>
        <v>0.65569055940061494</v>
      </c>
      <c r="P32" s="38">
        <f t="shared" si="5"/>
        <v>0.5923272333991606</v>
      </c>
      <c r="Q32" s="38">
        <f t="shared" si="5"/>
        <v>0.58130147836891499</v>
      </c>
      <c r="R32" s="38">
        <f t="shared" si="5"/>
        <v>0.55475376350828576</v>
      </c>
      <c r="S32" s="38">
        <f t="shared" si="5"/>
        <v>0.46537283107730748</v>
      </c>
      <c r="T32" s="38">
        <f t="shared" si="5"/>
        <v>0.6009163030352026</v>
      </c>
      <c r="U32" s="38">
        <f t="shared" si="5"/>
        <v>0.41869852163108506</v>
      </c>
    </row>
    <row r="33" spans="6:21" hidden="1" x14ac:dyDescent="0.25">
      <c r="F33" s="7">
        <f t="shared" si="3"/>
        <v>3</v>
      </c>
      <c r="G33" s="39">
        <v>1</v>
      </c>
      <c r="H33" s="40">
        <v>1</v>
      </c>
      <c r="I33" s="40">
        <v>0</v>
      </c>
      <c r="J33" s="41">
        <v>0</v>
      </c>
      <c r="K33" s="41">
        <v>1</v>
      </c>
      <c r="L33" s="41">
        <v>0</v>
      </c>
      <c r="M33" s="41">
        <v>0</v>
      </c>
      <c r="N33" s="38">
        <f t="shared" si="4"/>
        <v>2.0360046023879669E-2</v>
      </c>
      <c r="O33" s="38">
        <f t="shared" si="5"/>
        <v>0.65569055940061494</v>
      </c>
      <c r="P33" s="38">
        <f t="shared" si="5"/>
        <v>0.5923272333991606</v>
      </c>
      <c r="Q33" s="38">
        <f t="shared" si="5"/>
        <v>0.58130147836891499</v>
      </c>
      <c r="R33" s="38">
        <f t="shared" si="5"/>
        <v>0.55475376350828576</v>
      </c>
      <c r="S33" s="38">
        <f t="shared" si="5"/>
        <v>0.46537283107730748</v>
      </c>
      <c r="T33" s="38">
        <f t="shared" si="5"/>
        <v>0.6009163030352026</v>
      </c>
      <c r="U33" s="38">
        <f t="shared" si="5"/>
        <v>0.58130147836891499</v>
      </c>
    </row>
    <row r="34" spans="6:21" hidden="1" x14ac:dyDescent="0.25">
      <c r="F34" s="7">
        <f t="shared" si="3"/>
        <v>4</v>
      </c>
      <c r="G34" s="39">
        <v>1</v>
      </c>
      <c r="H34" s="40">
        <v>1</v>
      </c>
      <c r="I34" s="40">
        <v>0</v>
      </c>
      <c r="J34" s="41">
        <v>0</v>
      </c>
      <c r="K34" s="41">
        <v>0</v>
      </c>
      <c r="L34" s="41">
        <v>1</v>
      </c>
      <c r="M34" s="41">
        <v>1</v>
      </c>
      <c r="N34" s="38">
        <f t="shared" si="4"/>
        <v>1.1188677483744268E-2</v>
      </c>
      <c r="O34" s="38">
        <f t="shared" si="5"/>
        <v>0.65569055940061494</v>
      </c>
      <c r="P34" s="38">
        <f t="shared" si="5"/>
        <v>0.5923272333991606</v>
      </c>
      <c r="Q34" s="38">
        <f t="shared" si="5"/>
        <v>0.58130147836891499</v>
      </c>
      <c r="R34" s="38">
        <f t="shared" si="5"/>
        <v>0.55475376350828576</v>
      </c>
      <c r="S34" s="38">
        <f t="shared" si="5"/>
        <v>0.53462716892269246</v>
      </c>
      <c r="T34" s="38">
        <f t="shared" si="5"/>
        <v>0.3990836969647974</v>
      </c>
      <c r="U34" s="38">
        <f t="shared" si="5"/>
        <v>0.41869852163108506</v>
      </c>
    </row>
    <row r="35" spans="6:21" hidden="1" x14ac:dyDescent="0.25">
      <c r="F35" s="7">
        <f t="shared" si="3"/>
        <v>3</v>
      </c>
      <c r="G35" s="39">
        <v>1</v>
      </c>
      <c r="H35" s="40">
        <v>1</v>
      </c>
      <c r="I35" s="40">
        <v>0</v>
      </c>
      <c r="J35" s="41">
        <v>0</v>
      </c>
      <c r="K35" s="41">
        <v>0</v>
      </c>
      <c r="L35" s="41">
        <v>1</v>
      </c>
      <c r="M35" s="41">
        <v>0</v>
      </c>
      <c r="N35" s="38">
        <f t="shared" si="4"/>
        <v>1.5533837418284938E-2</v>
      </c>
      <c r="O35" s="38">
        <f t="shared" si="5"/>
        <v>0.65569055940061494</v>
      </c>
      <c r="P35" s="38">
        <f t="shared" si="5"/>
        <v>0.5923272333991606</v>
      </c>
      <c r="Q35" s="38">
        <f t="shared" si="5"/>
        <v>0.58130147836891499</v>
      </c>
      <c r="R35" s="38">
        <f t="shared" si="5"/>
        <v>0.55475376350828576</v>
      </c>
      <c r="S35" s="38">
        <f t="shared" si="5"/>
        <v>0.53462716892269246</v>
      </c>
      <c r="T35" s="38">
        <f t="shared" si="5"/>
        <v>0.3990836969647974</v>
      </c>
      <c r="U35" s="38">
        <f t="shared" si="5"/>
        <v>0.58130147836891499</v>
      </c>
    </row>
    <row r="36" spans="6:21" hidden="1" x14ac:dyDescent="0.25">
      <c r="F36" s="7">
        <f t="shared" si="3"/>
        <v>2</v>
      </c>
      <c r="G36" s="39">
        <v>1</v>
      </c>
      <c r="H36" s="40">
        <v>1</v>
      </c>
      <c r="I36" s="40">
        <v>0</v>
      </c>
      <c r="J36" s="41">
        <v>0</v>
      </c>
      <c r="K36" s="41">
        <v>0</v>
      </c>
      <c r="L36" s="41">
        <v>0</v>
      </c>
      <c r="M36" s="41"/>
      <c r="N36" s="38">
        <f t="shared" si="4"/>
        <v>4.0237160738106903E-2</v>
      </c>
      <c r="O36" s="38">
        <f t="shared" si="5"/>
        <v>0.65569055940061494</v>
      </c>
      <c r="P36" s="38">
        <f t="shared" si="5"/>
        <v>0.5923272333991606</v>
      </c>
      <c r="Q36" s="38">
        <f t="shared" si="5"/>
        <v>0.58130147836891499</v>
      </c>
      <c r="R36" s="38">
        <f t="shared" si="5"/>
        <v>0.55475376350828576</v>
      </c>
      <c r="S36" s="38">
        <f t="shared" si="5"/>
        <v>0.53462716892269246</v>
      </c>
      <c r="T36" s="38">
        <f t="shared" si="5"/>
        <v>0.6009163030352026</v>
      </c>
      <c r="U36" s="38" t="str">
        <f t="shared" si="5"/>
        <v/>
      </c>
    </row>
    <row r="37" spans="6:21" hidden="1" x14ac:dyDescent="0.25">
      <c r="F37" s="7">
        <f t="shared" si="3"/>
        <v>4</v>
      </c>
      <c r="G37" s="39">
        <v>1</v>
      </c>
      <c r="H37" s="40">
        <v>0</v>
      </c>
      <c r="I37" s="40">
        <v>1</v>
      </c>
      <c r="J37" s="41">
        <v>1</v>
      </c>
      <c r="K37" s="41">
        <v>1</v>
      </c>
      <c r="L37" s="41"/>
      <c r="M37" s="41"/>
      <c r="N37" s="38">
        <f t="shared" si="4"/>
        <v>2.3190672415261297E-2</v>
      </c>
      <c r="O37" s="38">
        <f t="shared" si="5"/>
        <v>0.65569055940061494</v>
      </c>
      <c r="P37" s="38">
        <f t="shared" si="5"/>
        <v>0.4076727666008394</v>
      </c>
      <c r="Q37" s="38">
        <f t="shared" si="5"/>
        <v>0.41869852163108506</v>
      </c>
      <c r="R37" s="38">
        <f t="shared" si="5"/>
        <v>0.4452462364917143</v>
      </c>
      <c r="S37" s="38">
        <f t="shared" si="5"/>
        <v>0.46537283107730748</v>
      </c>
      <c r="T37" s="38" t="str">
        <f t="shared" si="5"/>
        <v/>
      </c>
      <c r="U37" s="38" t="str">
        <f t="shared" si="5"/>
        <v/>
      </c>
    </row>
    <row r="38" spans="6:21" hidden="1" x14ac:dyDescent="0.25">
      <c r="F38" s="7">
        <f t="shared" si="3"/>
        <v>4</v>
      </c>
      <c r="G38" s="39">
        <v>1</v>
      </c>
      <c r="H38" s="40">
        <v>0</v>
      </c>
      <c r="I38" s="40">
        <v>1</v>
      </c>
      <c r="J38" s="41">
        <v>1</v>
      </c>
      <c r="K38" s="41">
        <v>0</v>
      </c>
      <c r="L38" s="41">
        <v>1</v>
      </c>
      <c r="M38" s="41"/>
      <c r="N38" s="38">
        <f t="shared" si="4"/>
        <v>1.0632302590414438E-2</v>
      </c>
      <c r="O38" s="38">
        <f t="shared" si="5"/>
        <v>0.65569055940061494</v>
      </c>
      <c r="P38" s="38">
        <f t="shared" si="5"/>
        <v>0.4076727666008394</v>
      </c>
      <c r="Q38" s="38">
        <f t="shared" si="5"/>
        <v>0.41869852163108506</v>
      </c>
      <c r="R38" s="38">
        <f t="shared" si="5"/>
        <v>0.4452462364917143</v>
      </c>
      <c r="S38" s="38">
        <f t="shared" si="5"/>
        <v>0.53462716892269246</v>
      </c>
      <c r="T38" s="38">
        <f t="shared" si="5"/>
        <v>0.3990836969647974</v>
      </c>
      <c r="U38" s="38" t="str">
        <f t="shared" si="5"/>
        <v/>
      </c>
    </row>
    <row r="39" spans="6:21" hidden="1" x14ac:dyDescent="0.25">
      <c r="F39" s="7">
        <f t="shared" si="3"/>
        <v>4</v>
      </c>
      <c r="G39" s="39">
        <v>1</v>
      </c>
      <c r="H39" s="40">
        <v>0</v>
      </c>
      <c r="I39" s="40">
        <v>1</v>
      </c>
      <c r="J39" s="41">
        <v>1</v>
      </c>
      <c r="K39" s="41">
        <v>0</v>
      </c>
      <c r="L39" s="41">
        <v>0</v>
      </c>
      <c r="M39" s="41">
        <v>1</v>
      </c>
      <c r="N39" s="38">
        <f t="shared" si="4"/>
        <v>6.7031471823309164E-3</v>
      </c>
      <c r="O39" s="38">
        <f t="shared" si="5"/>
        <v>0.65569055940061494</v>
      </c>
      <c r="P39" s="38">
        <f t="shared" si="5"/>
        <v>0.4076727666008394</v>
      </c>
      <c r="Q39" s="38">
        <f t="shared" si="5"/>
        <v>0.41869852163108506</v>
      </c>
      <c r="R39" s="38">
        <f t="shared" si="5"/>
        <v>0.4452462364917143</v>
      </c>
      <c r="S39" s="38">
        <f t="shared" si="5"/>
        <v>0.53462716892269246</v>
      </c>
      <c r="T39" s="38">
        <f t="shared" si="5"/>
        <v>0.6009163030352026</v>
      </c>
      <c r="U39" s="38">
        <f t="shared" si="5"/>
        <v>0.41869852163108506</v>
      </c>
    </row>
    <row r="40" spans="6:21" hidden="1" x14ac:dyDescent="0.25">
      <c r="F40" s="7">
        <f t="shared" si="3"/>
        <v>3</v>
      </c>
      <c r="G40" s="39">
        <v>1</v>
      </c>
      <c r="H40" s="40">
        <v>0</v>
      </c>
      <c r="I40" s="40">
        <v>1</v>
      </c>
      <c r="J40" s="41">
        <v>1</v>
      </c>
      <c r="K40" s="41">
        <v>0</v>
      </c>
      <c r="L40" s="41">
        <v>0</v>
      </c>
      <c r="M40" s="41">
        <v>0</v>
      </c>
      <c r="N40" s="38">
        <f t="shared" si="4"/>
        <v>9.3063365775306831E-3</v>
      </c>
      <c r="O40" s="38">
        <f t="shared" si="5"/>
        <v>0.65569055940061494</v>
      </c>
      <c r="P40" s="38">
        <f t="shared" si="5"/>
        <v>0.4076727666008394</v>
      </c>
      <c r="Q40" s="38">
        <f t="shared" si="5"/>
        <v>0.41869852163108506</v>
      </c>
      <c r="R40" s="38">
        <f t="shared" si="5"/>
        <v>0.4452462364917143</v>
      </c>
      <c r="S40" s="38">
        <f t="shared" si="5"/>
        <v>0.53462716892269246</v>
      </c>
      <c r="T40" s="38">
        <f t="shared" si="5"/>
        <v>0.6009163030352026</v>
      </c>
      <c r="U40" s="38">
        <f t="shared" si="5"/>
        <v>0.58130147836891499</v>
      </c>
    </row>
    <row r="41" spans="6:21" hidden="1" x14ac:dyDescent="0.25">
      <c r="F41" s="7">
        <f t="shared" si="3"/>
        <v>4</v>
      </c>
      <c r="G41" s="39">
        <v>1</v>
      </c>
      <c r="H41" s="40">
        <v>0</v>
      </c>
      <c r="I41" s="40">
        <v>1</v>
      </c>
      <c r="J41" s="41">
        <v>0</v>
      </c>
      <c r="K41" s="41">
        <v>1</v>
      </c>
      <c r="L41" s="41">
        <v>1</v>
      </c>
      <c r="M41" s="41"/>
      <c r="N41" s="38">
        <f t="shared" si="4"/>
        <v>1.1531274961039853E-2</v>
      </c>
      <c r="O41" s="38">
        <f t="shared" si="5"/>
        <v>0.65569055940061494</v>
      </c>
      <c r="P41" s="38">
        <f t="shared" si="5"/>
        <v>0.4076727666008394</v>
      </c>
      <c r="Q41" s="38">
        <f t="shared" si="5"/>
        <v>0.41869852163108506</v>
      </c>
      <c r="R41" s="38">
        <f t="shared" si="5"/>
        <v>0.55475376350828576</v>
      </c>
      <c r="S41" s="38">
        <f t="shared" si="5"/>
        <v>0.46537283107730748</v>
      </c>
      <c r="T41" s="38">
        <f t="shared" si="5"/>
        <v>0.3990836969647974</v>
      </c>
      <c r="U41" s="38" t="str">
        <f t="shared" si="5"/>
        <v/>
      </c>
    </row>
    <row r="42" spans="6:21" hidden="1" x14ac:dyDescent="0.25">
      <c r="F42" s="7">
        <f t="shared" si="3"/>
        <v>4</v>
      </c>
      <c r="G42" s="39">
        <v>1</v>
      </c>
      <c r="H42" s="40">
        <v>0</v>
      </c>
      <c r="I42" s="40">
        <v>1</v>
      </c>
      <c r="J42" s="41">
        <v>0</v>
      </c>
      <c r="K42" s="41">
        <v>1</v>
      </c>
      <c r="L42" s="41">
        <v>0</v>
      </c>
      <c r="M42" s="41">
        <v>1</v>
      </c>
      <c r="N42" s="38">
        <f t="shared" si="4"/>
        <v>7.2699053292053107E-3</v>
      </c>
      <c r="O42" s="38">
        <f t="shared" si="5"/>
        <v>0.65569055940061494</v>
      </c>
      <c r="P42" s="38">
        <f t="shared" si="5"/>
        <v>0.4076727666008394</v>
      </c>
      <c r="Q42" s="38">
        <f t="shared" si="5"/>
        <v>0.41869852163108506</v>
      </c>
      <c r="R42" s="38">
        <f t="shared" si="5"/>
        <v>0.55475376350828576</v>
      </c>
      <c r="S42" s="38">
        <f t="shared" si="5"/>
        <v>0.46537283107730748</v>
      </c>
      <c r="T42" s="38">
        <f t="shared" si="5"/>
        <v>0.6009163030352026</v>
      </c>
      <c r="U42" s="38">
        <f t="shared" si="5"/>
        <v>0.41869852163108506</v>
      </c>
    </row>
    <row r="43" spans="6:21" hidden="1" x14ac:dyDescent="0.25">
      <c r="F43" s="7">
        <f t="shared" si="3"/>
        <v>3</v>
      </c>
      <c r="G43" s="39">
        <v>1</v>
      </c>
      <c r="H43" s="40">
        <v>0</v>
      </c>
      <c r="I43" s="40">
        <v>1</v>
      </c>
      <c r="J43" s="41">
        <v>0</v>
      </c>
      <c r="K43" s="41">
        <v>1</v>
      </c>
      <c r="L43" s="41">
        <v>0</v>
      </c>
      <c r="M43" s="41">
        <v>0</v>
      </c>
      <c r="N43" s="38">
        <f t="shared" si="4"/>
        <v>1.0093197126673E-2</v>
      </c>
      <c r="O43" s="38">
        <f t="shared" si="5"/>
        <v>0.65569055940061494</v>
      </c>
      <c r="P43" s="38">
        <f t="shared" si="5"/>
        <v>0.4076727666008394</v>
      </c>
      <c r="Q43" s="38">
        <f t="shared" si="5"/>
        <v>0.41869852163108506</v>
      </c>
      <c r="R43" s="38">
        <f t="shared" si="5"/>
        <v>0.55475376350828576</v>
      </c>
      <c r="S43" s="38">
        <f t="shared" si="5"/>
        <v>0.46537283107730748</v>
      </c>
      <c r="T43" s="38">
        <f t="shared" si="5"/>
        <v>0.6009163030352026</v>
      </c>
      <c r="U43" s="38">
        <f t="shared" si="5"/>
        <v>0.58130147836891499</v>
      </c>
    </row>
    <row r="44" spans="6:21" hidden="1" x14ac:dyDescent="0.25">
      <c r="F44" s="7">
        <f t="shared" si="3"/>
        <v>4</v>
      </c>
      <c r="G44" s="39">
        <v>1</v>
      </c>
      <c r="H44" s="40">
        <v>0</v>
      </c>
      <c r="I44" s="40">
        <v>1</v>
      </c>
      <c r="J44" s="41">
        <v>0</v>
      </c>
      <c r="K44" s="41">
        <v>0</v>
      </c>
      <c r="L44" s="41">
        <v>1</v>
      </c>
      <c r="M44" s="41">
        <v>1</v>
      </c>
      <c r="N44" s="38">
        <f t="shared" si="4"/>
        <v>5.5466243690091357E-3</v>
      </c>
      <c r="O44" s="38">
        <f t="shared" si="5"/>
        <v>0.65569055940061494</v>
      </c>
      <c r="P44" s="38">
        <f t="shared" si="5"/>
        <v>0.4076727666008394</v>
      </c>
      <c r="Q44" s="38">
        <f t="shared" si="5"/>
        <v>0.41869852163108506</v>
      </c>
      <c r="R44" s="38">
        <f t="shared" si="5"/>
        <v>0.55475376350828576</v>
      </c>
      <c r="S44" s="38">
        <f t="shared" si="5"/>
        <v>0.53462716892269246</v>
      </c>
      <c r="T44" s="38">
        <f t="shared" si="5"/>
        <v>0.3990836969647974</v>
      </c>
      <c r="U44" s="38">
        <f t="shared" si="5"/>
        <v>0.41869852163108506</v>
      </c>
    </row>
    <row r="45" spans="6:21" hidden="1" x14ac:dyDescent="0.25">
      <c r="F45" s="7">
        <f t="shared" si="3"/>
        <v>3</v>
      </c>
      <c r="G45" s="39">
        <v>1</v>
      </c>
      <c r="H45" s="40">
        <v>0</v>
      </c>
      <c r="I45" s="40">
        <v>1</v>
      </c>
      <c r="J45" s="41">
        <v>0</v>
      </c>
      <c r="K45" s="41">
        <v>0</v>
      </c>
      <c r="L45" s="41">
        <v>1</v>
      </c>
      <c r="M45" s="41">
        <v>0</v>
      </c>
      <c r="N45" s="38">
        <f t="shared" si="4"/>
        <v>7.7006743016469368E-3</v>
      </c>
      <c r="O45" s="38">
        <f t="shared" si="5"/>
        <v>0.65569055940061494</v>
      </c>
      <c r="P45" s="38">
        <f t="shared" si="5"/>
        <v>0.4076727666008394</v>
      </c>
      <c r="Q45" s="38">
        <f t="shared" si="5"/>
        <v>0.41869852163108506</v>
      </c>
      <c r="R45" s="38">
        <f t="shared" si="5"/>
        <v>0.55475376350828576</v>
      </c>
      <c r="S45" s="38">
        <f t="shared" si="5"/>
        <v>0.53462716892269246</v>
      </c>
      <c r="T45" s="38">
        <f t="shared" si="5"/>
        <v>0.3990836969647974</v>
      </c>
      <c r="U45" s="38">
        <f t="shared" si="5"/>
        <v>0.58130147836891499</v>
      </c>
    </row>
    <row r="46" spans="6:21" hidden="1" x14ac:dyDescent="0.25">
      <c r="F46" s="7">
        <f t="shared" si="3"/>
        <v>2</v>
      </c>
      <c r="G46" s="39">
        <v>1</v>
      </c>
      <c r="H46" s="40">
        <v>0</v>
      </c>
      <c r="I46" s="40">
        <v>1</v>
      </c>
      <c r="J46" s="41">
        <v>0</v>
      </c>
      <c r="K46" s="41">
        <v>0</v>
      </c>
      <c r="L46" s="41">
        <v>0</v>
      </c>
      <c r="M46" s="41"/>
      <c r="N46" s="38">
        <f t="shared" si="4"/>
        <v>1.9946988070214219E-2</v>
      </c>
      <c r="O46" s="38">
        <f t="shared" si="5"/>
        <v>0.65569055940061494</v>
      </c>
      <c r="P46" s="38">
        <f t="shared" si="5"/>
        <v>0.4076727666008394</v>
      </c>
      <c r="Q46" s="38">
        <f t="shared" si="5"/>
        <v>0.41869852163108506</v>
      </c>
      <c r="R46" s="38">
        <f t="shared" si="5"/>
        <v>0.55475376350828576</v>
      </c>
      <c r="S46" s="38">
        <f t="shared" si="5"/>
        <v>0.53462716892269246</v>
      </c>
      <c r="T46" s="38">
        <f t="shared" si="5"/>
        <v>0.6009163030352026</v>
      </c>
      <c r="U46" s="38" t="str">
        <f t="shared" si="5"/>
        <v/>
      </c>
    </row>
    <row r="47" spans="6:21" hidden="1" x14ac:dyDescent="0.25">
      <c r="F47" s="7">
        <f t="shared" si="3"/>
        <v>4</v>
      </c>
      <c r="G47" s="39">
        <v>1</v>
      </c>
      <c r="H47" s="40">
        <v>0</v>
      </c>
      <c r="I47" s="40">
        <v>0</v>
      </c>
      <c r="J47" s="41">
        <v>1</v>
      </c>
      <c r="K47" s="41">
        <v>1</v>
      </c>
      <c r="L47" s="41">
        <v>1</v>
      </c>
      <c r="M47" s="41"/>
      <c r="N47" s="38">
        <f t="shared" si="4"/>
        <v>1.2849236654429897E-2</v>
      </c>
      <c r="O47" s="38">
        <f t="shared" si="5"/>
        <v>0.65569055940061494</v>
      </c>
      <c r="P47" s="38">
        <f t="shared" si="5"/>
        <v>0.4076727666008394</v>
      </c>
      <c r="Q47" s="38">
        <f t="shared" si="5"/>
        <v>0.58130147836891499</v>
      </c>
      <c r="R47" s="38">
        <f t="shared" si="5"/>
        <v>0.4452462364917143</v>
      </c>
      <c r="S47" s="38">
        <f t="shared" si="5"/>
        <v>0.46537283107730748</v>
      </c>
      <c r="T47" s="38">
        <f t="shared" si="5"/>
        <v>0.3990836969647974</v>
      </c>
      <c r="U47" s="38" t="str">
        <f t="shared" si="5"/>
        <v/>
      </c>
    </row>
    <row r="48" spans="6:21" hidden="1" x14ac:dyDescent="0.25">
      <c r="F48" s="7">
        <f t="shared" si="3"/>
        <v>4</v>
      </c>
      <c r="G48" s="39">
        <v>1</v>
      </c>
      <c r="H48" s="40">
        <v>0</v>
      </c>
      <c r="I48" s="40">
        <v>0</v>
      </c>
      <c r="J48" s="41">
        <v>1</v>
      </c>
      <c r="K48" s="41">
        <v>1</v>
      </c>
      <c r="L48" s="41">
        <v>0</v>
      </c>
      <c r="M48" s="41">
        <v>1</v>
      </c>
      <c r="N48" s="38">
        <f t="shared" si="4"/>
        <v>8.1008157680628641E-3</v>
      </c>
      <c r="O48" s="38">
        <f t="shared" si="5"/>
        <v>0.65569055940061494</v>
      </c>
      <c r="P48" s="38">
        <f t="shared" si="5"/>
        <v>0.4076727666008394</v>
      </c>
      <c r="Q48" s="38">
        <f t="shared" si="5"/>
        <v>0.58130147836891499</v>
      </c>
      <c r="R48" s="38">
        <f t="shared" si="5"/>
        <v>0.4452462364917143</v>
      </c>
      <c r="S48" s="38">
        <f t="shared" si="5"/>
        <v>0.46537283107730748</v>
      </c>
      <c r="T48" s="38">
        <f t="shared" si="5"/>
        <v>0.6009163030352026</v>
      </c>
      <c r="U48" s="38">
        <f t="shared" si="5"/>
        <v>0.41869852163108506</v>
      </c>
    </row>
    <row r="49" spans="6:21" hidden="1" x14ac:dyDescent="0.25">
      <c r="F49" s="7">
        <f t="shared" si="3"/>
        <v>3</v>
      </c>
      <c r="G49" s="39">
        <v>1</v>
      </c>
      <c r="H49" s="40">
        <v>0</v>
      </c>
      <c r="I49" s="40">
        <v>0</v>
      </c>
      <c r="J49" s="41">
        <v>1</v>
      </c>
      <c r="K49" s="41">
        <v>1</v>
      </c>
      <c r="L49" s="41">
        <v>0</v>
      </c>
      <c r="M49" s="41">
        <v>0</v>
      </c>
      <c r="N49" s="38">
        <f t="shared" si="4"/>
        <v>1.1246794384715481E-2</v>
      </c>
      <c r="O49" s="38">
        <f t="shared" si="5"/>
        <v>0.65569055940061494</v>
      </c>
      <c r="P49" s="38">
        <f t="shared" si="5"/>
        <v>0.4076727666008394</v>
      </c>
      <c r="Q49" s="38">
        <f t="shared" si="5"/>
        <v>0.58130147836891499</v>
      </c>
      <c r="R49" s="38">
        <f t="shared" si="5"/>
        <v>0.4452462364917143</v>
      </c>
      <c r="S49" s="38">
        <f t="shared" si="5"/>
        <v>0.46537283107730748</v>
      </c>
      <c r="T49" s="38">
        <f t="shared" si="5"/>
        <v>0.6009163030352026</v>
      </c>
      <c r="U49" s="38">
        <f t="shared" si="5"/>
        <v>0.58130147836891499</v>
      </c>
    </row>
    <row r="50" spans="6:21" hidden="1" x14ac:dyDescent="0.25">
      <c r="F50" s="7">
        <f t="shared" si="3"/>
        <v>4</v>
      </c>
      <c r="G50" s="39">
        <v>1</v>
      </c>
      <c r="H50" s="40">
        <v>0</v>
      </c>
      <c r="I50" s="40">
        <v>0</v>
      </c>
      <c r="J50" s="41">
        <v>1</v>
      </c>
      <c r="K50" s="41">
        <v>0</v>
      </c>
      <c r="L50" s="41">
        <v>1</v>
      </c>
      <c r="M50" s="41">
        <v>1</v>
      </c>
      <c r="N50" s="38">
        <f t="shared" si="4"/>
        <v>6.1805732142735572E-3</v>
      </c>
      <c r="O50" s="38">
        <f t="shared" si="5"/>
        <v>0.65569055940061494</v>
      </c>
      <c r="P50" s="38">
        <f t="shared" si="5"/>
        <v>0.4076727666008394</v>
      </c>
      <c r="Q50" s="38">
        <f t="shared" si="5"/>
        <v>0.58130147836891499</v>
      </c>
      <c r="R50" s="38">
        <f t="shared" si="5"/>
        <v>0.4452462364917143</v>
      </c>
      <c r="S50" s="38">
        <f t="shared" si="5"/>
        <v>0.53462716892269246</v>
      </c>
      <c r="T50" s="38">
        <f t="shared" si="5"/>
        <v>0.3990836969647974</v>
      </c>
      <c r="U50" s="38">
        <f t="shared" si="5"/>
        <v>0.41869852163108506</v>
      </c>
    </row>
    <row r="51" spans="6:21" hidden="1" x14ac:dyDescent="0.25">
      <c r="F51" s="7">
        <f t="shared" si="3"/>
        <v>3</v>
      </c>
      <c r="G51" s="39">
        <v>1</v>
      </c>
      <c r="H51" s="40">
        <v>0</v>
      </c>
      <c r="I51" s="40">
        <v>0</v>
      </c>
      <c r="J51" s="41">
        <v>1</v>
      </c>
      <c r="K51" s="41">
        <v>0</v>
      </c>
      <c r="L51" s="41">
        <v>1</v>
      </c>
      <c r="M51" s="41">
        <v>0</v>
      </c>
      <c r="N51" s="38">
        <f t="shared" si="4"/>
        <v>8.5808192792954929E-3</v>
      </c>
      <c r="O51" s="38">
        <f t="shared" si="5"/>
        <v>0.65569055940061494</v>
      </c>
      <c r="P51" s="38">
        <f t="shared" si="5"/>
        <v>0.4076727666008394</v>
      </c>
      <c r="Q51" s="38">
        <f t="shared" si="5"/>
        <v>0.58130147836891499</v>
      </c>
      <c r="R51" s="38">
        <f t="shared" si="5"/>
        <v>0.4452462364917143</v>
      </c>
      <c r="S51" s="38">
        <f t="shared" si="5"/>
        <v>0.53462716892269246</v>
      </c>
      <c r="T51" s="38">
        <f t="shared" si="5"/>
        <v>0.3990836969647974</v>
      </c>
      <c r="U51" s="38">
        <f t="shared" si="5"/>
        <v>0.58130147836891499</v>
      </c>
    </row>
    <row r="52" spans="6:21" hidden="1" x14ac:dyDescent="0.25">
      <c r="F52" s="7">
        <f t="shared" si="3"/>
        <v>2</v>
      </c>
      <c r="G52" s="39">
        <v>1</v>
      </c>
      <c r="H52" s="40">
        <v>0</v>
      </c>
      <c r="I52" s="40">
        <v>0</v>
      </c>
      <c r="J52" s="41">
        <v>1</v>
      </c>
      <c r="K52" s="41">
        <v>0</v>
      </c>
      <c r="L52" s="41">
        <v>0</v>
      </c>
      <c r="M52" s="41"/>
      <c r="N52" s="38">
        <f t="shared" si="4"/>
        <v>2.2226819768259153E-2</v>
      </c>
      <c r="O52" s="38">
        <f t="shared" si="5"/>
        <v>0.65569055940061494</v>
      </c>
      <c r="P52" s="38">
        <f t="shared" si="5"/>
        <v>0.4076727666008394</v>
      </c>
      <c r="Q52" s="38">
        <f t="shared" si="5"/>
        <v>0.58130147836891499</v>
      </c>
      <c r="R52" s="38">
        <f t="shared" si="5"/>
        <v>0.4452462364917143</v>
      </c>
      <c r="S52" s="38">
        <f t="shared" si="5"/>
        <v>0.53462716892269246</v>
      </c>
      <c r="T52" s="38">
        <f t="shared" si="5"/>
        <v>0.6009163030352026</v>
      </c>
      <c r="U52" s="38" t="str">
        <f t="shared" si="5"/>
        <v/>
      </c>
    </row>
    <row r="53" spans="6:21" hidden="1" x14ac:dyDescent="0.25">
      <c r="F53" s="7">
        <f t="shared" si="3"/>
        <v>4</v>
      </c>
      <c r="G53" s="39">
        <v>1</v>
      </c>
      <c r="H53" s="40">
        <v>0</v>
      </c>
      <c r="I53" s="40">
        <v>0</v>
      </c>
      <c r="J53" s="41">
        <v>0</v>
      </c>
      <c r="K53" s="41">
        <v>1</v>
      </c>
      <c r="L53" s="41">
        <v>1</v>
      </c>
      <c r="M53" s="41">
        <v>1</v>
      </c>
      <c r="N53" s="38">
        <f t="shared" si="4"/>
        <v>6.7031471823309208E-3</v>
      </c>
      <c r="O53" s="38">
        <f t="shared" si="5"/>
        <v>0.65569055940061494</v>
      </c>
      <c r="P53" s="38">
        <f t="shared" si="5"/>
        <v>0.4076727666008394</v>
      </c>
      <c r="Q53" s="38">
        <f t="shared" si="5"/>
        <v>0.58130147836891499</v>
      </c>
      <c r="R53" s="38">
        <f t="shared" si="5"/>
        <v>0.55475376350828576</v>
      </c>
      <c r="S53" s="38">
        <f t="shared" si="5"/>
        <v>0.46537283107730748</v>
      </c>
      <c r="T53" s="38">
        <f t="shared" si="5"/>
        <v>0.3990836969647974</v>
      </c>
      <c r="U53" s="38">
        <f t="shared" si="5"/>
        <v>0.41869852163108506</v>
      </c>
    </row>
    <row r="54" spans="6:21" hidden="1" x14ac:dyDescent="0.25">
      <c r="F54" s="7">
        <f t="shared" si="3"/>
        <v>3</v>
      </c>
      <c r="G54" s="39">
        <v>1</v>
      </c>
      <c r="H54" s="40">
        <v>0</v>
      </c>
      <c r="I54" s="40">
        <v>0</v>
      </c>
      <c r="J54" s="41">
        <v>0</v>
      </c>
      <c r="K54" s="41">
        <v>1</v>
      </c>
      <c r="L54" s="41">
        <v>1</v>
      </c>
      <c r="M54" s="41">
        <v>0</v>
      </c>
      <c r="N54" s="38">
        <f t="shared" si="4"/>
        <v>9.3063365775306883E-3</v>
      </c>
      <c r="O54" s="38">
        <f t="shared" si="5"/>
        <v>0.65569055940061494</v>
      </c>
      <c r="P54" s="38">
        <f t="shared" si="5"/>
        <v>0.4076727666008394</v>
      </c>
      <c r="Q54" s="38">
        <f t="shared" si="5"/>
        <v>0.58130147836891499</v>
      </c>
      <c r="R54" s="38">
        <f t="shared" si="5"/>
        <v>0.55475376350828576</v>
      </c>
      <c r="S54" s="38">
        <f t="shared" si="5"/>
        <v>0.46537283107730748</v>
      </c>
      <c r="T54" s="38">
        <f t="shared" si="5"/>
        <v>0.3990836969647974</v>
      </c>
      <c r="U54" s="38">
        <f t="shared" si="5"/>
        <v>0.58130147836891499</v>
      </c>
    </row>
    <row r="55" spans="6:21" hidden="1" x14ac:dyDescent="0.25">
      <c r="F55" s="7">
        <f t="shared" si="3"/>
        <v>2</v>
      </c>
      <c r="G55" s="39">
        <v>1</v>
      </c>
      <c r="H55" s="40">
        <v>0</v>
      </c>
      <c r="I55" s="40">
        <v>0</v>
      </c>
      <c r="J55" s="41">
        <v>0</v>
      </c>
      <c r="K55" s="41">
        <v>1</v>
      </c>
      <c r="L55" s="41">
        <v>0</v>
      </c>
      <c r="M55" s="41"/>
      <c r="N55" s="38">
        <f t="shared" si="4"/>
        <v>2.4106120765255791E-2</v>
      </c>
      <c r="O55" s="38">
        <f t="shared" si="5"/>
        <v>0.65569055940061494</v>
      </c>
      <c r="P55" s="38">
        <f t="shared" si="5"/>
        <v>0.4076727666008394</v>
      </c>
      <c r="Q55" s="38">
        <f t="shared" si="5"/>
        <v>0.58130147836891499</v>
      </c>
      <c r="R55" s="38">
        <f t="shared" si="5"/>
        <v>0.55475376350828576</v>
      </c>
      <c r="S55" s="38">
        <f t="shared" si="5"/>
        <v>0.46537283107730748</v>
      </c>
      <c r="T55" s="38">
        <f t="shared" si="5"/>
        <v>0.6009163030352026</v>
      </c>
      <c r="U55" s="38" t="str">
        <f t="shared" si="5"/>
        <v/>
      </c>
    </row>
    <row r="56" spans="6:21" hidden="1" x14ac:dyDescent="0.25">
      <c r="F56" s="7">
        <f t="shared" si="3"/>
        <v>1</v>
      </c>
      <c r="G56" s="39">
        <v>1</v>
      </c>
      <c r="H56" s="40">
        <v>0</v>
      </c>
      <c r="I56" s="40">
        <v>0</v>
      </c>
      <c r="J56" s="41">
        <v>0</v>
      </c>
      <c r="K56" s="41">
        <v>0</v>
      </c>
      <c r="L56" s="41"/>
      <c r="M56" s="41"/>
      <c r="N56" s="38">
        <f t="shared" si="4"/>
        <v>4.60853978674211E-2</v>
      </c>
      <c r="O56" s="38">
        <f t="shared" si="5"/>
        <v>0.65569055940061494</v>
      </c>
      <c r="P56" s="38">
        <f t="shared" si="5"/>
        <v>0.4076727666008394</v>
      </c>
      <c r="Q56" s="38">
        <f t="shared" si="5"/>
        <v>0.58130147836891499</v>
      </c>
      <c r="R56" s="38">
        <f t="shared" si="5"/>
        <v>0.55475376350828576</v>
      </c>
      <c r="S56" s="38">
        <f t="shared" si="5"/>
        <v>0.53462716892269246</v>
      </c>
      <c r="T56" s="38" t="str">
        <f t="shared" si="5"/>
        <v/>
      </c>
      <c r="U56" s="38" t="str">
        <f t="shared" si="5"/>
        <v/>
      </c>
    </row>
    <row r="57" spans="6:21" hidden="1" x14ac:dyDescent="0.25">
      <c r="F57" s="7">
        <f t="shared" si="3"/>
        <v>4</v>
      </c>
      <c r="G57" s="39">
        <v>0</v>
      </c>
      <c r="H57" s="40">
        <v>1</v>
      </c>
      <c r="I57" s="41">
        <v>1</v>
      </c>
      <c r="J57" s="41">
        <v>1</v>
      </c>
      <c r="K57" s="41">
        <v>1</v>
      </c>
      <c r="L57" s="41"/>
      <c r="M57" s="41"/>
      <c r="N57" s="38">
        <f t="shared" si="4"/>
        <v>1.7693483329893268E-2</v>
      </c>
      <c r="O57" s="38">
        <f t="shared" si="5"/>
        <v>0.34430944059938506</v>
      </c>
      <c r="P57" s="38">
        <f t="shared" si="5"/>
        <v>0.5923272333991606</v>
      </c>
      <c r="Q57" s="38">
        <f t="shared" si="5"/>
        <v>0.41869852163108506</v>
      </c>
      <c r="R57" s="38">
        <f t="shared" si="5"/>
        <v>0.4452462364917143</v>
      </c>
      <c r="S57" s="38">
        <f t="shared" si="5"/>
        <v>0.46537283107730748</v>
      </c>
      <c r="T57" s="38" t="str">
        <f t="shared" si="5"/>
        <v/>
      </c>
      <c r="U57" s="38" t="str">
        <f t="shared" si="5"/>
        <v/>
      </c>
    </row>
    <row r="58" spans="6:21" hidden="1" x14ac:dyDescent="0.25">
      <c r="F58" s="7">
        <f t="shared" si="3"/>
        <v>4</v>
      </c>
      <c r="G58" s="39">
        <v>0</v>
      </c>
      <c r="H58" s="40">
        <v>1</v>
      </c>
      <c r="I58" s="41">
        <v>1</v>
      </c>
      <c r="J58" s="41">
        <v>1</v>
      </c>
      <c r="K58" s="41">
        <v>0</v>
      </c>
      <c r="L58" s="41">
        <v>1</v>
      </c>
      <c r="M58" s="41"/>
      <c r="N58" s="38">
        <f t="shared" si="4"/>
        <v>8.1119885302713083E-3</v>
      </c>
      <c r="O58" s="38">
        <f t="shared" si="5"/>
        <v>0.34430944059938506</v>
      </c>
      <c r="P58" s="38">
        <f t="shared" si="5"/>
        <v>0.5923272333991606</v>
      </c>
      <c r="Q58" s="38">
        <f t="shared" si="5"/>
        <v>0.41869852163108506</v>
      </c>
      <c r="R58" s="38">
        <f t="shared" si="5"/>
        <v>0.4452462364917143</v>
      </c>
      <c r="S58" s="38">
        <f t="shared" si="5"/>
        <v>0.53462716892269246</v>
      </c>
      <c r="T58" s="38">
        <f t="shared" si="5"/>
        <v>0.3990836969647974</v>
      </c>
      <c r="U58" s="38" t="str">
        <f t="shared" si="5"/>
        <v/>
      </c>
    </row>
    <row r="59" spans="6:21" hidden="1" x14ac:dyDescent="0.25">
      <c r="F59" s="7">
        <f t="shared" si="3"/>
        <v>4</v>
      </c>
      <c r="G59" s="39">
        <v>0</v>
      </c>
      <c r="H59" s="40">
        <v>1</v>
      </c>
      <c r="I59" s="41">
        <v>1</v>
      </c>
      <c r="J59" s="41">
        <v>1</v>
      </c>
      <c r="K59" s="41">
        <v>0</v>
      </c>
      <c r="L59" s="41">
        <v>0</v>
      </c>
      <c r="M59" s="41">
        <v>1</v>
      </c>
      <c r="N59" s="38">
        <f t="shared" si="4"/>
        <v>5.1142123352293832E-3</v>
      </c>
      <c r="O59" s="38">
        <f t="shared" si="5"/>
        <v>0.34430944059938506</v>
      </c>
      <c r="P59" s="38">
        <f t="shared" si="5"/>
        <v>0.5923272333991606</v>
      </c>
      <c r="Q59" s="38">
        <f t="shared" si="5"/>
        <v>0.41869852163108506</v>
      </c>
      <c r="R59" s="38">
        <f t="shared" ref="R59:U91" si="6">IF(J59="","",IF(J59=1,J$21,(1-J$21)))</f>
        <v>0.4452462364917143</v>
      </c>
      <c r="S59" s="38">
        <f t="shared" si="6"/>
        <v>0.53462716892269246</v>
      </c>
      <c r="T59" s="38">
        <f t="shared" si="6"/>
        <v>0.6009163030352026</v>
      </c>
      <c r="U59" s="38">
        <f t="shared" si="6"/>
        <v>0.41869852163108506</v>
      </c>
    </row>
    <row r="60" spans="6:21" hidden="1" x14ac:dyDescent="0.25">
      <c r="F60" s="7">
        <f t="shared" si="3"/>
        <v>3</v>
      </c>
      <c r="G60" s="39">
        <v>0</v>
      </c>
      <c r="H60" s="40">
        <v>1</v>
      </c>
      <c r="I60" s="41">
        <v>1</v>
      </c>
      <c r="J60" s="41">
        <v>1</v>
      </c>
      <c r="K60" s="41">
        <v>0</v>
      </c>
      <c r="L60" s="41">
        <v>0</v>
      </c>
      <c r="M60" s="41">
        <v>0</v>
      </c>
      <c r="N60" s="38">
        <f t="shared" si="4"/>
        <v>7.1003336232956672E-3</v>
      </c>
      <c r="O60" s="38">
        <f t="shared" ref="O60:Q91" si="7">IF(G60="","",IF(G60=1,G$21,(1-G$21)))</f>
        <v>0.34430944059938506</v>
      </c>
      <c r="P60" s="38">
        <f t="shared" si="7"/>
        <v>0.5923272333991606</v>
      </c>
      <c r="Q60" s="38">
        <f t="shared" si="7"/>
        <v>0.41869852163108506</v>
      </c>
      <c r="R60" s="38">
        <f t="shared" si="6"/>
        <v>0.4452462364917143</v>
      </c>
      <c r="S60" s="38">
        <f t="shared" si="6"/>
        <v>0.53462716892269246</v>
      </c>
      <c r="T60" s="38">
        <f t="shared" si="6"/>
        <v>0.6009163030352026</v>
      </c>
      <c r="U60" s="38">
        <f t="shared" si="6"/>
        <v>0.58130147836891499</v>
      </c>
    </row>
    <row r="61" spans="6:21" hidden="1" x14ac:dyDescent="0.25">
      <c r="F61" s="7">
        <f t="shared" si="3"/>
        <v>4</v>
      </c>
      <c r="G61" s="39">
        <v>0</v>
      </c>
      <c r="H61" s="40">
        <v>1</v>
      </c>
      <c r="I61" s="41">
        <v>1</v>
      </c>
      <c r="J61" s="41">
        <v>0</v>
      </c>
      <c r="K61" s="41">
        <v>1</v>
      </c>
      <c r="L61" s="41">
        <v>1</v>
      </c>
      <c r="M61" s="41"/>
      <c r="N61" s="38">
        <f t="shared" si="4"/>
        <v>8.7978656954037868E-3</v>
      </c>
      <c r="O61" s="38">
        <f t="shared" si="7"/>
        <v>0.34430944059938506</v>
      </c>
      <c r="P61" s="38">
        <f t="shared" si="7"/>
        <v>0.5923272333991606</v>
      </c>
      <c r="Q61" s="38">
        <f t="shared" si="7"/>
        <v>0.41869852163108506</v>
      </c>
      <c r="R61" s="38">
        <f t="shared" si="6"/>
        <v>0.55475376350828576</v>
      </c>
      <c r="S61" s="38">
        <f t="shared" si="6"/>
        <v>0.46537283107730748</v>
      </c>
      <c r="T61" s="38">
        <f t="shared" si="6"/>
        <v>0.3990836969647974</v>
      </c>
      <c r="U61" s="38" t="str">
        <f t="shared" si="6"/>
        <v/>
      </c>
    </row>
    <row r="62" spans="6:21" hidden="1" x14ac:dyDescent="0.25">
      <c r="F62" s="7">
        <f t="shared" si="3"/>
        <v>4</v>
      </c>
      <c r="G62" s="39">
        <v>0</v>
      </c>
      <c r="H62" s="40">
        <v>1</v>
      </c>
      <c r="I62" s="41">
        <v>1</v>
      </c>
      <c r="J62" s="41">
        <v>0</v>
      </c>
      <c r="K62" s="41">
        <v>1</v>
      </c>
      <c r="L62" s="41">
        <v>0</v>
      </c>
      <c r="M62" s="41">
        <v>1</v>
      </c>
      <c r="N62" s="38">
        <f t="shared" si="4"/>
        <v>5.5466243690091401E-3</v>
      </c>
      <c r="O62" s="38">
        <f t="shared" si="7"/>
        <v>0.34430944059938506</v>
      </c>
      <c r="P62" s="38">
        <f t="shared" si="7"/>
        <v>0.5923272333991606</v>
      </c>
      <c r="Q62" s="38">
        <f t="shared" si="7"/>
        <v>0.41869852163108506</v>
      </c>
      <c r="R62" s="38">
        <f t="shared" si="6"/>
        <v>0.55475376350828576</v>
      </c>
      <c r="S62" s="38">
        <f t="shared" si="6"/>
        <v>0.46537283107730748</v>
      </c>
      <c r="T62" s="38">
        <f t="shared" si="6"/>
        <v>0.6009163030352026</v>
      </c>
      <c r="U62" s="38">
        <f t="shared" si="6"/>
        <v>0.41869852163108506</v>
      </c>
    </row>
    <row r="63" spans="6:21" hidden="1" x14ac:dyDescent="0.25">
      <c r="F63" s="7">
        <f t="shared" si="3"/>
        <v>3</v>
      </c>
      <c r="G63" s="39">
        <v>0</v>
      </c>
      <c r="H63" s="40">
        <v>1</v>
      </c>
      <c r="I63" s="41">
        <v>1</v>
      </c>
      <c r="J63" s="41">
        <v>0</v>
      </c>
      <c r="K63" s="41">
        <v>1</v>
      </c>
      <c r="L63" s="41">
        <v>0</v>
      </c>
      <c r="M63" s="41">
        <v>0</v>
      </c>
      <c r="N63" s="38">
        <f t="shared" si="4"/>
        <v>7.7006743016469429E-3</v>
      </c>
      <c r="O63" s="38">
        <f t="shared" si="7"/>
        <v>0.34430944059938506</v>
      </c>
      <c r="P63" s="38">
        <f t="shared" si="7"/>
        <v>0.5923272333991606</v>
      </c>
      <c r="Q63" s="38">
        <f t="shared" si="7"/>
        <v>0.41869852163108506</v>
      </c>
      <c r="R63" s="38">
        <f t="shared" si="6"/>
        <v>0.55475376350828576</v>
      </c>
      <c r="S63" s="38">
        <f t="shared" si="6"/>
        <v>0.46537283107730748</v>
      </c>
      <c r="T63" s="38">
        <f t="shared" si="6"/>
        <v>0.6009163030352026</v>
      </c>
      <c r="U63" s="38">
        <f t="shared" si="6"/>
        <v>0.58130147836891499</v>
      </c>
    </row>
    <row r="64" spans="6:21" hidden="1" x14ac:dyDescent="0.25">
      <c r="F64" s="7">
        <f t="shared" si="3"/>
        <v>4</v>
      </c>
      <c r="G64" s="39">
        <v>0</v>
      </c>
      <c r="H64" s="40">
        <v>1</v>
      </c>
      <c r="I64" s="41">
        <v>1</v>
      </c>
      <c r="J64" s="41">
        <v>0</v>
      </c>
      <c r="K64" s="41">
        <v>0</v>
      </c>
      <c r="L64" s="41">
        <v>1</v>
      </c>
      <c r="M64" s="41">
        <v>1</v>
      </c>
      <c r="N64" s="38">
        <f t="shared" si="4"/>
        <v>4.2318352850200065E-3</v>
      </c>
      <c r="O64" s="38">
        <f t="shared" si="7"/>
        <v>0.34430944059938506</v>
      </c>
      <c r="P64" s="38">
        <f t="shared" si="7"/>
        <v>0.5923272333991606</v>
      </c>
      <c r="Q64" s="38">
        <f t="shared" si="7"/>
        <v>0.41869852163108506</v>
      </c>
      <c r="R64" s="38">
        <f t="shared" si="6"/>
        <v>0.55475376350828576</v>
      </c>
      <c r="S64" s="38">
        <f t="shared" si="6"/>
        <v>0.53462716892269246</v>
      </c>
      <c r="T64" s="38">
        <f t="shared" si="6"/>
        <v>0.3990836969647974</v>
      </c>
      <c r="U64" s="38">
        <f t="shared" si="6"/>
        <v>0.41869852163108506</v>
      </c>
    </row>
    <row r="65" spans="5:21" hidden="1" x14ac:dyDescent="0.25">
      <c r="F65" s="7">
        <f t="shared" si="3"/>
        <v>3</v>
      </c>
      <c r="G65" s="39">
        <v>0</v>
      </c>
      <c r="H65" s="40">
        <v>1</v>
      </c>
      <c r="I65" s="41">
        <v>1</v>
      </c>
      <c r="J65" s="41">
        <v>0</v>
      </c>
      <c r="K65" s="41">
        <v>0</v>
      </c>
      <c r="L65" s="41">
        <v>1</v>
      </c>
      <c r="M65" s="41">
        <v>0</v>
      </c>
      <c r="N65" s="38">
        <f t="shared" si="4"/>
        <v>5.8752825250320516E-3</v>
      </c>
      <c r="O65" s="38">
        <f t="shared" si="7"/>
        <v>0.34430944059938506</v>
      </c>
      <c r="P65" s="38">
        <f t="shared" si="7"/>
        <v>0.5923272333991606</v>
      </c>
      <c r="Q65" s="38">
        <f t="shared" si="7"/>
        <v>0.41869852163108506</v>
      </c>
      <c r="R65" s="38">
        <f t="shared" si="6"/>
        <v>0.55475376350828576</v>
      </c>
      <c r="S65" s="38">
        <f t="shared" si="6"/>
        <v>0.53462716892269246</v>
      </c>
      <c r="T65" s="38">
        <f t="shared" si="6"/>
        <v>0.3990836969647974</v>
      </c>
      <c r="U65" s="38">
        <f t="shared" si="6"/>
        <v>0.58130147836891499</v>
      </c>
    </row>
    <row r="66" spans="5:21" hidden="1" x14ac:dyDescent="0.25">
      <c r="F66" s="7">
        <f t="shared" si="3"/>
        <v>2</v>
      </c>
      <c r="G66" s="39">
        <v>0</v>
      </c>
      <c r="H66" s="40">
        <v>1</v>
      </c>
      <c r="I66" s="41">
        <v>1</v>
      </c>
      <c r="J66" s="41">
        <v>0</v>
      </c>
      <c r="K66" s="41">
        <v>0</v>
      </c>
      <c r="L66" s="41">
        <v>0</v>
      </c>
      <c r="M66" s="41"/>
      <c r="N66" s="38">
        <f t="shared" si="4"/>
        <v>1.5218692006086816E-2</v>
      </c>
      <c r="O66" s="38">
        <f t="shared" si="7"/>
        <v>0.34430944059938506</v>
      </c>
      <c r="P66" s="38">
        <f t="shared" si="7"/>
        <v>0.5923272333991606</v>
      </c>
      <c r="Q66" s="38">
        <f t="shared" si="7"/>
        <v>0.41869852163108506</v>
      </c>
      <c r="R66" s="38">
        <f t="shared" si="6"/>
        <v>0.55475376350828576</v>
      </c>
      <c r="S66" s="38">
        <f t="shared" si="6"/>
        <v>0.53462716892269246</v>
      </c>
      <c r="T66" s="38">
        <f t="shared" si="6"/>
        <v>0.6009163030352026</v>
      </c>
      <c r="U66" s="38" t="str">
        <f t="shared" si="6"/>
        <v/>
      </c>
    </row>
    <row r="67" spans="5:21" hidden="1" x14ac:dyDescent="0.25">
      <c r="F67" s="7">
        <f t="shared" si="3"/>
        <v>4</v>
      </c>
      <c r="G67" s="39">
        <v>0</v>
      </c>
      <c r="H67" s="40">
        <v>1</v>
      </c>
      <c r="I67" s="41">
        <v>0</v>
      </c>
      <c r="J67" s="41">
        <v>1</v>
      </c>
      <c r="K67" s="41">
        <v>1</v>
      </c>
      <c r="L67" s="41">
        <v>1</v>
      </c>
      <c r="M67" s="41"/>
      <c r="N67" s="38">
        <f t="shared" si="4"/>
        <v>9.8034136516626444E-3</v>
      </c>
      <c r="O67" s="38">
        <f t="shared" si="7"/>
        <v>0.34430944059938506</v>
      </c>
      <c r="P67" s="38">
        <f t="shared" si="7"/>
        <v>0.5923272333991606</v>
      </c>
      <c r="Q67" s="38">
        <f t="shared" si="7"/>
        <v>0.58130147836891499</v>
      </c>
      <c r="R67" s="38">
        <f t="shared" si="6"/>
        <v>0.4452462364917143</v>
      </c>
      <c r="S67" s="38">
        <f t="shared" si="6"/>
        <v>0.46537283107730748</v>
      </c>
      <c r="T67" s="38">
        <f t="shared" si="6"/>
        <v>0.3990836969647974</v>
      </c>
      <c r="U67" s="38" t="str">
        <f t="shared" si="6"/>
        <v/>
      </c>
    </row>
    <row r="68" spans="5:21" hidden="1" x14ac:dyDescent="0.25">
      <c r="F68" s="7">
        <f t="shared" si="3"/>
        <v>4</v>
      </c>
      <c r="G68" s="39">
        <v>0</v>
      </c>
      <c r="H68" s="40">
        <v>1</v>
      </c>
      <c r="I68" s="41">
        <v>0</v>
      </c>
      <c r="J68" s="41">
        <v>1</v>
      </c>
      <c r="K68" s="41">
        <v>1</v>
      </c>
      <c r="L68" s="41">
        <v>0</v>
      </c>
      <c r="M68" s="41">
        <v>1</v>
      </c>
      <c r="N68" s="38">
        <f t="shared" si="4"/>
        <v>6.1805732142735641E-3</v>
      </c>
      <c r="O68" s="38">
        <f t="shared" si="7"/>
        <v>0.34430944059938506</v>
      </c>
      <c r="P68" s="38">
        <f t="shared" si="7"/>
        <v>0.5923272333991606</v>
      </c>
      <c r="Q68" s="38">
        <f t="shared" si="7"/>
        <v>0.58130147836891499</v>
      </c>
      <c r="R68" s="38">
        <f t="shared" si="6"/>
        <v>0.4452462364917143</v>
      </c>
      <c r="S68" s="38">
        <f t="shared" si="6"/>
        <v>0.46537283107730748</v>
      </c>
      <c r="T68" s="38">
        <f t="shared" si="6"/>
        <v>0.6009163030352026</v>
      </c>
      <c r="U68" s="38">
        <f t="shared" si="6"/>
        <v>0.41869852163108506</v>
      </c>
    </row>
    <row r="69" spans="5:21" hidden="1" x14ac:dyDescent="0.25">
      <c r="F69" s="7">
        <f t="shared" si="3"/>
        <v>3</v>
      </c>
      <c r="G69" s="39">
        <v>0</v>
      </c>
      <c r="H69" s="40">
        <v>1</v>
      </c>
      <c r="I69" s="41">
        <v>0</v>
      </c>
      <c r="J69" s="41">
        <v>1</v>
      </c>
      <c r="K69" s="41">
        <v>1</v>
      </c>
      <c r="L69" s="41">
        <v>0</v>
      </c>
      <c r="M69" s="41">
        <v>0</v>
      </c>
      <c r="N69" s="38">
        <f t="shared" si="4"/>
        <v>8.5808192792955016E-3</v>
      </c>
      <c r="O69" s="38">
        <f t="shared" si="7"/>
        <v>0.34430944059938506</v>
      </c>
      <c r="P69" s="38">
        <f t="shared" si="7"/>
        <v>0.5923272333991606</v>
      </c>
      <c r="Q69" s="38">
        <f t="shared" si="7"/>
        <v>0.58130147836891499</v>
      </c>
      <c r="R69" s="38">
        <f t="shared" si="6"/>
        <v>0.4452462364917143</v>
      </c>
      <c r="S69" s="38">
        <f t="shared" si="6"/>
        <v>0.46537283107730748</v>
      </c>
      <c r="T69" s="38">
        <f t="shared" si="6"/>
        <v>0.6009163030352026</v>
      </c>
      <c r="U69" s="38">
        <f t="shared" si="6"/>
        <v>0.58130147836891499</v>
      </c>
    </row>
    <row r="70" spans="5:21" hidden="1" x14ac:dyDescent="0.25">
      <c r="F70" s="7">
        <f t="shared" si="3"/>
        <v>4</v>
      </c>
      <c r="G70" s="39">
        <v>0</v>
      </c>
      <c r="H70" s="40">
        <v>1</v>
      </c>
      <c r="I70" s="41">
        <v>0</v>
      </c>
      <c r="J70" s="41">
        <v>1</v>
      </c>
      <c r="K70" s="41">
        <v>0</v>
      </c>
      <c r="L70" s="41">
        <v>1</v>
      </c>
      <c r="M70" s="41">
        <v>1</v>
      </c>
      <c r="N70" s="38">
        <f t="shared" si="4"/>
        <v>4.7155109251583935E-3</v>
      </c>
      <c r="O70" s="38">
        <f t="shared" si="7"/>
        <v>0.34430944059938506</v>
      </c>
      <c r="P70" s="38">
        <f t="shared" si="7"/>
        <v>0.5923272333991606</v>
      </c>
      <c r="Q70" s="38">
        <f t="shared" si="7"/>
        <v>0.58130147836891499</v>
      </c>
      <c r="R70" s="38">
        <f t="shared" si="6"/>
        <v>0.4452462364917143</v>
      </c>
      <c r="S70" s="38">
        <f t="shared" si="6"/>
        <v>0.53462716892269246</v>
      </c>
      <c r="T70" s="38">
        <f t="shared" si="6"/>
        <v>0.3990836969647974</v>
      </c>
      <c r="U70" s="38">
        <f t="shared" si="6"/>
        <v>0.41869852163108506</v>
      </c>
    </row>
    <row r="71" spans="5:21" hidden="1" x14ac:dyDescent="0.25">
      <c r="F71" s="7">
        <f t="shared" si="3"/>
        <v>3</v>
      </c>
      <c r="G71" s="39">
        <v>0</v>
      </c>
      <c r="H71" s="40">
        <v>1</v>
      </c>
      <c r="I71" s="41">
        <v>0</v>
      </c>
      <c r="J71" s="41">
        <v>1</v>
      </c>
      <c r="K71" s="41">
        <v>0</v>
      </c>
      <c r="L71" s="41">
        <v>1</v>
      </c>
      <c r="M71" s="41">
        <v>0</v>
      </c>
      <c r="N71" s="38">
        <f t="shared" si="4"/>
        <v>6.5467952009502306E-3</v>
      </c>
      <c r="O71" s="38">
        <f t="shared" si="7"/>
        <v>0.34430944059938506</v>
      </c>
      <c r="P71" s="38">
        <f t="shared" si="7"/>
        <v>0.5923272333991606</v>
      </c>
      <c r="Q71" s="38">
        <f t="shared" si="7"/>
        <v>0.58130147836891499</v>
      </c>
      <c r="R71" s="38">
        <f t="shared" si="6"/>
        <v>0.4452462364917143</v>
      </c>
      <c r="S71" s="38">
        <f t="shared" si="6"/>
        <v>0.53462716892269246</v>
      </c>
      <c r="T71" s="38">
        <f t="shared" si="6"/>
        <v>0.3990836969647974</v>
      </c>
      <c r="U71" s="38">
        <f t="shared" si="6"/>
        <v>0.58130147836891499</v>
      </c>
    </row>
    <row r="72" spans="5:21" hidden="1" x14ac:dyDescent="0.25">
      <c r="E72" s="3"/>
      <c r="F72" s="7">
        <f t="shared" si="3"/>
        <v>2</v>
      </c>
      <c r="G72" s="39">
        <v>0</v>
      </c>
      <c r="H72" s="41">
        <v>1</v>
      </c>
      <c r="I72" s="42">
        <v>0</v>
      </c>
      <c r="J72" s="42">
        <v>1</v>
      </c>
      <c r="K72" s="42">
        <v>0</v>
      </c>
      <c r="L72" s="42">
        <v>0</v>
      </c>
      <c r="M72" s="42"/>
      <c r="N72" s="38">
        <f t="shared" si="4"/>
        <v>1.6958105310798697E-2</v>
      </c>
      <c r="O72" s="38">
        <f t="shared" si="7"/>
        <v>0.34430944059938506</v>
      </c>
      <c r="P72" s="38">
        <f t="shared" si="7"/>
        <v>0.5923272333991606</v>
      </c>
      <c r="Q72" s="38">
        <f t="shared" si="7"/>
        <v>0.58130147836891499</v>
      </c>
      <c r="R72" s="38">
        <f t="shared" si="6"/>
        <v>0.4452462364917143</v>
      </c>
      <c r="S72" s="38">
        <f t="shared" si="6"/>
        <v>0.53462716892269246</v>
      </c>
      <c r="T72" s="38">
        <f t="shared" si="6"/>
        <v>0.6009163030352026</v>
      </c>
      <c r="U72" s="38" t="str">
        <f t="shared" si="6"/>
        <v/>
      </c>
    </row>
    <row r="73" spans="5:21" hidden="1" x14ac:dyDescent="0.25">
      <c r="E73" s="3"/>
      <c r="F73" s="7">
        <f t="shared" si="3"/>
        <v>4</v>
      </c>
      <c r="G73" s="39">
        <v>0</v>
      </c>
      <c r="H73" s="41">
        <v>1</v>
      </c>
      <c r="I73" s="42">
        <v>0</v>
      </c>
      <c r="J73" s="42">
        <v>0</v>
      </c>
      <c r="K73" s="42">
        <v>1</v>
      </c>
      <c r="L73" s="42">
        <v>1</v>
      </c>
      <c r="M73" s="42">
        <v>1</v>
      </c>
      <c r="N73" s="38">
        <f t="shared" si="4"/>
        <v>5.1142123352293841E-3</v>
      </c>
      <c r="O73" s="38">
        <f t="shared" si="7"/>
        <v>0.34430944059938506</v>
      </c>
      <c r="P73" s="38">
        <f t="shared" si="7"/>
        <v>0.5923272333991606</v>
      </c>
      <c r="Q73" s="38">
        <f t="shared" si="7"/>
        <v>0.58130147836891499</v>
      </c>
      <c r="R73" s="38">
        <f t="shared" si="6"/>
        <v>0.55475376350828576</v>
      </c>
      <c r="S73" s="38">
        <f t="shared" si="6"/>
        <v>0.46537283107730748</v>
      </c>
      <c r="T73" s="38">
        <f t="shared" si="6"/>
        <v>0.3990836969647974</v>
      </c>
      <c r="U73" s="38">
        <f t="shared" si="6"/>
        <v>0.41869852163108506</v>
      </c>
    </row>
    <row r="74" spans="5:21" hidden="1" x14ac:dyDescent="0.25">
      <c r="E74" s="3"/>
      <c r="F74" s="7">
        <f t="shared" si="3"/>
        <v>3</v>
      </c>
      <c r="G74" s="39">
        <v>0</v>
      </c>
      <c r="H74" s="41">
        <v>1</v>
      </c>
      <c r="I74" s="42">
        <v>0</v>
      </c>
      <c r="J74" s="42">
        <v>0</v>
      </c>
      <c r="K74" s="42">
        <v>1</v>
      </c>
      <c r="L74" s="42">
        <v>1</v>
      </c>
      <c r="M74" s="42">
        <v>0</v>
      </c>
      <c r="N74" s="38">
        <f t="shared" si="4"/>
        <v>7.1003336232956689E-3</v>
      </c>
      <c r="O74" s="38">
        <f t="shared" si="7"/>
        <v>0.34430944059938506</v>
      </c>
      <c r="P74" s="38">
        <f t="shared" si="7"/>
        <v>0.5923272333991606</v>
      </c>
      <c r="Q74" s="38">
        <f t="shared" si="7"/>
        <v>0.58130147836891499</v>
      </c>
      <c r="R74" s="38">
        <f t="shared" si="6"/>
        <v>0.55475376350828576</v>
      </c>
      <c r="S74" s="38">
        <f t="shared" si="6"/>
        <v>0.46537283107730748</v>
      </c>
      <c r="T74" s="38">
        <f t="shared" si="6"/>
        <v>0.3990836969647974</v>
      </c>
      <c r="U74" s="38">
        <f t="shared" si="6"/>
        <v>0.58130147836891499</v>
      </c>
    </row>
    <row r="75" spans="5:21" hidden="1" x14ac:dyDescent="0.25">
      <c r="E75" s="3"/>
      <c r="F75" s="7">
        <f t="shared" si="3"/>
        <v>2</v>
      </c>
      <c r="G75" s="39">
        <v>0</v>
      </c>
      <c r="H75" s="41">
        <v>1</v>
      </c>
      <c r="I75" s="42">
        <v>0</v>
      </c>
      <c r="J75" s="42">
        <v>0</v>
      </c>
      <c r="K75" s="42">
        <v>1</v>
      </c>
      <c r="L75" s="42">
        <v>0</v>
      </c>
      <c r="M75" s="42"/>
      <c r="N75" s="38">
        <f t="shared" si="4"/>
        <v>1.839193095702402E-2</v>
      </c>
      <c r="O75" s="38">
        <f t="shared" si="7"/>
        <v>0.34430944059938506</v>
      </c>
      <c r="P75" s="38">
        <f t="shared" si="7"/>
        <v>0.5923272333991606</v>
      </c>
      <c r="Q75" s="38">
        <f t="shared" si="7"/>
        <v>0.58130147836891499</v>
      </c>
      <c r="R75" s="38">
        <f t="shared" si="6"/>
        <v>0.55475376350828576</v>
      </c>
      <c r="S75" s="38">
        <f t="shared" si="6"/>
        <v>0.46537283107730748</v>
      </c>
      <c r="T75" s="38">
        <f t="shared" si="6"/>
        <v>0.6009163030352026</v>
      </c>
      <c r="U75" s="38" t="str">
        <f t="shared" si="6"/>
        <v/>
      </c>
    </row>
    <row r="76" spans="5:21" hidden="1" x14ac:dyDescent="0.25">
      <c r="E76" s="3"/>
      <c r="F76" s="7">
        <f t="shared" si="3"/>
        <v>1</v>
      </c>
      <c r="G76" s="39">
        <v>0</v>
      </c>
      <c r="H76" s="41">
        <v>1</v>
      </c>
      <c r="I76" s="42">
        <v>0</v>
      </c>
      <c r="J76" s="42">
        <v>0</v>
      </c>
      <c r="K76" s="42">
        <v>0</v>
      </c>
      <c r="L76" s="42"/>
      <c r="M76" s="42"/>
      <c r="N76" s="38">
        <f t="shared" si="4"/>
        <v>3.5161171884869918E-2</v>
      </c>
      <c r="O76" s="38">
        <f t="shared" si="7"/>
        <v>0.34430944059938506</v>
      </c>
      <c r="P76" s="38">
        <f t="shared" si="7"/>
        <v>0.5923272333991606</v>
      </c>
      <c r="Q76" s="38">
        <f t="shared" si="7"/>
        <v>0.58130147836891499</v>
      </c>
      <c r="R76" s="38">
        <f t="shared" si="6"/>
        <v>0.55475376350828576</v>
      </c>
      <c r="S76" s="38">
        <f t="shared" si="6"/>
        <v>0.53462716892269246</v>
      </c>
      <c r="T76" s="38" t="str">
        <f t="shared" si="6"/>
        <v/>
      </c>
      <c r="U76" s="38" t="str">
        <f t="shared" si="6"/>
        <v/>
      </c>
    </row>
    <row r="77" spans="5:21" hidden="1" x14ac:dyDescent="0.25">
      <c r="E77" s="3"/>
      <c r="F77" s="7">
        <f t="shared" si="3"/>
        <v>4</v>
      </c>
      <c r="G77" s="39">
        <v>0</v>
      </c>
      <c r="H77" s="41">
        <v>0</v>
      </c>
      <c r="I77" s="42">
        <v>1</v>
      </c>
      <c r="J77" s="42">
        <v>1</v>
      </c>
      <c r="K77" s="42">
        <v>1</v>
      </c>
      <c r="L77" s="42">
        <v>1</v>
      </c>
      <c r="M77" s="42"/>
      <c r="N77" s="38">
        <f t="shared" si="4"/>
        <v>4.8598999424900842E-3</v>
      </c>
      <c r="O77" s="38">
        <f t="shared" si="7"/>
        <v>0.34430944059938506</v>
      </c>
      <c r="P77" s="38">
        <f t="shared" si="7"/>
        <v>0.4076727666008394</v>
      </c>
      <c r="Q77" s="38">
        <f t="shared" si="7"/>
        <v>0.41869852163108506</v>
      </c>
      <c r="R77" s="38">
        <f t="shared" si="6"/>
        <v>0.4452462364917143</v>
      </c>
      <c r="S77" s="38">
        <f t="shared" si="6"/>
        <v>0.46537283107730748</v>
      </c>
      <c r="T77" s="38">
        <f t="shared" si="6"/>
        <v>0.3990836969647974</v>
      </c>
      <c r="U77" s="38" t="str">
        <f t="shared" si="6"/>
        <v/>
      </c>
    </row>
    <row r="78" spans="5:21" hidden="1" x14ac:dyDescent="0.25">
      <c r="E78" s="3"/>
      <c r="F78" s="7">
        <f t="shared" si="3"/>
        <v>4</v>
      </c>
      <c r="G78" s="39">
        <v>0</v>
      </c>
      <c r="H78" s="41">
        <v>0</v>
      </c>
      <c r="I78" s="42">
        <v>1</v>
      </c>
      <c r="J78" s="42">
        <v>1</v>
      </c>
      <c r="K78" s="42">
        <v>1</v>
      </c>
      <c r="L78" s="42">
        <v>0</v>
      </c>
      <c r="M78" s="42">
        <v>1</v>
      </c>
      <c r="N78" s="38">
        <f t="shared" si="4"/>
        <v>3.0639294102936909E-3</v>
      </c>
      <c r="O78" s="38">
        <f t="shared" si="7"/>
        <v>0.34430944059938506</v>
      </c>
      <c r="P78" s="38">
        <f t="shared" si="7"/>
        <v>0.4076727666008394</v>
      </c>
      <c r="Q78" s="38">
        <f t="shared" si="7"/>
        <v>0.41869852163108506</v>
      </c>
      <c r="R78" s="38">
        <f t="shared" si="6"/>
        <v>0.4452462364917143</v>
      </c>
      <c r="S78" s="38">
        <f t="shared" si="6"/>
        <v>0.46537283107730748</v>
      </c>
      <c r="T78" s="38">
        <f t="shared" si="6"/>
        <v>0.6009163030352026</v>
      </c>
      <c r="U78" s="38">
        <f t="shared" si="6"/>
        <v>0.41869852163108506</v>
      </c>
    </row>
    <row r="79" spans="5:21" hidden="1" x14ac:dyDescent="0.25">
      <c r="E79" s="3"/>
      <c r="F79" s="7">
        <f t="shared" si="3"/>
        <v>3</v>
      </c>
      <c r="G79" s="39">
        <v>0</v>
      </c>
      <c r="H79" s="41">
        <v>0</v>
      </c>
      <c r="I79" s="42">
        <v>1</v>
      </c>
      <c r="J79" s="42">
        <v>1</v>
      </c>
      <c r="K79" s="42">
        <v>1</v>
      </c>
      <c r="L79" s="42">
        <v>0</v>
      </c>
      <c r="M79" s="42">
        <v>0</v>
      </c>
      <c r="N79" s="38">
        <f t="shared" si="4"/>
        <v>4.2538165381701947E-3</v>
      </c>
      <c r="O79" s="38">
        <f t="shared" si="7"/>
        <v>0.34430944059938506</v>
      </c>
      <c r="P79" s="38">
        <f t="shared" si="7"/>
        <v>0.4076727666008394</v>
      </c>
      <c r="Q79" s="38">
        <f t="shared" si="7"/>
        <v>0.41869852163108506</v>
      </c>
      <c r="R79" s="38">
        <f t="shared" si="6"/>
        <v>0.4452462364917143</v>
      </c>
      <c r="S79" s="38">
        <f t="shared" si="6"/>
        <v>0.46537283107730748</v>
      </c>
      <c r="T79" s="38">
        <f t="shared" si="6"/>
        <v>0.6009163030352026</v>
      </c>
      <c r="U79" s="38">
        <f t="shared" si="6"/>
        <v>0.58130147836891499</v>
      </c>
    </row>
    <row r="80" spans="5:21" hidden="1" x14ac:dyDescent="0.25">
      <c r="E80" s="3"/>
      <c r="F80" s="7">
        <f t="shared" si="3"/>
        <v>4</v>
      </c>
      <c r="G80" s="39">
        <v>0</v>
      </c>
      <c r="H80" s="41">
        <v>0</v>
      </c>
      <c r="I80" s="42">
        <v>1</v>
      </c>
      <c r="J80" s="42">
        <v>1</v>
      </c>
      <c r="K80" s="42">
        <v>0</v>
      </c>
      <c r="L80" s="42">
        <v>1</v>
      </c>
      <c r="M80" s="42">
        <v>1</v>
      </c>
      <c r="N80" s="38">
        <f t="shared" si="4"/>
        <v>2.33764605761606E-3</v>
      </c>
      <c r="O80" s="38">
        <f t="shared" si="7"/>
        <v>0.34430944059938506</v>
      </c>
      <c r="P80" s="38">
        <f t="shared" si="7"/>
        <v>0.4076727666008394</v>
      </c>
      <c r="Q80" s="38">
        <f t="shared" si="7"/>
        <v>0.41869852163108506</v>
      </c>
      <c r="R80" s="38">
        <f t="shared" si="6"/>
        <v>0.4452462364917143</v>
      </c>
      <c r="S80" s="38">
        <f t="shared" si="6"/>
        <v>0.53462716892269246</v>
      </c>
      <c r="T80" s="38">
        <f t="shared" si="6"/>
        <v>0.3990836969647974</v>
      </c>
      <c r="U80" s="38">
        <f t="shared" si="6"/>
        <v>0.41869852163108506</v>
      </c>
    </row>
    <row r="81" spans="5:21" hidden="1" x14ac:dyDescent="0.25">
      <c r="E81" s="3"/>
      <c r="F81" s="7">
        <f t="shared" si="3"/>
        <v>3</v>
      </c>
      <c r="G81" s="39">
        <v>0</v>
      </c>
      <c r="H81" s="41">
        <v>0</v>
      </c>
      <c r="I81" s="42">
        <v>1</v>
      </c>
      <c r="J81" s="42">
        <v>1</v>
      </c>
      <c r="K81" s="42">
        <v>0</v>
      </c>
      <c r="L81" s="42">
        <v>1</v>
      </c>
      <c r="M81" s="42">
        <v>0</v>
      </c>
      <c r="N81" s="38">
        <f t="shared" si="4"/>
        <v>3.2454786415338408E-3</v>
      </c>
      <c r="O81" s="38">
        <f t="shared" si="7"/>
        <v>0.34430944059938506</v>
      </c>
      <c r="P81" s="38">
        <f t="shared" si="7"/>
        <v>0.4076727666008394</v>
      </c>
      <c r="Q81" s="38">
        <f t="shared" si="7"/>
        <v>0.41869852163108506</v>
      </c>
      <c r="R81" s="38">
        <f t="shared" si="6"/>
        <v>0.4452462364917143</v>
      </c>
      <c r="S81" s="38">
        <f t="shared" si="6"/>
        <v>0.53462716892269246</v>
      </c>
      <c r="T81" s="38">
        <f t="shared" si="6"/>
        <v>0.3990836969647974</v>
      </c>
      <c r="U81" s="38">
        <f t="shared" si="6"/>
        <v>0.58130147836891499</v>
      </c>
    </row>
    <row r="82" spans="5:21" hidden="1" x14ac:dyDescent="0.25">
      <c r="E82" s="3"/>
      <c r="F82" s="7">
        <f t="shared" si="3"/>
        <v>2</v>
      </c>
      <c r="G82" s="39">
        <v>0</v>
      </c>
      <c r="H82" s="41">
        <v>0</v>
      </c>
      <c r="I82" s="42">
        <v>1</v>
      </c>
      <c r="J82" s="42">
        <v>1</v>
      </c>
      <c r="K82" s="42">
        <v>0</v>
      </c>
      <c r="L82" s="42">
        <v>0</v>
      </c>
      <c r="M82" s="42"/>
      <c r="N82" s="38">
        <f t="shared" si="4"/>
        <v>8.406734424667878E-3</v>
      </c>
      <c r="O82" s="38">
        <f t="shared" si="7"/>
        <v>0.34430944059938506</v>
      </c>
      <c r="P82" s="38">
        <f t="shared" si="7"/>
        <v>0.4076727666008394</v>
      </c>
      <c r="Q82" s="38">
        <f t="shared" si="7"/>
        <v>0.41869852163108506</v>
      </c>
      <c r="R82" s="38">
        <f t="shared" si="6"/>
        <v>0.4452462364917143</v>
      </c>
      <c r="S82" s="38">
        <f t="shared" si="6"/>
        <v>0.53462716892269246</v>
      </c>
      <c r="T82" s="38">
        <f t="shared" si="6"/>
        <v>0.6009163030352026</v>
      </c>
      <c r="U82" s="38" t="str">
        <f t="shared" si="6"/>
        <v/>
      </c>
    </row>
    <row r="83" spans="5:21" hidden="1" x14ac:dyDescent="0.25">
      <c r="E83" s="3"/>
      <c r="F83" s="7">
        <f t="shared" si="3"/>
        <v>4</v>
      </c>
      <c r="G83" s="39">
        <v>0</v>
      </c>
      <c r="H83" s="41">
        <v>0</v>
      </c>
      <c r="I83" s="42">
        <v>1</v>
      </c>
      <c r="J83" s="42">
        <v>0</v>
      </c>
      <c r="K83" s="42">
        <v>1</v>
      </c>
      <c r="L83" s="42">
        <v>1</v>
      </c>
      <c r="M83" s="42">
        <v>1</v>
      </c>
      <c r="N83" s="38">
        <f t="shared" si="4"/>
        <v>2.5352964913041356E-3</v>
      </c>
      <c r="O83" s="38">
        <f t="shared" si="7"/>
        <v>0.34430944059938506</v>
      </c>
      <c r="P83" s="38">
        <f t="shared" si="7"/>
        <v>0.4076727666008394</v>
      </c>
      <c r="Q83" s="38">
        <f t="shared" si="7"/>
        <v>0.41869852163108506</v>
      </c>
      <c r="R83" s="38">
        <f t="shared" si="6"/>
        <v>0.55475376350828576</v>
      </c>
      <c r="S83" s="38">
        <f t="shared" si="6"/>
        <v>0.46537283107730748</v>
      </c>
      <c r="T83" s="38">
        <f t="shared" si="6"/>
        <v>0.3990836969647974</v>
      </c>
      <c r="U83" s="38">
        <f t="shared" si="6"/>
        <v>0.41869852163108506</v>
      </c>
    </row>
    <row r="84" spans="5:21" hidden="1" x14ac:dyDescent="0.25">
      <c r="E84" s="3"/>
      <c r="F84" s="7">
        <f t="shared" si="3"/>
        <v>3</v>
      </c>
      <c r="G84" s="39">
        <v>0</v>
      </c>
      <c r="H84" s="41">
        <v>0</v>
      </c>
      <c r="I84" s="42">
        <v>1</v>
      </c>
      <c r="J84" s="42">
        <v>0</v>
      </c>
      <c r="K84" s="42">
        <v>1</v>
      </c>
      <c r="L84" s="42">
        <v>1</v>
      </c>
      <c r="M84" s="42">
        <v>0</v>
      </c>
      <c r="N84" s="38">
        <f t="shared" si="4"/>
        <v>3.5198872753535921E-3</v>
      </c>
      <c r="O84" s="38">
        <f t="shared" si="7"/>
        <v>0.34430944059938506</v>
      </c>
      <c r="P84" s="38">
        <f t="shared" si="7"/>
        <v>0.4076727666008394</v>
      </c>
      <c r="Q84" s="38">
        <f t="shared" si="7"/>
        <v>0.41869852163108506</v>
      </c>
      <c r="R84" s="38">
        <f t="shared" si="6"/>
        <v>0.55475376350828576</v>
      </c>
      <c r="S84" s="38">
        <f t="shared" si="6"/>
        <v>0.46537283107730748</v>
      </c>
      <c r="T84" s="38">
        <f t="shared" si="6"/>
        <v>0.3990836969647974</v>
      </c>
      <c r="U84" s="38">
        <f t="shared" si="6"/>
        <v>0.58130147836891499</v>
      </c>
    </row>
    <row r="85" spans="5:21" hidden="1" x14ac:dyDescent="0.25">
      <c r="E85" s="3"/>
      <c r="F85" s="7">
        <f t="shared" si="3"/>
        <v>2</v>
      </c>
      <c r="G85" s="39">
        <v>0</v>
      </c>
      <c r="H85" s="41">
        <v>0</v>
      </c>
      <c r="I85" s="42">
        <v>1</v>
      </c>
      <c r="J85" s="42">
        <v>0</v>
      </c>
      <c r="K85" s="42">
        <v>1</v>
      </c>
      <c r="L85" s="42">
        <v>0</v>
      </c>
      <c r="M85" s="42"/>
      <c r="N85" s="38">
        <f t="shared" si="4"/>
        <v>9.117532665283732E-3</v>
      </c>
      <c r="O85" s="38">
        <f t="shared" si="7"/>
        <v>0.34430944059938506</v>
      </c>
      <c r="P85" s="38">
        <f t="shared" si="7"/>
        <v>0.4076727666008394</v>
      </c>
      <c r="Q85" s="38">
        <f t="shared" si="7"/>
        <v>0.41869852163108506</v>
      </c>
      <c r="R85" s="38">
        <f t="shared" si="6"/>
        <v>0.55475376350828576</v>
      </c>
      <c r="S85" s="38">
        <f t="shared" si="6"/>
        <v>0.46537283107730748</v>
      </c>
      <c r="T85" s="38">
        <f t="shared" si="6"/>
        <v>0.6009163030352026</v>
      </c>
      <c r="U85" s="38" t="str">
        <f t="shared" si="6"/>
        <v/>
      </c>
    </row>
    <row r="86" spans="5:21" hidden="1" x14ac:dyDescent="0.25">
      <c r="E86" s="3"/>
      <c r="F86" s="7">
        <f t="shared" si="3"/>
        <v>1</v>
      </c>
      <c r="G86" s="39">
        <v>0</v>
      </c>
      <c r="H86" s="41">
        <v>0</v>
      </c>
      <c r="I86" s="42">
        <v>1</v>
      </c>
      <c r="J86" s="42">
        <v>0</v>
      </c>
      <c r="K86" s="42">
        <v>0</v>
      </c>
      <c r="L86" s="42"/>
      <c r="M86" s="42"/>
      <c r="N86" s="38">
        <f t="shared" si="4"/>
        <v>1.7430640314986843E-2</v>
      </c>
      <c r="O86" s="38">
        <f t="shared" si="7"/>
        <v>0.34430944059938506</v>
      </c>
      <c r="P86" s="38">
        <f t="shared" si="7"/>
        <v>0.4076727666008394</v>
      </c>
      <c r="Q86" s="38">
        <f t="shared" si="7"/>
        <v>0.41869852163108506</v>
      </c>
      <c r="R86" s="38">
        <f t="shared" si="6"/>
        <v>0.55475376350828576</v>
      </c>
      <c r="S86" s="38">
        <f t="shared" si="6"/>
        <v>0.53462716892269246</v>
      </c>
      <c r="T86" s="38" t="str">
        <f t="shared" si="6"/>
        <v/>
      </c>
      <c r="U86" s="38" t="str">
        <f t="shared" si="6"/>
        <v/>
      </c>
    </row>
    <row r="87" spans="5:21" hidden="1" x14ac:dyDescent="0.25">
      <c r="E87" s="3"/>
      <c r="F87" s="7">
        <f>SUM(G87:M87)</f>
        <v>4</v>
      </c>
      <c r="G87" s="39">
        <v>0</v>
      </c>
      <c r="H87" s="41">
        <v>0</v>
      </c>
      <c r="I87" s="42">
        <v>0</v>
      </c>
      <c r="J87" s="42">
        <v>1</v>
      </c>
      <c r="K87" s="42">
        <v>1</v>
      </c>
      <c r="L87" s="42">
        <v>1</v>
      </c>
      <c r="M87" s="42">
        <v>1</v>
      </c>
      <c r="N87" s="38">
        <f>PRODUCT(O87:U87)</f>
        <v>2.8250670212944906E-3</v>
      </c>
      <c r="O87" s="38">
        <f t="shared" si="7"/>
        <v>0.34430944059938506</v>
      </c>
      <c r="P87" s="38">
        <f t="shared" si="7"/>
        <v>0.4076727666008394</v>
      </c>
      <c r="Q87" s="38">
        <f t="shared" si="7"/>
        <v>0.58130147836891499</v>
      </c>
      <c r="R87" s="38">
        <f t="shared" si="6"/>
        <v>0.4452462364917143</v>
      </c>
      <c r="S87" s="38">
        <f t="shared" si="6"/>
        <v>0.46537283107730748</v>
      </c>
      <c r="T87" s="38">
        <f t="shared" si="6"/>
        <v>0.3990836969647974</v>
      </c>
      <c r="U87" s="38">
        <f t="shared" si="6"/>
        <v>0.41869852163108506</v>
      </c>
    </row>
    <row r="88" spans="5:21" hidden="1" x14ac:dyDescent="0.25">
      <c r="E88" s="3"/>
      <c r="F88" s="7">
        <f>SUM(G88:M88)</f>
        <v>3</v>
      </c>
      <c r="G88" s="39">
        <v>0</v>
      </c>
      <c r="H88" s="41">
        <v>0</v>
      </c>
      <c r="I88" s="42">
        <v>0</v>
      </c>
      <c r="J88" s="42">
        <v>1</v>
      </c>
      <c r="K88" s="42">
        <v>1</v>
      </c>
      <c r="L88" s="42">
        <v>1</v>
      </c>
      <c r="M88" s="42">
        <v>0</v>
      </c>
      <c r="N88" s="38">
        <f>PRODUCT(O88:U88)</f>
        <v>3.9221911497855956E-3</v>
      </c>
      <c r="O88" s="38">
        <f t="shared" si="7"/>
        <v>0.34430944059938506</v>
      </c>
      <c r="P88" s="38">
        <f t="shared" si="7"/>
        <v>0.4076727666008394</v>
      </c>
      <c r="Q88" s="38">
        <f t="shared" si="7"/>
        <v>0.58130147836891499</v>
      </c>
      <c r="R88" s="38">
        <f t="shared" si="6"/>
        <v>0.4452462364917143</v>
      </c>
      <c r="S88" s="38">
        <f t="shared" si="6"/>
        <v>0.46537283107730748</v>
      </c>
      <c r="T88" s="38">
        <f t="shared" si="6"/>
        <v>0.3990836969647974</v>
      </c>
      <c r="U88" s="38">
        <f t="shared" si="6"/>
        <v>0.58130147836891499</v>
      </c>
    </row>
    <row r="89" spans="5:21" hidden="1" x14ac:dyDescent="0.25">
      <c r="E89" s="3"/>
      <c r="F89" s="7">
        <f>SUM(G89:M89)</f>
        <v>2</v>
      </c>
      <c r="G89" s="39">
        <v>0</v>
      </c>
      <c r="H89" s="41">
        <v>0</v>
      </c>
      <c r="I89" s="42">
        <v>0</v>
      </c>
      <c r="J89" s="42">
        <v>1</v>
      </c>
      <c r="K89" s="42">
        <v>1</v>
      </c>
      <c r="L89" s="42">
        <v>0</v>
      </c>
      <c r="M89" s="42"/>
      <c r="N89" s="38">
        <f>PRODUCT(O89:U89)</f>
        <v>1.0159616808769697E-2</v>
      </c>
      <c r="O89" s="38">
        <f t="shared" si="7"/>
        <v>0.34430944059938506</v>
      </c>
      <c r="P89" s="38">
        <f t="shared" si="7"/>
        <v>0.4076727666008394</v>
      </c>
      <c r="Q89" s="38">
        <f t="shared" si="7"/>
        <v>0.58130147836891499</v>
      </c>
      <c r="R89" s="38">
        <f t="shared" si="6"/>
        <v>0.4452462364917143</v>
      </c>
      <c r="S89" s="38">
        <f t="shared" si="6"/>
        <v>0.46537283107730748</v>
      </c>
      <c r="T89" s="38">
        <f t="shared" si="6"/>
        <v>0.6009163030352026</v>
      </c>
      <c r="U89" s="38" t="str">
        <f t="shared" si="6"/>
        <v/>
      </c>
    </row>
    <row r="90" spans="5:21" hidden="1" x14ac:dyDescent="0.25">
      <c r="E90" s="3"/>
      <c r="F90" s="7">
        <f>SUM(G90:M90)</f>
        <v>1</v>
      </c>
      <c r="G90" s="39">
        <v>0</v>
      </c>
      <c r="H90" s="41">
        <v>0</v>
      </c>
      <c r="I90" s="42">
        <v>0</v>
      </c>
      <c r="J90" s="42">
        <v>1</v>
      </c>
      <c r="K90" s="42">
        <v>0</v>
      </c>
      <c r="L90" s="42"/>
      <c r="M90" s="42"/>
      <c r="N90" s="38">
        <f>PRODUCT(O90:U90)</f>
        <v>1.9422867219993468E-2</v>
      </c>
      <c r="O90" s="38">
        <f t="shared" si="7"/>
        <v>0.34430944059938506</v>
      </c>
      <c r="P90" s="38">
        <f t="shared" si="7"/>
        <v>0.4076727666008394</v>
      </c>
      <c r="Q90" s="38">
        <f t="shared" si="7"/>
        <v>0.58130147836891499</v>
      </c>
      <c r="R90" s="38">
        <f t="shared" si="6"/>
        <v>0.4452462364917143</v>
      </c>
      <c r="S90" s="38">
        <f t="shared" si="6"/>
        <v>0.53462716892269246</v>
      </c>
      <c r="T90" s="38" t="str">
        <f t="shared" si="6"/>
        <v/>
      </c>
      <c r="U90" s="38" t="str">
        <f t="shared" si="6"/>
        <v/>
      </c>
    </row>
    <row r="91" spans="5:21" hidden="1" x14ac:dyDescent="0.25">
      <c r="E91" s="3"/>
      <c r="F91" s="7">
        <f>SUM(G91:M91)</f>
        <v>0</v>
      </c>
      <c r="G91" s="39">
        <v>0</v>
      </c>
      <c r="H91" s="41">
        <v>0</v>
      </c>
      <c r="I91" s="42">
        <v>0</v>
      </c>
      <c r="J91" s="42">
        <v>0</v>
      </c>
      <c r="K91" s="42"/>
      <c r="L91" s="42"/>
      <c r="M91" s="42"/>
      <c r="N91" s="38">
        <f>PRODUCT(O91:U91)</f>
        <v>4.5264978254395384E-2</v>
      </c>
      <c r="O91" s="38">
        <f t="shared" si="7"/>
        <v>0.34430944059938506</v>
      </c>
      <c r="P91" s="38">
        <f t="shared" si="7"/>
        <v>0.4076727666008394</v>
      </c>
      <c r="Q91" s="38">
        <f t="shared" si="7"/>
        <v>0.58130147836891499</v>
      </c>
      <c r="R91" s="38">
        <f t="shared" si="6"/>
        <v>0.55475376350828576</v>
      </c>
      <c r="S91" s="38" t="str">
        <f t="shared" si="6"/>
        <v/>
      </c>
      <c r="T91" s="38" t="str">
        <f t="shared" si="6"/>
        <v/>
      </c>
      <c r="U91" s="38" t="str">
        <f t="shared" si="6"/>
        <v/>
      </c>
    </row>
    <row r="92" spans="5:21" hidden="1" x14ac:dyDescent="0.25">
      <c r="E92" s="3"/>
      <c r="F92" s="3"/>
      <c r="G92" s="2"/>
      <c r="H92" s="3"/>
      <c r="I92" s="2"/>
      <c r="J92" s="2"/>
      <c r="K92" s="2"/>
      <c r="L92" s="2"/>
      <c r="M92" s="2"/>
      <c r="N92" s="2"/>
      <c r="P92" s="2"/>
    </row>
    <row r="93" spans="5:21" hidden="1" x14ac:dyDescent="0.25">
      <c r="E93" s="3"/>
      <c r="F93" s="3"/>
      <c r="G93" s="2"/>
      <c r="H93" s="3"/>
      <c r="I93" s="2"/>
      <c r="J93" s="2"/>
      <c r="K93" s="2"/>
      <c r="L93" s="2"/>
      <c r="M93" s="2"/>
      <c r="N93" s="2"/>
      <c r="P93" s="2"/>
    </row>
    <row r="94" spans="5:21" hidden="1" x14ac:dyDescent="0.25">
      <c r="E94" s="3"/>
      <c r="F94" s="3"/>
      <c r="G94" s="2"/>
      <c r="H94" s="3"/>
      <c r="I94" s="2"/>
      <c r="J94" s="2"/>
      <c r="K94" s="2"/>
      <c r="L94" s="2"/>
      <c r="M94" s="2"/>
      <c r="N94" s="2"/>
      <c r="P94" s="2"/>
    </row>
    <row r="95" spans="5:21" hidden="1" x14ac:dyDescent="0.25">
      <c r="E95" s="3"/>
      <c r="F95" s="3"/>
      <c r="G95" s="2"/>
      <c r="H95" s="3"/>
      <c r="I95" s="2"/>
      <c r="J95" s="2"/>
      <c r="K95" s="2"/>
      <c r="L95" s="2"/>
      <c r="M95" s="2"/>
      <c r="N95" s="2"/>
      <c r="P95" s="2"/>
    </row>
    <row r="96" spans="5:21" hidden="1" x14ac:dyDescent="0.25">
      <c r="E96" s="3"/>
      <c r="F96" s="3"/>
      <c r="G96" s="2"/>
      <c r="H96" s="3"/>
      <c r="I96" s="2"/>
      <c r="J96" s="2"/>
      <c r="K96" s="2"/>
      <c r="L96" s="2"/>
      <c r="M96" s="2"/>
      <c r="N96" s="2"/>
      <c r="P96" s="2"/>
    </row>
    <row r="97" spans="5:16" hidden="1" x14ac:dyDescent="0.25">
      <c r="E97" s="3"/>
      <c r="F97" s="3"/>
      <c r="G97" s="2"/>
      <c r="H97" s="3"/>
      <c r="I97" s="2"/>
      <c r="J97" s="2"/>
      <c r="K97" s="2"/>
      <c r="L97" s="2"/>
      <c r="M97" s="2"/>
      <c r="N97" s="2"/>
      <c r="P97" s="2"/>
    </row>
    <row r="98" spans="5:16" hidden="1" x14ac:dyDescent="0.25">
      <c r="E98" s="3"/>
      <c r="F98" s="3"/>
      <c r="G98" s="2"/>
      <c r="H98" s="3"/>
      <c r="I98" s="2"/>
      <c r="J98" s="2"/>
      <c r="K98" s="2"/>
      <c r="L98" s="2"/>
      <c r="M98" s="2"/>
      <c r="N98" s="2"/>
      <c r="P98" s="2"/>
    </row>
    <row r="99" spans="5:16" hidden="1" x14ac:dyDescent="0.25">
      <c r="E99" s="3"/>
      <c r="F99" s="3"/>
      <c r="G99" s="2"/>
      <c r="H99" s="3"/>
      <c r="I99" s="2"/>
      <c r="J99" s="2"/>
      <c r="K99" s="2"/>
      <c r="L99" s="2"/>
      <c r="M99" s="2"/>
      <c r="N99" s="2"/>
      <c r="P99" s="2"/>
    </row>
    <row r="100" spans="5:16" hidden="1" x14ac:dyDescent="0.25">
      <c r="E100" s="3"/>
      <c r="F100" s="3"/>
      <c r="G100" s="2"/>
      <c r="H100" s="3"/>
      <c r="I100" s="2"/>
      <c r="J100" s="2"/>
      <c r="K100" s="2"/>
      <c r="L100" s="2"/>
      <c r="M100" s="2"/>
      <c r="N100" s="2"/>
      <c r="P100" s="2"/>
    </row>
    <row r="101" spans="5:16" hidden="1" x14ac:dyDescent="0.25">
      <c r="E101" s="3"/>
      <c r="F101" s="3"/>
      <c r="G101" s="2"/>
      <c r="H101" s="3"/>
      <c r="I101" s="2"/>
      <c r="J101" s="2"/>
      <c r="K101" s="2"/>
      <c r="L101" s="2"/>
      <c r="M101" s="2"/>
      <c r="N101" s="2"/>
      <c r="P101" s="2"/>
    </row>
    <row r="102" spans="5:16" hidden="1" x14ac:dyDescent="0.25">
      <c r="E102" s="3"/>
      <c r="F102" s="3"/>
      <c r="G102" s="2"/>
      <c r="H102" s="3"/>
      <c r="I102" s="2"/>
      <c r="J102" s="2"/>
      <c r="K102" s="2"/>
      <c r="L102" s="2"/>
      <c r="M102" s="2"/>
      <c r="N102" s="2"/>
      <c r="P102" s="2"/>
    </row>
    <row r="103" spans="5:16" hidden="1" x14ac:dyDescent="0.25">
      <c r="E103" s="3"/>
      <c r="F103" s="3"/>
      <c r="G103" s="2"/>
      <c r="H103" s="3"/>
      <c r="I103" s="2"/>
      <c r="J103" s="2"/>
      <c r="K103" s="2"/>
      <c r="L103" s="2"/>
      <c r="M103" s="2"/>
      <c r="N103" s="2"/>
      <c r="P103" s="2"/>
    </row>
    <row r="104" spans="5:16" hidden="1" x14ac:dyDescent="0.25">
      <c r="E104" s="3"/>
      <c r="F104" s="3"/>
      <c r="G104" s="2"/>
      <c r="H104" s="3"/>
      <c r="I104" s="2"/>
      <c r="J104" s="2"/>
      <c r="K104" s="2"/>
      <c r="L104" s="2"/>
      <c r="M104" s="2"/>
      <c r="N104" s="2"/>
      <c r="P104" s="2"/>
    </row>
    <row r="105" spans="5:16" hidden="1" x14ac:dyDescent="0.25">
      <c r="E105" s="3"/>
      <c r="F105" s="3"/>
      <c r="G105" s="2"/>
      <c r="H105" s="3"/>
      <c r="I105" s="2"/>
      <c r="J105" s="2"/>
      <c r="K105" s="2"/>
      <c r="L105" s="2"/>
      <c r="M105" s="2"/>
      <c r="N105" s="2"/>
      <c r="P105" s="2"/>
    </row>
    <row r="106" spans="5:16" hidden="1" x14ac:dyDescent="0.25">
      <c r="E106" s="3"/>
      <c r="F106" s="3"/>
      <c r="G106" s="2"/>
      <c r="H106" s="3"/>
      <c r="I106" s="2"/>
      <c r="J106" s="2"/>
      <c r="K106" s="2"/>
      <c r="L106" s="2"/>
      <c r="M106" s="2"/>
      <c r="N106" s="2"/>
      <c r="P106" s="2"/>
    </row>
    <row r="107" spans="5:16" hidden="1" x14ac:dyDescent="0.25">
      <c r="E107" s="3"/>
      <c r="F107" s="3"/>
      <c r="G107" s="2"/>
      <c r="H107" s="3"/>
      <c r="I107" s="2"/>
      <c r="J107" s="2"/>
      <c r="K107" s="2"/>
      <c r="L107" s="2"/>
      <c r="M107" s="2"/>
      <c r="N107" s="2"/>
      <c r="P107" s="2"/>
    </row>
    <row r="108" spans="5:16" hidden="1" x14ac:dyDescent="0.25"/>
    <row r="109" spans="5:16" hidden="1" x14ac:dyDescent="0.25"/>
    <row r="110" spans="5:16" hidden="1" x14ac:dyDescent="0.25"/>
    <row r="111" spans="5:16" hidden="1" x14ac:dyDescent="0.25"/>
    <row r="112" spans="5:16" hidden="1" x14ac:dyDescent="0.25"/>
    <row r="113" hidden="1" x14ac:dyDescent="0.25"/>
    <row r="114" hidden="1" x14ac:dyDescent="0.25"/>
    <row r="115" hidden="1" x14ac:dyDescent="0.25"/>
  </sheetData>
  <mergeCells count="11">
    <mergeCell ref="H6:I6"/>
    <mergeCell ref="B2:H2"/>
    <mergeCell ref="I2:O2"/>
    <mergeCell ref="H3:I3"/>
    <mergeCell ref="H4:I4"/>
    <mergeCell ref="H5:I5"/>
    <mergeCell ref="H7:I7"/>
    <mergeCell ref="H8:I8"/>
    <mergeCell ref="H9:I9"/>
    <mergeCell ref="H10:I10"/>
    <mergeCell ref="H12:I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1899-77AD-4637-A1C7-33C7E461467C}">
  <dimension ref="A2:S30"/>
  <sheetViews>
    <sheetView showGridLines="0" zoomScale="115" zoomScaleNormal="115" workbookViewId="0">
      <selection activeCell="K11" sqref="K11"/>
    </sheetView>
  </sheetViews>
  <sheetFormatPr defaultRowHeight="17.399999999999999" x14ac:dyDescent="0.3"/>
  <cols>
    <col min="1" max="1" width="3.6640625" style="25" customWidth="1"/>
    <col min="2" max="2" width="21.33203125" style="18" customWidth="1"/>
    <col min="3" max="3" width="14.88671875" style="18" bestFit="1" customWidth="1"/>
    <col min="4" max="4" width="21.33203125" style="18" customWidth="1"/>
    <col min="5" max="5" width="3.6640625" style="18" customWidth="1"/>
    <col min="6" max="6" width="21.33203125" style="18" customWidth="1"/>
    <col min="7" max="7" width="14.88671875" style="18" bestFit="1" customWidth="1"/>
    <col min="8" max="8" width="21.33203125" style="18" customWidth="1"/>
    <col min="9" max="9" width="3.6640625" style="18" customWidth="1"/>
    <col min="10" max="10" width="21.33203125" style="18" customWidth="1"/>
    <col min="11" max="11" width="14.88671875" style="18" bestFit="1" customWidth="1"/>
    <col min="12" max="12" width="21.33203125" style="18" customWidth="1"/>
    <col min="13" max="13" width="3.6640625" style="18" customWidth="1"/>
    <col min="14" max="14" width="21.33203125" style="18" customWidth="1"/>
    <col min="15" max="15" width="14.88671875" style="18" bestFit="1" customWidth="1"/>
    <col min="16" max="16" width="21.33203125" style="18" customWidth="1"/>
    <col min="17" max="19" width="8.88671875" style="25"/>
    <col min="20" max="16384" width="8.88671875" style="18"/>
  </cols>
  <sheetData>
    <row r="2" spans="2:15" s="18" customFormat="1" ht="21" thickBot="1" x14ac:dyDescent="0.35">
      <c r="B2" s="36" t="s">
        <v>59</v>
      </c>
      <c r="C2" s="136" t="s">
        <v>112</v>
      </c>
      <c r="D2" s="36" t="s">
        <v>109</v>
      </c>
      <c r="E2" s="17"/>
      <c r="F2" s="36" t="str">
        <f>B2</f>
        <v>Anchorage</v>
      </c>
      <c r="G2" s="136" t="s">
        <v>113</v>
      </c>
      <c r="H2" s="36" t="str">
        <f>D2</f>
        <v>Indianapolis</v>
      </c>
      <c r="I2" s="17"/>
    </row>
    <row r="3" spans="2:15" s="18" customFormat="1" ht="21" thickBot="1" x14ac:dyDescent="0.4">
      <c r="B3" s="27" t="str">
        <f>'Madison vs. Honolulu'!B4</f>
        <v>Lucas Giolito</v>
      </c>
      <c r="C3" s="137"/>
      <c r="D3" s="27" t="str">
        <f>'Madison vs. Honolulu'!O4</f>
        <v>Patrick Corbin</v>
      </c>
      <c r="F3" s="27" t="str">
        <f>'Madison vs. Honolulu'!B5</f>
        <v>Luis Patino</v>
      </c>
      <c r="G3" s="137"/>
      <c r="H3" s="27" t="str">
        <f>'Madison vs. Honolulu'!O5</f>
        <v>Forrest Whitley</v>
      </c>
    </row>
    <row r="4" spans="2:15" s="18" customFormat="1" x14ac:dyDescent="0.3">
      <c r="B4" s="19">
        <f>IFERROR(VLOOKUP(B$3,mad_hon!$C:$P,2,FALSE),"-")</f>
        <v>18</v>
      </c>
      <c r="C4" s="20" t="s">
        <v>48</v>
      </c>
      <c r="D4" s="19">
        <f>IFERROR(VLOOKUP(D$3,mad_hon!$C:$P,2,FALSE),"-")</f>
        <v>28</v>
      </c>
      <c r="F4" s="19">
        <f>IFERROR(VLOOKUP(F$3,mad_hon!$C:$P,2,FALSE),"-")</f>
        <v>31</v>
      </c>
      <c r="G4" s="20" t="s">
        <v>48</v>
      </c>
      <c r="H4" s="19">
        <f>IFERROR(VLOOKUP(H$3,mad_hon!$C:$P,2,FALSE),"-")</f>
        <v>23</v>
      </c>
    </row>
    <row r="5" spans="2:15" s="18" customFormat="1" x14ac:dyDescent="0.3">
      <c r="B5" s="21">
        <f>IFERROR(VLOOKUP(B$3,mad_hon!$C:$P,3,FALSE)/100,"-")</f>
        <v>0.44400000000000001</v>
      </c>
      <c r="C5" s="22" t="s">
        <v>49</v>
      </c>
      <c r="D5" s="21">
        <f>IFERROR(VLOOKUP(D$3,mad_hon!$C:$P,3,FALSE)/100,"-")</f>
        <v>0.42899999999999999</v>
      </c>
      <c r="F5" s="21">
        <f>IFERROR(VLOOKUP(F$3,mad_hon!$C:$P,3,FALSE)/100,"-")</f>
        <v>0.28999999999999998</v>
      </c>
      <c r="G5" s="22" t="s">
        <v>49</v>
      </c>
      <c r="H5" s="21">
        <f>IFERROR(VLOOKUP(H$3,mad_hon!$C:$P,3,FALSE)/100,"-")</f>
        <v>4.2999999999999997E-2</v>
      </c>
    </row>
    <row r="6" spans="2:15" s="18" customFormat="1" x14ac:dyDescent="0.3">
      <c r="B6" s="23">
        <f>IFERROR(VLOOKUP(B$3,mad_hon!$C:$P,4,FALSE),"-")</f>
        <v>103.3</v>
      </c>
      <c r="C6" s="20" t="s">
        <v>50</v>
      </c>
      <c r="D6" s="23">
        <f>IFERROR(VLOOKUP(D$3,mad_hon!$C:$P,4,FALSE),"-")</f>
        <v>164</v>
      </c>
      <c r="F6" s="23">
        <f>IFERROR(VLOOKUP(F$3,mad_hon!$C:$P,4,FALSE),"-")</f>
        <v>155.30000000000001</v>
      </c>
      <c r="G6" s="20" t="s">
        <v>50</v>
      </c>
      <c r="H6" s="23">
        <f>IFERROR(VLOOKUP(H$3,mad_hon!$C:$P,4,FALSE),"-")</f>
        <v>94.3</v>
      </c>
    </row>
    <row r="7" spans="2:15" s="18" customFormat="1" x14ac:dyDescent="0.3">
      <c r="B7" s="24">
        <f>IFERROR(VLOOKUP(B$3,mad_hon!$C:$P,7,FALSE),"-")</f>
        <v>2.79</v>
      </c>
      <c r="C7" s="20" t="s">
        <v>51</v>
      </c>
      <c r="D7" s="24">
        <f>IFERROR(VLOOKUP(D$3,mad_hon!$C:$P,7,FALSE),"-")</f>
        <v>5.0999999999999996</v>
      </c>
      <c r="F7" s="24">
        <f>IFERROR(VLOOKUP(F$3,mad_hon!$C:$P,7,FALSE),"-")</f>
        <v>3.65</v>
      </c>
      <c r="G7" s="20" t="s">
        <v>51</v>
      </c>
      <c r="H7" s="24">
        <f>IFERROR(VLOOKUP(H$3,mad_hon!$C:$P,7,FALSE),"-")</f>
        <v>4.01</v>
      </c>
    </row>
    <row r="8" spans="2:15" s="18" customFormat="1" x14ac:dyDescent="0.3">
      <c r="B8" s="24">
        <f>IFERROR(VLOOKUP(B$3,mad_hon!$C:$P,13,FALSE),"-")</f>
        <v>1.03</v>
      </c>
      <c r="C8" s="20" t="s">
        <v>57</v>
      </c>
      <c r="D8" s="24">
        <f>IFERROR(VLOOKUP(D$3,mad_hon!$C:$P,13,FALSE),"-")</f>
        <v>1.42</v>
      </c>
      <c r="F8" s="24">
        <f>IFERROR(VLOOKUP(F$3,mad_hon!$C:$P,13,FALSE),"-")</f>
        <v>1.26</v>
      </c>
      <c r="G8" s="20" t="s">
        <v>57</v>
      </c>
      <c r="H8" s="24">
        <f>IFERROR(VLOOKUP(H$3,mad_hon!$C:$P,13,FALSE),"-")</f>
        <v>1.18</v>
      </c>
    </row>
    <row r="9" spans="2:15" s="18" customFormat="1" x14ac:dyDescent="0.3">
      <c r="B9" s="24">
        <f>IFERROR(VLOOKUP(B$3,mad_hon!$C:$P,12,FALSE),"-")</f>
        <v>43</v>
      </c>
      <c r="C9" s="20" t="s">
        <v>56</v>
      </c>
      <c r="D9" s="24">
        <f>IFERROR(VLOOKUP(D$3,mad_hon!$C:$P,12,FALSE),"-")</f>
        <v>55.4</v>
      </c>
      <c r="F9" s="24">
        <f>IFERROR(VLOOKUP(F$3,mad_hon!$C:$P,12,FALSE),"-")</f>
        <v>49.2</v>
      </c>
      <c r="G9" s="20" t="s">
        <v>56</v>
      </c>
      <c r="H9" s="24">
        <f>IFERROR(VLOOKUP(H$3,mad_hon!$C:$P,12,FALSE),"-")</f>
        <v>50.3</v>
      </c>
    </row>
    <row r="10" spans="2:15" s="18" customFormat="1" x14ac:dyDescent="0.3">
      <c r="B10" s="24">
        <f>IFERROR(VLOOKUP(B$3,mad_hon!$C:$P,8,FALSE),"-")</f>
        <v>10.63</v>
      </c>
      <c r="C10" s="20" t="s">
        <v>52</v>
      </c>
      <c r="D10" s="24">
        <f>IFERROR(VLOOKUP(D$3,mad_hon!$C:$P,8,FALSE),"-")</f>
        <v>7.02</v>
      </c>
      <c r="F10" s="24">
        <f>IFERROR(VLOOKUP(F$3,mad_hon!$C:$P,8,FALSE),"-")</f>
        <v>8.2899999999999991</v>
      </c>
      <c r="G10" s="20" t="s">
        <v>52</v>
      </c>
      <c r="H10" s="24">
        <f>IFERROR(VLOOKUP(H$3,mad_hon!$C:$P,8,FALSE),"-")</f>
        <v>6.58</v>
      </c>
    </row>
    <row r="11" spans="2:15" s="18" customFormat="1" x14ac:dyDescent="0.3">
      <c r="B11" s="24">
        <f>IFERROR(VLOOKUP(B$3,mad_hon!$C:$P,9,FALSE),"-")</f>
        <v>2.96</v>
      </c>
      <c r="C11" s="20" t="s">
        <v>53</v>
      </c>
      <c r="D11" s="24">
        <f>IFERROR(VLOOKUP(D$3,mad_hon!$C:$P,9,FALSE),"-")</f>
        <v>3.18</v>
      </c>
      <c r="F11" s="24">
        <f>IFERROR(VLOOKUP(F$3,mad_hon!$C:$P,9,FALSE),"-")</f>
        <v>2.84</v>
      </c>
      <c r="G11" s="20" t="s">
        <v>53</v>
      </c>
      <c r="H11" s="24">
        <f>IFERROR(VLOOKUP(H$3,mad_hon!$C:$P,9,FALSE),"-")</f>
        <v>3.15</v>
      </c>
    </row>
    <row r="12" spans="2:15" s="18" customFormat="1" x14ac:dyDescent="0.3">
      <c r="B12" s="24">
        <f>IFERROR(VLOOKUP(B$3,mad_hon!$C:$P,11,FALSE),"-")</f>
        <v>3.59</v>
      </c>
      <c r="C12" s="20" t="s">
        <v>55</v>
      </c>
      <c r="D12" s="24">
        <f>IFERROR(VLOOKUP(D$3,mad_hon!$C:$P,11,FALSE),"-")</f>
        <v>2.21</v>
      </c>
      <c r="F12" s="24">
        <f>IFERROR(VLOOKUP(F$3,mad_hon!$C:$P,11,FALSE),"-")</f>
        <v>2.92</v>
      </c>
      <c r="G12" s="20" t="s">
        <v>55</v>
      </c>
      <c r="H12" s="24">
        <f>IFERROR(VLOOKUP(H$3,mad_hon!$C:$P,11,FALSE),"-")</f>
        <v>2.09</v>
      </c>
    </row>
    <row r="13" spans="2:15" s="18" customFormat="1" x14ac:dyDescent="0.3">
      <c r="B13" s="24">
        <f>IFERROR(VLOOKUP(B$3,mad_hon!$C:$P,10,FALSE),"-")</f>
        <v>0.87</v>
      </c>
      <c r="C13" s="20" t="s">
        <v>54</v>
      </c>
      <c r="D13" s="24">
        <f>IFERROR(VLOOKUP(D$3,mad_hon!$C:$P,10,FALSE),"-")</f>
        <v>1.65</v>
      </c>
      <c r="F13" s="24">
        <f>IFERROR(VLOOKUP(F$3,mad_hon!$C:$P,10,FALSE),"-")</f>
        <v>0.87</v>
      </c>
      <c r="G13" s="20" t="s">
        <v>54</v>
      </c>
      <c r="H13" s="24">
        <f>IFERROR(VLOOKUP(H$3,mad_hon!$C:$P,10,FALSE),"-")</f>
        <v>1.43</v>
      </c>
    </row>
    <row r="14" spans="2:15" s="18" customFormat="1" x14ac:dyDescent="0.3">
      <c r="B14" s="23">
        <f>IFERROR(VLOOKUP(B$3,mad_hon!$C:$P,5,FALSE),"-")</f>
        <v>60</v>
      </c>
      <c r="C14" s="20" t="s">
        <v>60</v>
      </c>
      <c r="D14" s="23">
        <f>IFERROR(VLOOKUP(D$3,mad_hon!$C:$P,5,FALSE),"-")</f>
        <v>48</v>
      </c>
      <c r="F14" s="23">
        <f>IFERROR(VLOOKUP(F$3,mad_hon!$C:$P,5,FALSE),"-")</f>
        <v>52</v>
      </c>
      <c r="G14" s="20" t="s">
        <v>60</v>
      </c>
      <c r="H14" s="23">
        <f>IFERROR(VLOOKUP(H$3,mad_hon!$C:$P,5,FALSE),"-")</f>
        <v>50</v>
      </c>
    </row>
    <row r="15" spans="2:15" s="18" customFormat="1" x14ac:dyDescent="0.3">
      <c r="B15" s="24">
        <f>IFERROR(VLOOKUP(B$3,mad_hon!$C:$P,6,FALSE),"-")</f>
        <v>0.7</v>
      </c>
      <c r="C15" s="20" t="s">
        <v>61</v>
      </c>
      <c r="D15" s="24">
        <f>IFERROR(VLOOKUP(D$3,mad_hon!$C:$P,6,FALSE),"-")</f>
        <v>-0.2</v>
      </c>
      <c r="F15" s="24">
        <f>IFERROR(VLOOKUP(F$3,mad_hon!$C:$P,6,FALSE),"-")</f>
        <v>0.1</v>
      </c>
      <c r="G15" s="20" t="s">
        <v>61</v>
      </c>
      <c r="H15" s="24">
        <f>IFERROR(VLOOKUP(H$3,mad_hon!$C:$P,6,FALSE),"-")</f>
        <v>0</v>
      </c>
    </row>
    <row r="16" spans="2:15" s="18" customFormat="1" x14ac:dyDescent="0.3">
      <c r="C16" s="17"/>
      <c r="G16" s="17"/>
      <c r="K16" s="17"/>
      <c r="O16" s="17"/>
    </row>
    <row r="17" spans="2:15" s="18" customFormat="1" ht="21" thickBot="1" x14ac:dyDescent="0.35">
      <c r="B17" s="36" t="str">
        <f>F2</f>
        <v>Anchorage</v>
      </c>
      <c r="C17" s="136" t="s">
        <v>111</v>
      </c>
      <c r="D17" s="36" t="str">
        <f>D2</f>
        <v>Indianapolis</v>
      </c>
      <c r="E17" s="17"/>
      <c r="F17" s="36" t="str">
        <f>B17</f>
        <v>Anchorage</v>
      </c>
      <c r="G17" s="136" t="s">
        <v>110</v>
      </c>
      <c r="H17" s="36" t="str">
        <f>H2</f>
        <v>Indianapolis</v>
      </c>
      <c r="K17" s="20"/>
      <c r="O17" s="20"/>
    </row>
    <row r="18" spans="2:15" s="18" customFormat="1" ht="21" thickBot="1" x14ac:dyDescent="0.4">
      <c r="B18" s="27" t="str">
        <f>'Madison vs. Honolulu'!B6</f>
        <v>Scott Moss</v>
      </c>
      <c r="C18" s="137"/>
      <c r="D18" s="27" t="str">
        <f>'Madison vs. Honolulu'!O6</f>
        <v>Franklyn Kilome</v>
      </c>
      <c r="F18" s="27" t="str">
        <f>'Madison vs. Honolulu'!B7</f>
        <v>Brusdar Graterol</v>
      </c>
      <c r="G18" s="137"/>
      <c r="H18" s="27" t="str">
        <f>'Madison vs. Honolulu'!O7</f>
        <v>Caden Lemons</v>
      </c>
      <c r="K18" s="21"/>
      <c r="O18" s="21"/>
    </row>
    <row r="19" spans="2:15" x14ac:dyDescent="0.3">
      <c r="B19" s="19">
        <f>IFERROR(VLOOKUP(B$18,mad_hon!$C:$P,2,FALSE),"-")</f>
        <v>33</v>
      </c>
      <c r="C19" s="20" t="s">
        <v>48</v>
      </c>
      <c r="D19" s="19">
        <f>IFERROR(VLOOKUP(D$18,mad_hon!$C:$P,2,FALSE),"-")</f>
        <v>30</v>
      </c>
      <c r="F19" s="19">
        <f>IFERROR(VLOOKUP(F$18,mad_hon!$C:$P,2,FALSE),"-")</f>
        <v>20</v>
      </c>
      <c r="G19" s="20" t="s">
        <v>48</v>
      </c>
      <c r="H19" s="19">
        <f>IFERROR(VLOOKUP(H$18,mad_hon!$C:$P,2,FALSE),"-")</f>
        <v>16</v>
      </c>
    </row>
    <row r="20" spans="2:15" x14ac:dyDescent="0.3">
      <c r="B20" s="21">
        <f>IFERROR(VLOOKUP(B$18,mad_hon!$C:$P,3,FALSE)/100,"-")</f>
        <v>9.0999999999999998E-2</v>
      </c>
      <c r="C20" s="22" t="s">
        <v>49</v>
      </c>
      <c r="D20" s="21">
        <f>IFERROR(VLOOKUP(D$18,mad_hon!$C:$P,3,FALSE)/100,"-")</f>
        <v>0.1</v>
      </c>
      <c r="F20" s="21">
        <f>IFERROR(VLOOKUP(F$18,mad_hon!$C:$P,3,FALSE)/100,"-")</f>
        <v>0.5</v>
      </c>
      <c r="G20" s="22" t="s">
        <v>49</v>
      </c>
      <c r="H20" s="21">
        <f>IFERROR(VLOOKUP(H$18,mad_hon!$C:$P,3,FALSE)/100,"-")</f>
        <v>0.625</v>
      </c>
    </row>
    <row r="21" spans="2:15" x14ac:dyDescent="0.3">
      <c r="B21" s="23">
        <f>IFERROR(VLOOKUP(B$18,mad_hon!$C:$P,4,FALSE),"-")</f>
        <v>95</v>
      </c>
      <c r="C21" s="20" t="s">
        <v>50</v>
      </c>
      <c r="D21" s="23">
        <f>IFERROR(VLOOKUP(D$18,mad_hon!$C:$P,4,FALSE),"-")</f>
        <v>101</v>
      </c>
      <c r="F21" s="23">
        <f>IFERROR(VLOOKUP(F$18,mad_hon!$C:$P,4,FALSE),"-")</f>
        <v>115</v>
      </c>
      <c r="G21" s="20" t="s">
        <v>50</v>
      </c>
      <c r="H21" s="23">
        <f>IFERROR(VLOOKUP(H$18,mad_hon!$C:$P,4,FALSE),"-")</f>
        <v>97.7</v>
      </c>
    </row>
    <row r="22" spans="2:15" x14ac:dyDescent="0.3">
      <c r="B22" s="24">
        <f>IFERROR(VLOOKUP(B$18,mad_hon!$C:$P,7,FALSE),"-")</f>
        <v>3.13</v>
      </c>
      <c r="C22" s="20" t="s">
        <v>51</v>
      </c>
      <c r="D22" s="24">
        <f>IFERROR(VLOOKUP(D$18,mad_hon!$C:$P,7,FALSE),"-")</f>
        <v>4.99</v>
      </c>
      <c r="F22" s="24">
        <f>IFERROR(VLOOKUP(F$18,mad_hon!$C:$P,7,FALSE),"-")</f>
        <v>3.37</v>
      </c>
      <c r="G22" s="20" t="s">
        <v>51</v>
      </c>
      <c r="H22" s="24">
        <f>IFERROR(VLOOKUP(H$18,mad_hon!$C:$P,7,FALSE),"-")</f>
        <v>4.5199999999999996</v>
      </c>
    </row>
    <row r="23" spans="2:15" x14ac:dyDescent="0.3">
      <c r="B23" s="24">
        <f>IFERROR(VLOOKUP(B$18,mad_hon!$C:$P,13,FALSE),"-")</f>
        <v>1.08</v>
      </c>
      <c r="C23" s="20" t="s">
        <v>57</v>
      </c>
      <c r="D23" s="24">
        <f>IFERROR(VLOOKUP(D$18,mad_hon!$C:$P,13,FALSE),"-")</f>
        <v>1.5</v>
      </c>
      <c r="F23" s="24">
        <f>IFERROR(VLOOKUP(F$18,mad_hon!$C:$P,13,FALSE),"-")</f>
        <v>1.1000000000000001</v>
      </c>
      <c r="G23" s="20" t="s">
        <v>57</v>
      </c>
      <c r="H23" s="24">
        <f>IFERROR(VLOOKUP(H$18,mad_hon!$C:$P,13,FALSE),"-")</f>
        <v>1.4</v>
      </c>
    </row>
    <row r="24" spans="2:15" x14ac:dyDescent="0.3">
      <c r="B24" s="24">
        <f>IFERROR(VLOOKUP(B$18,mad_hon!$C:$P,12,FALSE),"-")</f>
        <v>43.1</v>
      </c>
      <c r="C24" s="20" t="s">
        <v>56</v>
      </c>
      <c r="D24" s="24">
        <f>IFERROR(VLOOKUP(D$18,mad_hon!$C:$P,12,FALSE),"-")</f>
        <v>46.4</v>
      </c>
      <c r="F24" s="24">
        <f>IFERROR(VLOOKUP(F$18,mad_hon!$C:$P,12,FALSE),"-")</f>
        <v>54.5</v>
      </c>
      <c r="G24" s="20" t="s">
        <v>56</v>
      </c>
      <c r="H24" s="24">
        <f>IFERROR(VLOOKUP(H$18,mad_hon!$C:$P,12,FALSE),"-")</f>
        <v>49.5</v>
      </c>
    </row>
    <row r="25" spans="2:15" x14ac:dyDescent="0.3">
      <c r="B25" s="24">
        <f>IFERROR(VLOOKUP(B$18,mad_hon!$C:$P,8,FALSE),"-")</f>
        <v>9.48</v>
      </c>
      <c r="C25" s="20" t="s">
        <v>52</v>
      </c>
      <c r="D25" s="24">
        <f>IFERROR(VLOOKUP(D$18,mad_hon!$C:$P,8,FALSE),"-")</f>
        <v>6.95</v>
      </c>
      <c r="F25" s="24">
        <f>IFERROR(VLOOKUP(F$18,mad_hon!$C:$P,8,FALSE),"-")</f>
        <v>10.41</v>
      </c>
      <c r="G25" s="20" t="s">
        <v>52</v>
      </c>
      <c r="H25" s="24">
        <f>IFERROR(VLOOKUP(H$18,mad_hon!$C:$P,8,FALSE),"-")</f>
        <v>6.73</v>
      </c>
    </row>
    <row r="26" spans="2:15" x14ac:dyDescent="0.3">
      <c r="B26" s="24">
        <f>IFERROR(VLOOKUP(B$18,mad_hon!$C:$P,9,FALSE),"-")</f>
        <v>3.32</v>
      </c>
      <c r="C26" s="20" t="s">
        <v>53</v>
      </c>
      <c r="D26" s="24">
        <f>IFERROR(VLOOKUP(D$18,mad_hon!$C:$P,9,FALSE),"-")</f>
        <v>4.28</v>
      </c>
      <c r="F26" s="24">
        <f>IFERROR(VLOOKUP(F$18,mad_hon!$C:$P,9,FALSE),"-")</f>
        <v>3.37</v>
      </c>
      <c r="G26" s="20" t="s">
        <v>53</v>
      </c>
      <c r="H26" s="24">
        <f>IFERROR(VLOOKUP(H$18,mad_hon!$C:$P,9,FALSE),"-")</f>
        <v>2.95</v>
      </c>
    </row>
    <row r="27" spans="2:15" x14ac:dyDescent="0.3">
      <c r="B27" s="24">
        <f>IFERROR(VLOOKUP(B$18,mad_hon!$C:$P,11,FALSE),"-")</f>
        <v>2.86</v>
      </c>
      <c r="C27" s="20" t="s">
        <v>55</v>
      </c>
      <c r="D27" s="24">
        <f>IFERROR(VLOOKUP(D$18,mad_hon!$C:$P,11,FALSE),"-")</f>
        <v>1.62</v>
      </c>
      <c r="F27" s="24">
        <f>IFERROR(VLOOKUP(F$18,mad_hon!$C:$P,11,FALSE),"-")</f>
        <v>3.09</v>
      </c>
      <c r="G27" s="20" t="s">
        <v>55</v>
      </c>
      <c r="H27" s="24">
        <f>IFERROR(VLOOKUP(H$18,mad_hon!$C:$P,11,FALSE),"-")</f>
        <v>2.2799999999999998</v>
      </c>
    </row>
    <row r="28" spans="2:15" x14ac:dyDescent="0.3">
      <c r="B28" s="24">
        <f>IFERROR(VLOOKUP(B$18,mad_hon!$C:$P,10,FALSE),"-")</f>
        <v>0.95</v>
      </c>
      <c r="C28" s="20" t="s">
        <v>54</v>
      </c>
      <c r="D28" s="24">
        <f>IFERROR(VLOOKUP(D$18,mad_hon!$C:$P,10,FALSE),"-")</f>
        <v>1.6</v>
      </c>
      <c r="F28" s="24">
        <f>IFERROR(VLOOKUP(F$18,mad_hon!$C:$P,10,FALSE),"-")</f>
        <v>0.55000000000000004</v>
      </c>
      <c r="G28" s="20" t="s">
        <v>54</v>
      </c>
      <c r="H28" s="24">
        <f>IFERROR(VLOOKUP(H$18,mad_hon!$C:$P,10,FALSE),"-")</f>
        <v>1.29</v>
      </c>
    </row>
    <row r="29" spans="2:15" x14ac:dyDescent="0.3">
      <c r="B29" s="23">
        <f>IFERROR(VLOOKUP(B$18,mad_hon!$C:$P,5,FALSE),"-")</f>
        <v>53</v>
      </c>
      <c r="C29" s="20" t="s">
        <v>60</v>
      </c>
      <c r="D29" s="23">
        <f>IFERROR(VLOOKUP(D$18,mad_hon!$C:$P,5,FALSE),"-")</f>
        <v>48</v>
      </c>
      <c r="F29" s="23">
        <f>IFERROR(VLOOKUP(F$18,mad_hon!$C:$P,5,FALSE),"-")</f>
        <v>58</v>
      </c>
      <c r="G29" s="20" t="s">
        <v>60</v>
      </c>
      <c r="H29" s="23">
        <f>IFERROR(VLOOKUP(H$18,mad_hon!$C:$P,5,FALSE),"-")</f>
        <v>49</v>
      </c>
    </row>
    <row r="30" spans="2:15" x14ac:dyDescent="0.3">
      <c r="B30" s="24">
        <f>IFERROR(VLOOKUP(B$18,mad_hon!$C:$P,6,FALSE),"-")</f>
        <v>0.2</v>
      </c>
      <c r="C30" s="20" t="s">
        <v>61</v>
      </c>
      <c r="D30" s="24">
        <f>IFERROR(VLOOKUP(D$18,mad_hon!$C:$P,6,FALSE),"-")</f>
        <v>-0.2</v>
      </c>
      <c r="F30" s="24">
        <f>IFERROR(VLOOKUP(F$18,mad_hon!$C:$P,6,FALSE),"-")</f>
        <v>0.5</v>
      </c>
      <c r="G30" s="20" t="s">
        <v>61</v>
      </c>
      <c r="H30" s="24">
        <f>IFERROR(VLOOKUP(H$18,mad_hon!$C:$P,6,FALSE),"-")</f>
        <v>-0.1</v>
      </c>
    </row>
  </sheetData>
  <mergeCells count="4">
    <mergeCell ref="C2:C3"/>
    <mergeCell ref="G2:G3"/>
    <mergeCell ref="C17:C18"/>
    <mergeCell ref="G17:G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4520-A585-420F-A84B-53420FB0F2F3}">
  <dimension ref="B2:AC115"/>
  <sheetViews>
    <sheetView showGridLines="0" zoomScale="175" zoomScaleNormal="175" workbookViewId="0">
      <selection activeCell="K28" sqref="K28"/>
    </sheetView>
  </sheetViews>
  <sheetFormatPr defaultRowHeight="13.8" x14ac:dyDescent="0.25"/>
  <cols>
    <col min="1" max="1" width="1.109375" style="2" customWidth="1"/>
    <col min="2" max="2" width="15.88671875" style="2" customWidth="1"/>
    <col min="3" max="7" width="7.77734375" style="7" customWidth="1"/>
    <col min="8" max="8" width="8.88671875" style="7" customWidth="1"/>
    <col min="9" max="9" width="8.88671875" style="3" customWidth="1"/>
    <col min="10" max="14" width="7.77734375" style="3" customWidth="1"/>
    <col min="15" max="15" width="15.88671875" style="2" customWidth="1"/>
    <col min="16" max="16" width="10.6640625" style="3" customWidth="1"/>
    <col min="17" max="17" width="15.21875" style="2" bestFit="1" customWidth="1"/>
    <col min="18" max="18" width="17.6640625" style="2" bestFit="1" customWidth="1"/>
    <col min="19" max="16384" width="8.88671875" style="2"/>
  </cols>
  <sheetData>
    <row r="2" spans="2:29" ht="27.6" customHeight="1" x14ac:dyDescent="0.25">
      <c r="B2" s="134" t="str">
        <f>_xlfn.CONCAT("Bozeman Mountaineers (Team Game Score = ",AB3,")")</f>
        <v>Bozeman Mountaineers (Team Game Score = 48)</v>
      </c>
      <c r="C2" s="134"/>
      <c r="D2" s="134"/>
      <c r="E2" s="134"/>
      <c r="F2" s="134"/>
      <c r="G2" s="134"/>
      <c r="H2" s="134"/>
      <c r="I2" s="135" t="str">
        <f>_xlfn.CONCAT("Nashville Countrypolitans (Team Game Score = ",AC3,")")</f>
        <v>Nashville Countrypolitans (Team Game Score = 51)</v>
      </c>
      <c r="J2" s="135"/>
      <c r="K2" s="135"/>
      <c r="L2" s="135"/>
      <c r="M2" s="135"/>
      <c r="N2" s="135"/>
      <c r="O2" s="135"/>
    </row>
    <row r="3" spans="2:29" ht="42" thickBot="1" x14ac:dyDescent="0.3">
      <c r="B3" s="15" t="s">
        <v>64</v>
      </c>
      <c r="C3" s="35" t="s">
        <v>42</v>
      </c>
      <c r="D3" s="35" t="s">
        <v>70</v>
      </c>
      <c r="E3" s="35" t="s">
        <v>71</v>
      </c>
      <c r="F3" s="35" t="s">
        <v>65</v>
      </c>
      <c r="G3" s="35" t="s">
        <v>62</v>
      </c>
      <c r="H3" s="133" t="s">
        <v>63</v>
      </c>
      <c r="I3" s="133"/>
      <c r="J3" s="35" t="s">
        <v>62</v>
      </c>
      <c r="K3" s="35" t="s">
        <v>65</v>
      </c>
      <c r="L3" s="35" t="s">
        <v>71</v>
      </c>
      <c r="M3" s="35" t="s">
        <v>70</v>
      </c>
      <c r="N3" s="35" t="s">
        <v>42</v>
      </c>
      <c r="O3" s="16" t="s">
        <v>64</v>
      </c>
      <c r="AB3" s="2">
        <f>VLOOKUP(B4,boz_nsh!C:Q,15,FALSE)</f>
        <v>48</v>
      </c>
      <c r="AC3" s="2">
        <f>VLOOKUP(O4,boz_nsh!C:Q,15,FALSE)</f>
        <v>51</v>
      </c>
    </row>
    <row r="4" spans="2:29" ht="14.4" customHeight="1" x14ac:dyDescent="0.25">
      <c r="B4" s="14" t="s">
        <v>31</v>
      </c>
      <c r="C4" s="7">
        <f>IFERROR(VLOOKUP(B4,boz_nsh!C:Q,5,FALSE),"-")</f>
        <v>56</v>
      </c>
      <c r="D4" s="8">
        <f>IFERROR(VLOOKUP(B4,boz_nsh!C:Q,14,FALSE),$D$4)</f>
        <v>1498</v>
      </c>
      <c r="E4" s="8">
        <f>IFERROR(4.7*(C4-VLOOKUP(B4,boz_nsh!C:Q,15,FALSE)),0)</f>
        <v>37.6</v>
      </c>
      <c r="F4" s="8">
        <f>D4+E4+68</f>
        <v>1603.6</v>
      </c>
      <c r="G4" s="9">
        <f t="shared" ref="G4:G10" si="0">1/(1+(10^((K4-F4)/400)))</f>
        <v>0.56934724859279784</v>
      </c>
      <c r="H4" s="132" t="s">
        <v>0</v>
      </c>
      <c r="I4" s="132"/>
      <c r="J4" s="4">
        <f>1/(1+10^((F4-K4)/400))</f>
        <v>0.43065275140720211</v>
      </c>
      <c r="K4" s="31">
        <f>VLOOKUP(O4,boz_nsh!C:Q,14,FALSE)+L4</f>
        <v>1555.1</v>
      </c>
      <c r="L4" s="8">
        <f>4.7*(N4-VLOOKUP(O4,boz_nsh!C:Q,15,FALSE))</f>
        <v>14.100000000000001</v>
      </c>
      <c r="M4" s="8">
        <f>VLOOKUP(O4,boz_nsh!C:Q,14,FALSE)</f>
        <v>1541</v>
      </c>
      <c r="N4" s="3">
        <f>VLOOKUP(O4,boz_nsh!C:Q,5,FALSE)</f>
        <v>54</v>
      </c>
      <c r="O4" s="13" t="s">
        <v>128</v>
      </c>
    </row>
    <row r="5" spans="2:29" x14ac:dyDescent="0.25">
      <c r="B5" s="14" t="s">
        <v>126</v>
      </c>
      <c r="C5" s="7">
        <f>IFERROR(VLOOKUP(B5,boz_nsh!C:Q,5,FALSE),"-")</f>
        <v>52</v>
      </c>
      <c r="D5" s="8">
        <f>IFERROR(VLOOKUP(B5,boz_nsh!C:Q,14,FALSE),$D$4)</f>
        <v>1498</v>
      </c>
      <c r="E5" s="8">
        <f>IFERROR(4.7*(C5-VLOOKUP(B5,boz_nsh!C:Q,15,FALSE)),0)</f>
        <v>18.8</v>
      </c>
      <c r="F5" s="8">
        <f>D5+E5+68</f>
        <v>1584.8</v>
      </c>
      <c r="G5" s="9">
        <f t="shared" si="0"/>
        <v>0.57596815578219462</v>
      </c>
      <c r="H5" s="132" t="s">
        <v>43</v>
      </c>
      <c r="I5" s="132"/>
      <c r="J5" s="4">
        <f t="shared" ref="J5:J10" si="1">1/(1+10^((F5-K5)/400))</f>
        <v>0.42403184421780538</v>
      </c>
      <c r="K5" s="31">
        <f>VLOOKUP(O5,boz_nsh!C:Q,14,FALSE)+L5</f>
        <v>1531.6</v>
      </c>
      <c r="L5" s="8">
        <f>4.7*(N5-VLOOKUP(O5,boz_nsh!C:Q,15,FALSE))</f>
        <v>-9.4</v>
      </c>
      <c r="M5" s="8">
        <f>VLOOKUP(O5,boz_nsh!C:Q,14,FALSE)</f>
        <v>1541</v>
      </c>
      <c r="N5" s="3">
        <f>VLOOKUP(O5,boz_nsh!C:Q,5,FALSE)</f>
        <v>49</v>
      </c>
      <c r="O5" s="13" t="s">
        <v>129</v>
      </c>
    </row>
    <row r="6" spans="2:29" x14ac:dyDescent="0.25">
      <c r="B6" s="14" t="s">
        <v>33</v>
      </c>
      <c r="C6" s="7">
        <f>IFERROR(VLOOKUP(B6,boz_nsh!C:Q,5,FALSE),"-")</f>
        <v>44</v>
      </c>
      <c r="D6" s="8">
        <f>IFERROR(VLOOKUP(B6,boz_nsh!C:Q,14,FALSE),$D$4)</f>
        <v>1498</v>
      </c>
      <c r="E6" s="8">
        <f>IFERROR(4.7*(C6-VLOOKUP(B6,boz_nsh!C:Q,15,FALSE)),0)</f>
        <v>-18.8</v>
      </c>
      <c r="F6" s="8">
        <f>D6+E6</f>
        <v>1479.2</v>
      </c>
      <c r="G6" s="9">
        <f t="shared" si="0"/>
        <v>0.30974758784484846</v>
      </c>
      <c r="H6" s="132" t="s">
        <v>44</v>
      </c>
      <c r="I6" s="132"/>
      <c r="J6" s="4">
        <f t="shared" si="1"/>
        <v>0.69025241215515143</v>
      </c>
      <c r="K6" s="31">
        <f>VLOOKUP(O6,boz_nsh!C:Q,14,FALSE)+68+L6</f>
        <v>1618.4</v>
      </c>
      <c r="L6" s="8">
        <f>4.7*(N6-VLOOKUP(O6,boz_nsh!C:Q,15,FALSE))</f>
        <v>9.4</v>
      </c>
      <c r="M6" s="8">
        <f>VLOOKUP(O6,boz_nsh!C:Q,14,FALSE)</f>
        <v>1541</v>
      </c>
      <c r="N6" s="3">
        <f>VLOOKUP(O6,boz_nsh!C:Q,5,FALSE)</f>
        <v>53</v>
      </c>
      <c r="O6" s="13" t="s">
        <v>127</v>
      </c>
    </row>
    <row r="7" spans="2:29" x14ac:dyDescent="0.25">
      <c r="B7" s="14" t="s">
        <v>34</v>
      </c>
      <c r="C7" s="7">
        <f>IFERROR(VLOOKUP(B7,boz_nsh!C:Q,5,FALSE),"-")</f>
        <v>46</v>
      </c>
      <c r="D7" s="8">
        <f>IFERROR(VLOOKUP(B7,boz_nsh!C:Q,14,FALSE),$D$4)</f>
        <v>1498</v>
      </c>
      <c r="E7" s="8">
        <f>IFERROR(4.7*(C7-VLOOKUP(B7,boz_nsh!C:Q,15,FALSE)),0)</f>
        <v>-9.4</v>
      </c>
      <c r="F7" s="8">
        <f>D7+E7</f>
        <v>1488.6</v>
      </c>
      <c r="G7" s="9">
        <f t="shared" si="0"/>
        <v>0.33938798750823151</v>
      </c>
      <c r="H7" s="132" t="s">
        <v>105</v>
      </c>
      <c r="I7" s="132"/>
      <c r="J7" s="4">
        <f t="shared" si="1"/>
        <v>0.66061201249176849</v>
      </c>
      <c r="K7" s="31">
        <f>VLOOKUP(O7,boz_nsh!C:Q,14,FALSE)+68+L7</f>
        <v>1604.3</v>
      </c>
      <c r="L7" s="8">
        <f>4.7*(N7-VLOOKUP(O7,boz_nsh!C:Q,15,FALSE))</f>
        <v>-4.7</v>
      </c>
      <c r="M7" s="8">
        <f>VLOOKUP(O7,boz_nsh!C:Q,14,FALSE)</f>
        <v>1541</v>
      </c>
      <c r="N7" s="3">
        <f>VLOOKUP(O7,boz_nsh!C:Q,5,FALSE)</f>
        <v>50</v>
      </c>
      <c r="O7" s="13" t="s">
        <v>130</v>
      </c>
    </row>
    <row r="8" spans="2:29" x14ac:dyDescent="0.25">
      <c r="B8" s="14" t="s">
        <v>32</v>
      </c>
      <c r="C8" s="7">
        <f>IFERROR(VLOOKUP(B8,boz_nsh!C:Q,5,FALSE),"-")</f>
        <v>47</v>
      </c>
      <c r="D8" s="8">
        <f>IFERROR(VLOOKUP(B8,boz_nsh!C:Q,14,FALSE),$D$4)</f>
        <v>1498</v>
      </c>
      <c r="E8" s="8">
        <f>IFERROR(4.7*(C8-VLOOKUP(B8,boz_nsh!C:Q,15,FALSE)),0)</f>
        <v>-4.7</v>
      </c>
      <c r="F8" s="8">
        <f>D8+E8</f>
        <v>1493.3</v>
      </c>
      <c r="G8" s="9">
        <f t="shared" si="0"/>
        <v>0.32143414185611152</v>
      </c>
      <c r="H8" s="132" t="s">
        <v>46</v>
      </c>
      <c r="I8" s="132"/>
      <c r="J8" s="4">
        <f t="shared" si="1"/>
        <v>0.67856585814388848</v>
      </c>
      <c r="K8" s="31">
        <f>VLOOKUP(O8,boz_nsh!C:Q,14,FALSE)+68+L8</f>
        <v>1623.1</v>
      </c>
      <c r="L8" s="8">
        <f>4.7*(N8-VLOOKUP(O8,boz_nsh!C:Q,15,FALSE))</f>
        <v>14.100000000000001</v>
      </c>
      <c r="M8" s="8">
        <f>VLOOKUP(O8,boz_nsh!C:Q,14,FALSE)</f>
        <v>1541</v>
      </c>
      <c r="N8" s="3">
        <f>VLOOKUP(O8,boz_nsh!C:Q,5,FALSE)</f>
        <v>54</v>
      </c>
      <c r="O8" s="13" t="s">
        <v>128</v>
      </c>
    </row>
    <row r="9" spans="2:29" x14ac:dyDescent="0.25">
      <c r="B9" s="14" t="s">
        <v>31</v>
      </c>
      <c r="C9" s="7">
        <f>IFERROR(VLOOKUP(B9,boz_nsh!C:Q,5,FALSE),"-")</f>
        <v>56</v>
      </c>
      <c r="D9" s="8">
        <f>IFERROR(VLOOKUP(B9,boz_nsh!C:Q,14,FALSE),$D$4)</f>
        <v>1498</v>
      </c>
      <c r="E9" s="8">
        <f>IFERROR(4.7*(C9-VLOOKUP(B9,boz_nsh!C:Q,15,FALSE)),0)</f>
        <v>37.6</v>
      </c>
      <c r="F9" s="8">
        <f>D9+E9</f>
        <v>1535.6</v>
      </c>
      <c r="G9" s="9">
        <f t="shared" si="0"/>
        <v>0.40892440368505661</v>
      </c>
      <c r="H9" s="132" t="s">
        <v>106</v>
      </c>
      <c r="I9" s="132"/>
      <c r="J9" s="4">
        <f t="shared" si="1"/>
        <v>0.59107559631494333</v>
      </c>
      <c r="K9" s="31">
        <f>VLOOKUP(O9,boz_nsh!C:Q,14,FALSE)+68+L9</f>
        <v>1599.6</v>
      </c>
      <c r="L9" s="8">
        <f>4.7*(N9-VLOOKUP(O9,boz_nsh!C:Q,15,FALSE))</f>
        <v>-9.4</v>
      </c>
      <c r="M9" s="8">
        <f>VLOOKUP(O9,boz_nsh!C:Q,14,FALSE)</f>
        <v>1541</v>
      </c>
      <c r="N9" s="3">
        <f>VLOOKUP(O9,boz_nsh!C:Q,5,FALSE)</f>
        <v>49</v>
      </c>
      <c r="O9" s="13" t="s">
        <v>129</v>
      </c>
    </row>
    <row r="10" spans="2:29" x14ac:dyDescent="0.25">
      <c r="B10" s="14" t="s">
        <v>126</v>
      </c>
      <c r="C10" s="7">
        <f>IFERROR(VLOOKUP(B10,boz_nsh!C:Q,5,FALSE),"-")</f>
        <v>52</v>
      </c>
      <c r="D10" s="8">
        <f>IFERROR(VLOOKUP(B10,boz_nsh!C:Q,14,FALSE),$D$4)</f>
        <v>1498</v>
      </c>
      <c r="E10" s="8">
        <f>IFERROR(4.7*(C10-VLOOKUP(B10,boz_nsh!C:Q,15,FALSE)),0)</f>
        <v>18.8</v>
      </c>
      <c r="F10" s="8">
        <f>D10+E10</f>
        <v>1516.8</v>
      </c>
      <c r="G10" s="9">
        <f t="shared" si="0"/>
        <v>0.35781585421912704</v>
      </c>
      <c r="H10" s="132" t="s">
        <v>107</v>
      </c>
      <c r="I10" s="132"/>
      <c r="J10" s="4">
        <f t="shared" si="1"/>
        <v>0.64218414578087302</v>
      </c>
      <c r="K10" s="31">
        <f>VLOOKUP(O10,boz_nsh!C:Q,14,FALSE)+68+L10</f>
        <v>1618.4</v>
      </c>
      <c r="L10" s="8">
        <f>4.7*(N10-VLOOKUP(O10,boz_nsh!C:Q,15,FALSE))</f>
        <v>9.4</v>
      </c>
      <c r="M10" s="8">
        <f>VLOOKUP(O10,boz_nsh!C:Q,14,FALSE)</f>
        <v>1541</v>
      </c>
      <c r="N10" s="3">
        <f>VLOOKUP(O10,boz_nsh!C:Q,5,FALSE)</f>
        <v>53</v>
      </c>
      <c r="O10" s="13" t="s">
        <v>127</v>
      </c>
    </row>
    <row r="11" spans="2:29" x14ac:dyDescent="0.25">
      <c r="B11" s="14"/>
      <c r="G11" s="32"/>
      <c r="J11" s="32"/>
      <c r="P11" s="7"/>
      <c r="Q11" s="32"/>
      <c r="R11" s="32"/>
    </row>
    <row r="12" spans="2:29" x14ac:dyDescent="0.25">
      <c r="G12" s="34">
        <f>SUMIF(F22:F91,4,N22:N91)</f>
        <v>0.30836316966019278</v>
      </c>
      <c r="H12" s="131" t="s">
        <v>72</v>
      </c>
      <c r="I12" s="131"/>
      <c r="J12" s="34">
        <f>1-G12</f>
        <v>0.69163683033980727</v>
      </c>
      <c r="P12" s="7"/>
      <c r="Q12" s="32"/>
      <c r="R12" s="32"/>
    </row>
    <row r="13" spans="2:29" x14ac:dyDescent="0.25">
      <c r="B13" s="30" t="s">
        <v>66</v>
      </c>
      <c r="G13" s="32"/>
      <c r="J13" s="32"/>
      <c r="P13" s="7"/>
      <c r="Q13" s="32"/>
      <c r="R13" s="32"/>
    </row>
    <row r="14" spans="2:29" x14ac:dyDescent="0.25">
      <c r="B14" s="5" t="s">
        <v>67</v>
      </c>
      <c r="C14" s="10"/>
    </row>
    <row r="15" spans="2:29" x14ac:dyDescent="0.25">
      <c r="B15" s="5" t="s">
        <v>68</v>
      </c>
    </row>
    <row r="17" spans="3:21" hidden="1" x14ac:dyDescent="0.25"/>
    <row r="18" spans="3:21" hidden="1" x14ac:dyDescent="0.25"/>
    <row r="19" spans="3:21" hidden="1" x14ac:dyDescent="0.25"/>
    <row r="20" spans="3:21" hidden="1" x14ac:dyDescent="0.25"/>
    <row r="21" spans="3:21" hidden="1" x14ac:dyDescent="0.25">
      <c r="G21" s="32">
        <f>G4</f>
        <v>0.56934724859279784</v>
      </c>
      <c r="H21" s="32">
        <f>G5</f>
        <v>0.57596815578219462</v>
      </c>
      <c r="I21" s="37">
        <f>G6</f>
        <v>0.30974758784484846</v>
      </c>
      <c r="J21" s="37">
        <f>G7</f>
        <v>0.33938798750823151</v>
      </c>
      <c r="K21" s="37">
        <f>G8</f>
        <v>0.32143414185611152</v>
      </c>
      <c r="L21" s="37">
        <f>G9</f>
        <v>0.40892440368505661</v>
      </c>
      <c r="M21" s="37">
        <f>G10</f>
        <v>0.35781585421912704</v>
      </c>
    </row>
    <row r="22" spans="3:21" hidden="1" x14ac:dyDescent="0.25">
      <c r="F22" s="7">
        <f>SUM(G22:M22)</f>
        <v>4</v>
      </c>
      <c r="G22" s="39">
        <v>1</v>
      </c>
      <c r="H22" s="40">
        <v>1</v>
      </c>
      <c r="I22" s="40">
        <v>1</v>
      </c>
      <c r="J22" s="41">
        <v>1</v>
      </c>
      <c r="K22" s="41"/>
      <c r="L22" s="41"/>
      <c r="M22" s="41"/>
      <c r="N22" s="38">
        <f>PRODUCT(O22:U22)</f>
        <v>3.447308090102566E-2</v>
      </c>
      <c r="O22" s="38">
        <f t="shared" ref="O22:U22" si="2">IF(G22="","",IF(G22=1,G$21,(1-G$21)))</f>
        <v>0.56934724859279784</v>
      </c>
      <c r="P22" s="38">
        <f t="shared" si="2"/>
        <v>0.57596815578219462</v>
      </c>
      <c r="Q22" s="38">
        <f t="shared" si="2"/>
        <v>0.30974758784484846</v>
      </c>
      <c r="R22" s="38">
        <f t="shared" si="2"/>
        <v>0.33938798750823151</v>
      </c>
      <c r="S22" s="38" t="str">
        <f t="shared" si="2"/>
        <v/>
      </c>
      <c r="T22" s="38" t="str">
        <f t="shared" si="2"/>
        <v/>
      </c>
      <c r="U22" s="38" t="str">
        <f t="shared" si="2"/>
        <v/>
      </c>
    </row>
    <row r="23" spans="3:21" s="3" customFormat="1" hidden="1" x14ac:dyDescent="0.2">
      <c r="C23" s="7"/>
      <c r="D23" s="7"/>
      <c r="E23" s="7"/>
      <c r="F23" s="7">
        <f t="shared" ref="F23:F86" si="3">SUM(G23:M23)</f>
        <v>4</v>
      </c>
      <c r="G23" s="39">
        <v>1</v>
      </c>
      <c r="H23" s="40">
        <v>1</v>
      </c>
      <c r="I23" s="40">
        <v>1</v>
      </c>
      <c r="J23" s="41">
        <v>0</v>
      </c>
      <c r="K23" s="41">
        <v>1</v>
      </c>
      <c r="L23" s="41"/>
      <c r="M23" s="41"/>
      <c r="N23" s="38">
        <f t="shared" ref="N23:N86" si="4">PRODUCT(O23:U23)</f>
        <v>2.1568607285423026E-2</v>
      </c>
      <c r="O23" s="38">
        <f t="shared" ref="O23:U59" si="5">IF(G23="","",IF(G23=1,G$21,(1-G$21)))</f>
        <v>0.56934724859279784</v>
      </c>
      <c r="P23" s="38">
        <f t="shared" si="5"/>
        <v>0.57596815578219462</v>
      </c>
      <c r="Q23" s="38">
        <f t="shared" si="5"/>
        <v>0.30974758784484846</v>
      </c>
      <c r="R23" s="38">
        <f t="shared" si="5"/>
        <v>0.66061201249176849</v>
      </c>
      <c r="S23" s="38">
        <f t="shared" si="5"/>
        <v>0.32143414185611152</v>
      </c>
      <c r="T23" s="38" t="str">
        <f t="shared" si="5"/>
        <v/>
      </c>
      <c r="U23" s="38" t="str">
        <f t="shared" si="5"/>
        <v/>
      </c>
    </row>
    <row r="24" spans="3:21" hidden="1" x14ac:dyDescent="0.25">
      <c r="F24" s="7">
        <f t="shared" si="3"/>
        <v>4</v>
      </c>
      <c r="G24" s="39">
        <v>1</v>
      </c>
      <c r="H24" s="40">
        <v>1</v>
      </c>
      <c r="I24" s="40">
        <v>1</v>
      </c>
      <c r="J24" s="41">
        <v>0</v>
      </c>
      <c r="K24" s="41">
        <v>0</v>
      </c>
      <c r="L24" s="41">
        <v>1</v>
      </c>
      <c r="M24" s="41"/>
      <c r="N24" s="38">
        <f t="shared" si="4"/>
        <v>1.8619376423886391E-2</v>
      </c>
      <c r="O24" s="38">
        <f t="shared" si="5"/>
        <v>0.56934724859279784</v>
      </c>
      <c r="P24" s="38">
        <f t="shared" si="5"/>
        <v>0.57596815578219462</v>
      </c>
      <c r="Q24" s="38">
        <f t="shared" si="5"/>
        <v>0.30974758784484846</v>
      </c>
      <c r="R24" s="38">
        <f t="shared" si="5"/>
        <v>0.66061201249176849</v>
      </c>
      <c r="S24" s="38">
        <f t="shared" si="5"/>
        <v>0.67856585814388848</v>
      </c>
      <c r="T24" s="38">
        <f t="shared" si="5"/>
        <v>0.40892440368505661</v>
      </c>
      <c r="U24" s="38" t="str">
        <f t="shared" si="5"/>
        <v/>
      </c>
    </row>
    <row r="25" spans="3:21" hidden="1" x14ac:dyDescent="0.25">
      <c r="F25" s="7">
        <f t="shared" si="3"/>
        <v>4</v>
      </c>
      <c r="G25" s="39">
        <v>1</v>
      </c>
      <c r="H25" s="40">
        <v>1</v>
      </c>
      <c r="I25" s="40">
        <v>1</v>
      </c>
      <c r="J25" s="41">
        <v>0</v>
      </c>
      <c r="K25" s="41">
        <v>0</v>
      </c>
      <c r="L25" s="41">
        <v>0</v>
      </c>
      <c r="M25" s="41">
        <v>1</v>
      </c>
      <c r="N25" s="38">
        <f t="shared" si="4"/>
        <v>9.6299650639968572E-3</v>
      </c>
      <c r="O25" s="38">
        <f t="shared" si="5"/>
        <v>0.56934724859279784</v>
      </c>
      <c r="P25" s="38">
        <f t="shared" si="5"/>
        <v>0.57596815578219462</v>
      </c>
      <c r="Q25" s="38">
        <f t="shared" si="5"/>
        <v>0.30974758784484846</v>
      </c>
      <c r="R25" s="38">
        <f t="shared" si="5"/>
        <v>0.66061201249176849</v>
      </c>
      <c r="S25" s="38">
        <f t="shared" si="5"/>
        <v>0.67856585814388848</v>
      </c>
      <c r="T25" s="38">
        <f t="shared" si="5"/>
        <v>0.59107559631494344</v>
      </c>
      <c r="U25" s="38">
        <f t="shared" si="5"/>
        <v>0.35781585421912704</v>
      </c>
    </row>
    <row r="26" spans="3:21" hidden="1" x14ac:dyDescent="0.25">
      <c r="F26" s="7">
        <f t="shared" si="3"/>
        <v>3</v>
      </c>
      <c r="G26" s="39">
        <v>1</v>
      </c>
      <c r="H26" s="40">
        <v>1</v>
      </c>
      <c r="I26" s="40">
        <v>1</v>
      </c>
      <c r="J26" s="41">
        <v>0</v>
      </c>
      <c r="K26" s="41">
        <v>0</v>
      </c>
      <c r="L26" s="41">
        <v>0</v>
      </c>
      <c r="M26" s="41">
        <v>0</v>
      </c>
      <c r="N26" s="38">
        <f t="shared" si="4"/>
        <v>1.7283222125577619E-2</v>
      </c>
      <c r="O26" s="38">
        <f t="shared" si="5"/>
        <v>0.56934724859279784</v>
      </c>
      <c r="P26" s="38">
        <f t="shared" si="5"/>
        <v>0.57596815578219462</v>
      </c>
      <c r="Q26" s="38">
        <f t="shared" si="5"/>
        <v>0.30974758784484846</v>
      </c>
      <c r="R26" s="38">
        <f t="shared" si="5"/>
        <v>0.66061201249176849</v>
      </c>
      <c r="S26" s="38">
        <f t="shared" si="5"/>
        <v>0.67856585814388848</v>
      </c>
      <c r="T26" s="38">
        <f t="shared" si="5"/>
        <v>0.59107559631494344</v>
      </c>
      <c r="U26" s="38">
        <f t="shared" si="5"/>
        <v>0.64218414578087302</v>
      </c>
    </row>
    <row r="27" spans="3:21" hidden="1" x14ac:dyDescent="0.25">
      <c r="F27" s="7">
        <f t="shared" si="3"/>
        <v>4</v>
      </c>
      <c r="G27" s="39">
        <v>1</v>
      </c>
      <c r="H27" s="40">
        <v>1</v>
      </c>
      <c r="I27" s="40">
        <v>0</v>
      </c>
      <c r="J27" s="41">
        <v>1</v>
      </c>
      <c r="K27" s="41">
        <v>1</v>
      </c>
      <c r="L27" s="41"/>
      <c r="M27" s="41"/>
      <c r="N27" s="38">
        <f t="shared" si="4"/>
        <v>2.4692900306360038E-2</v>
      </c>
      <c r="O27" s="38">
        <f t="shared" si="5"/>
        <v>0.56934724859279784</v>
      </c>
      <c r="P27" s="38">
        <f t="shared" si="5"/>
        <v>0.57596815578219462</v>
      </c>
      <c r="Q27" s="38">
        <f t="shared" si="5"/>
        <v>0.69025241215515154</v>
      </c>
      <c r="R27" s="38">
        <f t="shared" si="5"/>
        <v>0.33938798750823151</v>
      </c>
      <c r="S27" s="38">
        <f t="shared" si="5"/>
        <v>0.32143414185611152</v>
      </c>
      <c r="T27" s="38" t="str">
        <f t="shared" si="5"/>
        <v/>
      </c>
      <c r="U27" s="38" t="str">
        <f t="shared" si="5"/>
        <v/>
      </c>
    </row>
    <row r="28" spans="3:21" hidden="1" x14ac:dyDescent="0.25">
      <c r="F28" s="7">
        <f t="shared" si="3"/>
        <v>4</v>
      </c>
      <c r="G28" s="39">
        <v>1</v>
      </c>
      <c r="H28" s="40">
        <v>1</v>
      </c>
      <c r="I28" s="40">
        <v>0</v>
      </c>
      <c r="J28" s="41">
        <v>1</v>
      </c>
      <c r="K28" s="41">
        <v>0</v>
      </c>
      <c r="L28" s="41">
        <v>1</v>
      </c>
      <c r="M28" s="41"/>
      <c r="N28" s="38">
        <f t="shared" si="4"/>
        <v>2.1316462380598242E-2</v>
      </c>
      <c r="O28" s="38">
        <f t="shared" si="5"/>
        <v>0.56934724859279784</v>
      </c>
      <c r="P28" s="38">
        <f t="shared" si="5"/>
        <v>0.57596815578219462</v>
      </c>
      <c r="Q28" s="38">
        <f t="shared" si="5"/>
        <v>0.69025241215515154</v>
      </c>
      <c r="R28" s="38">
        <f t="shared" si="5"/>
        <v>0.33938798750823151</v>
      </c>
      <c r="S28" s="38">
        <f t="shared" si="5"/>
        <v>0.67856585814388848</v>
      </c>
      <c r="T28" s="38">
        <f t="shared" si="5"/>
        <v>0.40892440368505661</v>
      </c>
      <c r="U28" s="38" t="str">
        <f t="shared" si="5"/>
        <v/>
      </c>
    </row>
    <row r="29" spans="3:21" hidden="1" x14ac:dyDescent="0.25">
      <c r="F29" s="7">
        <f t="shared" si="3"/>
        <v>4</v>
      </c>
      <c r="G29" s="39">
        <v>1</v>
      </c>
      <c r="H29" s="40">
        <v>1</v>
      </c>
      <c r="I29" s="40">
        <v>0</v>
      </c>
      <c r="J29" s="41">
        <v>1</v>
      </c>
      <c r="K29" s="41">
        <v>0</v>
      </c>
      <c r="L29" s="41">
        <v>0</v>
      </c>
      <c r="M29" s="41">
        <v>1</v>
      </c>
      <c r="N29" s="38">
        <f t="shared" si="4"/>
        <v>1.1024901336105933E-2</v>
      </c>
      <c r="O29" s="38">
        <f t="shared" si="5"/>
        <v>0.56934724859279784</v>
      </c>
      <c r="P29" s="38">
        <f t="shared" si="5"/>
        <v>0.57596815578219462</v>
      </c>
      <c r="Q29" s="38">
        <f t="shared" si="5"/>
        <v>0.69025241215515154</v>
      </c>
      <c r="R29" s="38">
        <f t="shared" si="5"/>
        <v>0.33938798750823151</v>
      </c>
      <c r="S29" s="38">
        <f t="shared" si="5"/>
        <v>0.67856585814388848</v>
      </c>
      <c r="T29" s="38">
        <f t="shared" si="5"/>
        <v>0.59107559631494344</v>
      </c>
      <c r="U29" s="38">
        <f t="shared" si="5"/>
        <v>0.35781585421912704</v>
      </c>
    </row>
    <row r="30" spans="3:21" hidden="1" x14ac:dyDescent="0.25">
      <c r="F30" s="7">
        <f t="shared" si="3"/>
        <v>3</v>
      </c>
      <c r="G30" s="39">
        <v>1</v>
      </c>
      <c r="H30" s="40">
        <v>1</v>
      </c>
      <c r="I30" s="40">
        <v>0</v>
      </c>
      <c r="J30" s="41">
        <v>1</v>
      </c>
      <c r="K30" s="41">
        <v>0</v>
      </c>
      <c r="L30" s="41">
        <v>0</v>
      </c>
      <c r="M30" s="41">
        <v>0</v>
      </c>
      <c r="N30" s="38">
        <f t="shared" si="4"/>
        <v>1.9786761160420187E-2</v>
      </c>
      <c r="O30" s="38">
        <f t="shared" si="5"/>
        <v>0.56934724859279784</v>
      </c>
      <c r="P30" s="38">
        <f t="shared" si="5"/>
        <v>0.57596815578219462</v>
      </c>
      <c r="Q30" s="38">
        <f t="shared" si="5"/>
        <v>0.69025241215515154</v>
      </c>
      <c r="R30" s="38">
        <f t="shared" si="5"/>
        <v>0.33938798750823151</v>
      </c>
      <c r="S30" s="38">
        <f t="shared" si="5"/>
        <v>0.67856585814388848</v>
      </c>
      <c r="T30" s="38">
        <f t="shared" si="5"/>
        <v>0.59107559631494344</v>
      </c>
      <c r="U30" s="38">
        <f t="shared" si="5"/>
        <v>0.64218414578087302</v>
      </c>
    </row>
    <row r="31" spans="3:21" hidden="1" x14ac:dyDescent="0.25">
      <c r="F31" s="7">
        <f t="shared" si="3"/>
        <v>4</v>
      </c>
      <c r="G31" s="39">
        <v>1</v>
      </c>
      <c r="H31" s="40">
        <v>1</v>
      </c>
      <c r="I31" s="40">
        <v>0</v>
      </c>
      <c r="J31" s="41">
        <v>0</v>
      </c>
      <c r="K31" s="41">
        <v>1</v>
      </c>
      <c r="L31" s="41">
        <v>1</v>
      </c>
      <c r="M31" s="41"/>
      <c r="N31" s="38">
        <f t="shared" si="4"/>
        <v>1.9654641741997714E-2</v>
      </c>
      <c r="O31" s="38">
        <f t="shared" si="5"/>
        <v>0.56934724859279784</v>
      </c>
      <c r="P31" s="38">
        <f t="shared" si="5"/>
        <v>0.57596815578219462</v>
      </c>
      <c r="Q31" s="38">
        <f t="shared" si="5"/>
        <v>0.69025241215515154</v>
      </c>
      <c r="R31" s="38">
        <f t="shared" si="5"/>
        <v>0.66061201249176849</v>
      </c>
      <c r="S31" s="38">
        <f t="shared" si="5"/>
        <v>0.32143414185611152</v>
      </c>
      <c r="T31" s="38">
        <f t="shared" si="5"/>
        <v>0.40892440368505661</v>
      </c>
      <c r="U31" s="38" t="str">
        <f t="shared" si="5"/>
        <v/>
      </c>
    </row>
    <row r="32" spans="3:21" hidden="1" x14ac:dyDescent="0.25">
      <c r="F32" s="7">
        <f t="shared" si="3"/>
        <v>4</v>
      </c>
      <c r="G32" s="39">
        <v>1</v>
      </c>
      <c r="H32" s="40">
        <v>1</v>
      </c>
      <c r="I32" s="40">
        <v>0</v>
      </c>
      <c r="J32" s="41">
        <v>0</v>
      </c>
      <c r="K32" s="41">
        <v>1</v>
      </c>
      <c r="L32" s="41">
        <v>0</v>
      </c>
      <c r="M32" s="41">
        <v>1</v>
      </c>
      <c r="N32" s="38">
        <f t="shared" si="4"/>
        <v>1.016540559747197E-2</v>
      </c>
      <c r="O32" s="38">
        <f t="shared" si="5"/>
        <v>0.56934724859279784</v>
      </c>
      <c r="P32" s="38">
        <f t="shared" si="5"/>
        <v>0.57596815578219462</v>
      </c>
      <c r="Q32" s="38">
        <f t="shared" si="5"/>
        <v>0.69025241215515154</v>
      </c>
      <c r="R32" s="38">
        <f t="shared" si="5"/>
        <v>0.66061201249176849</v>
      </c>
      <c r="S32" s="38">
        <f t="shared" si="5"/>
        <v>0.32143414185611152</v>
      </c>
      <c r="T32" s="38">
        <f t="shared" si="5"/>
        <v>0.59107559631494344</v>
      </c>
      <c r="U32" s="38">
        <f t="shared" si="5"/>
        <v>0.35781585421912704</v>
      </c>
    </row>
    <row r="33" spans="6:21" hidden="1" x14ac:dyDescent="0.25">
      <c r="F33" s="7">
        <f t="shared" si="3"/>
        <v>3</v>
      </c>
      <c r="G33" s="39">
        <v>1</v>
      </c>
      <c r="H33" s="40">
        <v>1</v>
      </c>
      <c r="I33" s="40">
        <v>0</v>
      </c>
      <c r="J33" s="41">
        <v>0</v>
      </c>
      <c r="K33" s="41">
        <v>1</v>
      </c>
      <c r="L33" s="41">
        <v>0</v>
      </c>
      <c r="M33" s="41">
        <v>0</v>
      </c>
      <c r="N33" s="38">
        <f t="shared" si="4"/>
        <v>1.8244195256174552E-2</v>
      </c>
      <c r="O33" s="38">
        <f t="shared" si="5"/>
        <v>0.56934724859279784</v>
      </c>
      <c r="P33" s="38">
        <f t="shared" si="5"/>
        <v>0.57596815578219462</v>
      </c>
      <c r="Q33" s="38">
        <f t="shared" si="5"/>
        <v>0.69025241215515154</v>
      </c>
      <c r="R33" s="38">
        <f t="shared" si="5"/>
        <v>0.66061201249176849</v>
      </c>
      <c r="S33" s="38">
        <f t="shared" si="5"/>
        <v>0.32143414185611152</v>
      </c>
      <c r="T33" s="38">
        <f t="shared" si="5"/>
        <v>0.59107559631494344</v>
      </c>
      <c r="U33" s="38">
        <f t="shared" si="5"/>
        <v>0.64218414578087302</v>
      </c>
    </row>
    <row r="34" spans="6:21" hidden="1" x14ac:dyDescent="0.25">
      <c r="F34" s="7">
        <f t="shared" si="3"/>
        <v>4</v>
      </c>
      <c r="G34" s="39">
        <v>1</v>
      </c>
      <c r="H34" s="40">
        <v>1</v>
      </c>
      <c r="I34" s="40">
        <v>0</v>
      </c>
      <c r="J34" s="41">
        <v>0</v>
      </c>
      <c r="K34" s="41">
        <v>0</v>
      </c>
      <c r="L34" s="41">
        <v>1</v>
      </c>
      <c r="M34" s="41">
        <v>1</v>
      </c>
      <c r="N34" s="38">
        <f t="shared" si="4"/>
        <v>1.4846521501052388E-2</v>
      </c>
      <c r="O34" s="38">
        <f t="shared" si="5"/>
        <v>0.56934724859279784</v>
      </c>
      <c r="P34" s="38">
        <f t="shared" si="5"/>
        <v>0.57596815578219462</v>
      </c>
      <c r="Q34" s="38">
        <f t="shared" si="5"/>
        <v>0.69025241215515154</v>
      </c>
      <c r="R34" s="38">
        <f t="shared" si="5"/>
        <v>0.66061201249176849</v>
      </c>
      <c r="S34" s="38">
        <f t="shared" si="5"/>
        <v>0.67856585814388848</v>
      </c>
      <c r="T34" s="38">
        <f t="shared" si="5"/>
        <v>0.40892440368505661</v>
      </c>
      <c r="U34" s="38">
        <f t="shared" si="5"/>
        <v>0.35781585421912704</v>
      </c>
    </row>
    <row r="35" spans="6:21" hidden="1" x14ac:dyDescent="0.25">
      <c r="F35" s="7">
        <f t="shared" si="3"/>
        <v>3</v>
      </c>
      <c r="G35" s="39">
        <v>1</v>
      </c>
      <c r="H35" s="40">
        <v>1</v>
      </c>
      <c r="I35" s="40">
        <v>0</v>
      </c>
      <c r="J35" s="41">
        <v>0</v>
      </c>
      <c r="K35" s="41">
        <v>0</v>
      </c>
      <c r="L35" s="41">
        <v>1</v>
      </c>
      <c r="M35" s="41">
        <v>0</v>
      </c>
      <c r="N35" s="38">
        <f t="shared" si="4"/>
        <v>2.6645551379430862E-2</v>
      </c>
      <c r="O35" s="38">
        <f t="shared" si="5"/>
        <v>0.56934724859279784</v>
      </c>
      <c r="P35" s="38">
        <f t="shared" si="5"/>
        <v>0.57596815578219462</v>
      </c>
      <c r="Q35" s="38">
        <f t="shared" si="5"/>
        <v>0.69025241215515154</v>
      </c>
      <c r="R35" s="38">
        <f t="shared" si="5"/>
        <v>0.66061201249176849</v>
      </c>
      <c r="S35" s="38">
        <f t="shared" si="5"/>
        <v>0.67856585814388848</v>
      </c>
      <c r="T35" s="38">
        <f t="shared" si="5"/>
        <v>0.40892440368505661</v>
      </c>
      <c r="U35" s="38">
        <f t="shared" si="5"/>
        <v>0.64218414578087302</v>
      </c>
    </row>
    <row r="36" spans="6:21" hidden="1" x14ac:dyDescent="0.25">
      <c r="F36" s="7">
        <f t="shared" si="3"/>
        <v>2</v>
      </c>
      <c r="G36" s="39">
        <v>1</v>
      </c>
      <c r="H36" s="40">
        <v>1</v>
      </c>
      <c r="I36" s="40">
        <v>0</v>
      </c>
      <c r="J36" s="41">
        <v>0</v>
      </c>
      <c r="K36" s="41">
        <v>0</v>
      </c>
      <c r="L36" s="41">
        <v>0</v>
      </c>
      <c r="M36" s="41"/>
      <c r="N36" s="38">
        <f t="shared" si="4"/>
        <v>5.9974292312139028E-2</v>
      </c>
      <c r="O36" s="38">
        <f t="shared" si="5"/>
        <v>0.56934724859279784</v>
      </c>
      <c r="P36" s="38">
        <f t="shared" si="5"/>
        <v>0.57596815578219462</v>
      </c>
      <c r="Q36" s="38">
        <f t="shared" si="5"/>
        <v>0.69025241215515154</v>
      </c>
      <c r="R36" s="38">
        <f t="shared" si="5"/>
        <v>0.66061201249176849</v>
      </c>
      <c r="S36" s="38">
        <f t="shared" si="5"/>
        <v>0.67856585814388848</v>
      </c>
      <c r="T36" s="38">
        <f t="shared" si="5"/>
        <v>0.59107559631494344</v>
      </c>
      <c r="U36" s="38" t="str">
        <f t="shared" si="5"/>
        <v/>
      </c>
    </row>
    <row r="37" spans="6:21" hidden="1" x14ac:dyDescent="0.25">
      <c r="F37" s="7">
        <f t="shared" si="3"/>
        <v>4</v>
      </c>
      <c r="G37" s="39">
        <v>1</v>
      </c>
      <c r="H37" s="40">
        <v>0</v>
      </c>
      <c r="I37" s="40">
        <v>1</v>
      </c>
      <c r="J37" s="41">
        <v>1</v>
      </c>
      <c r="K37" s="41">
        <v>1</v>
      </c>
      <c r="L37" s="41"/>
      <c r="M37" s="41"/>
      <c r="N37" s="38">
        <f t="shared" si="4"/>
        <v>8.1577821410799851E-3</v>
      </c>
      <c r="O37" s="38">
        <f t="shared" si="5"/>
        <v>0.56934724859279784</v>
      </c>
      <c r="P37" s="38">
        <f t="shared" si="5"/>
        <v>0.42403184421780538</v>
      </c>
      <c r="Q37" s="38">
        <f t="shared" si="5"/>
        <v>0.30974758784484846</v>
      </c>
      <c r="R37" s="38">
        <f t="shared" si="5"/>
        <v>0.33938798750823151</v>
      </c>
      <c r="S37" s="38">
        <f t="shared" si="5"/>
        <v>0.32143414185611152</v>
      </c>
      <c r="T37" s="38" t="str">
        <f t="shared" si="5"/>
        <v/>
      </c>
      <c r="U37" s="38" t="str">
        <f t="shared" si="5"/>
        <v/>
      </c>
    </row>
    <row r="38" spans="6:21" hidden="1" x14ac:dyDescent="0.25">
      <c r="F38" s="7">
        <f t="shared" si="3"/>
        <v>4</v>
      </c>
      <c r="G38" s="39">
        <v>1</v>
      </c>
      <c r="H38" s="40">
        <v>0</v>
      </c>
      <c r="I38" s="40">
        <v>1</v>
      </c>
      <c r="J38" s="41">
        <v>1</v>
      </c>
      <c r="K38" s="41">
        <v>0</v>
      </c>
      <c r="L38" s="41">
        <v>1</v>
      </c>
      <c r="M38" s="41"/>
      <c r="N38" s="38">
        <f t="shared" si="4"/>
        <v>7.0423098932067664E-3</v>
      </c>
      <c r="O38" s="38">
        <f t="shared" si="5"/>
        <v>0.56934724859279784</v>
      </c>
      <c r="P38" s="38">
        <f t="shared" si="5"/>
        <v>0.42403184421780538</v>
      </c>
      <c r="Q38" s="38">
        <f t="shared" si="5"/>
        <v>0.30974758784484846</v>
      </c>
      <c r="R38" s="38">
        <f t="shared" si="5"/>
        <v>0.33938798750823151</v>
      </c>
      <c r="S38" s="38">
        <f t="shared" si="5"/>
        <v>0.67856585814388848</v>
      </c>
      <c r="T38" s="38">
        <f t="shared" si="5"/>
        <v>0.40892440368505661</v>
      </c>
      <c r="U38" s="38" t="str">
        <f t="shared" si="5"/>
        <v/>
      </c>
    </row>
    <row r="39" spans="6:21" hidden="1" x14ac:dyDescent="0.25">
      <c r="F39" s="7">
        <f t="shared" si="3"/>
        <v>4</v>
      </c>
      <c r="G39" s="39">
        <v>1</v>
      </c>
      <c r="H39" s="40">
        <v>0</v>
      </c>
      <c r="I39" s="40">
        <v>1</v>
      </c>
      <c r="J39" s="41">
        <v>1</v>
      </c>
      <c r="K39" s="41">
        <v>0</v>
      </c>
      <c r="L39" s="41">
        <v>0</v>
      </c>
      <c r="M39" s="41">
        <v>1</v>
      </c>
      <c r="N39" s="38">
        <f t="shared" si="4"/>
        <v>3.6422915943854811E-3</v>
      </c>
      <c r="O39" s="38">
        <f t="shared" si="5"/>
        <v>0.56934724859279784</v>
      </c>
      <c r="P39" s="38">
        <f t="shared" si="5"/>
        <v>0.42403184421780538</v>
      </c>
      <c r="Q39" s="38">
        <f t="shared" si="5"/>
        <v>0.30974758784484846</v>
      </c>
      <c r="R39" s="38">
        <f t="shared" si="5"/>
        <v>0.33938798750823151</v>
      </c>
      <c r="S39" s="38">
        <f t="shared" si="5"/>
        <v>0.67856585814388848</v>
      </c>
      <c r="T39" s="38">
        <f t="shared" si="5"/>
        <v>0.59107559631494344</v>
      </c>
      <c r="U39" s="38">
        <f t="shared" si="5"/>
        <v>0.35781585421912704</v>
      </c>
    </row>
    <row r="40" spans="6:21" hidden="1" x14ac:dyDescent="0.25">
      <c r="F40" s="7">
        <f t="shared" si="3"/>
        <v>3</v>
      </c>
      <c r="G40" s="39">
        <v>1</v>
      </c>
      <c r="H40" s="40">
        <v>0</v>
      </c>
      <c r="I40" s="40">
        <v>1</v>
      </c>
      <c r="J40" s="41">
        <v>1</v>
      </c>
      <c r="K40" s="41">
        <v>0</v>
      </c>
      <c r="L40" s="41">
        <v>0</v>
      </c>
      <c r="M40" s="41">
        <v>0</v>
      </c>
      <c r="N40" s="38">
        <f t="shared" si="4"/>
        <v>6.5369432031730859E-3</v>
      </c>
      <c r="O40" s="38">
        <f t="shared" si="5"/>
        <v>0.56934724859279784</v>
      </c>
      <c r="P40" s="38">
        <f t="shared" si="5"/>
        <v>0.42403184421780538</v>
      </c>
      <c r="Q40" s="38">
        <f t="shared" si="5"/>
        <v>0.30974758784484846</v>
      </c>
      <c r="R40" s="38">
        <f t="shared" si="5"/>
        <v>0.33938798750823151</v>
      </c>
      <c r="S40" s="38">
        <f t="shared" si="5"/>
        <v>0.67856585814388848</v>
      </c>
      <c r="T40" s="38">
        <f t="shared" si="5"/>
        <v>0.59107559631494344</v>
      </c>
      <c r="U40" s="38">
        <f t="shared" si="5"/>
        <v>0.64218414578087302</v>
      </c>
    </row>
    <row r="41" spans="6:21" hidden="1" x14ac:dyDescent="0.25">
      <c r="F41" s="7">
        <f t="shared" si="3"/>
        <v>4</v>
      </c>
      <c r="G41" s="39">
        <v>1</v>
      </c>
      <c r="H41" s="40">
        <v>0</v>
      </c>
      <c r="I41" s="40">
        <v>1</v>
      </c>
      <c r="J41" s="41">
        <v>0</v>
      </c>
      <c r="K41" s="41">
        <v>1</v>
      </c>
      <c r="L41" s="41">
        <v>1</v>
      </c>
      <c r="M41" s="41"/>
      <c r="N41" s="38">
        <f t="shared" si="4"/>
        <v>6.4932949715468032E-3</v>
      </c>
      <c r="O41" s="38">
        <f t="shared" si="5"/>
        <v>0.56934724859279784</v>
      </c>
      <c r="P41" s="38">
        <f t="shared" si="5"/>
        <v>0.42403184421780538</v>
      </c>
      <c r="Q41" s="38">
        <f t="shared" si="5"/>
        <v>0.30974758784484846</v>
      </c>
      <c r="R41" s="38">
        <f t="shared" si="5"/>
        <v>0.66061201249176849</v>
      </c>
      <c r="S41" s="38">
        <f t="shared" si="5"/>
        <v>0.32143414185611152</v>
      </c>
      <c r="T41" s="38">
        <f t="shared" si="5"/>
        <v>0.40892440368505661</v>
      </c>
      <c r="U41" s="38" t="str">
        <f t="shared" si="5"/>
        <v/>
      </c>
    </row>
    <row r="42" spans="6:21" hidden="1" x14ac:dyDescent="0.25">
      <c r="F42" s="7">
        <f t="shared" si="3"/>
        <v>4</v>
      </c>
      <c r="G42" s="39">
        <v>1</v>
      </c>
      <c r="H42" s="40">
        <v>0</v>
      </c>
      <c r="I42" s="40">
        <v>1</v>
      </c>
      <c r="J42" s="41">
        <v>0</v>
      </c>
      <c r="K42" s="41">
        <v>1</v>
      </c>
      <c r="L42" s="41">
        <v>0</v>
      </c>
      <c r="M42" s="41">
        <v>1</v>
      </c>
      <c r="N42" s="38">
        <f t="shared" si="4"/>
        <v>3.3583403816898807E-3</v>
      </c>
      <c r="O42" s="38">
        <f t="shared" si="5"/>
        <v>0.56934724859279784</v>
      </c>
      <c r="P42" s="38">
        <f t="shared" si="5"/>
        <v>0.42403184421780538</v>
      </c>
      <c r="Q42" s="38">
        <f t="shared" si="5"/>
        <v>0.30974758784484846</v>
      </c>
      <c r="R42" s="38">
        <f t="shared" si="5"/>
        <v>0.66061201249176849</v>
      </c>
      <c r="S42" s="38">
        <f t="shared" si="5"/>
        <v>0.32143414185611152</v>
      </c>
      <c r="T42" s="38">
        <f t="shared" si="5"/>
        <v>0.59107559631494344</v>
      </c>
      <c r="U42" s="38">
        <f t="shared" si="5"/>
        <v>0.35781585421912704</v>
      </c>
    </row>
    <row r="43" spans="6:21" hidden="1" x14ac:dyDescent="0.25">
      <c r="F43" s="7">
        <f t="shared" si="3"/>
        <v>3</v>
      </c>
      <c r="G43" s="39">
        <v>1</v>
      </c>
      <c r="H43" s="40">
        <v>0</v>
      </c>
      <c r="I43" s="40">
        <v>1</v>
      </c>
      <c r="J43" s="41">
        <v>0</v>
      </c>
      <c r="K43" s="41">
        <v>1</v>
      </c>
      <c r="L43" s="41">
        <v>0</v>
      </c>
      <c r="M43" s="41">
        <v>0</v>
      </c>
      <c r="N43" s="38">
        <f t="shared" si="4"/>
        <v>6.0273264133684163E-3</v>
      </c>
      <c r="O43" s="38">
        <f t="shared" si="5"/>
        <v>0.56934724859279784</v>
      </c>
      <c r="P43" s="38">
        <f t="shared" si="5"/>
        <v>0.42403184421780538</v>
      </c>
      <c r="Q43" s="38">
        <f t="shared" si="5"/>
        <v>0.30974758784484846</v>
      </c>
      <c r="R43" s="38">
        <f t="shared" si="5"/>
        <v>0.66061201249176849</v>
      </c>
      <c r="S43" s="38">
        <f t="shared" si="5"/>
        <v>0.32143414185611152</v>
      </c>
      <c r="T43" s="38">
        <f t="shared" si="5"/>
        <v>0.59107559631494344</v>
      </c>
      <c r="U43" s="38">
        <f t="shared" si="5"/>
        <v>0.64218414578087302</v>
      </c>
    </row>
    <row r="44" spans="6:21" hidden="1" x14ac:dyDescent="0.25">
      <c r="F44" s="7">
        <f t="shared" si="3"/>
        <v>4</v>
      </c>
      <c r="G44" s="39">
        <v>1</v>
      </c>
      <c r="H44" s="40">
        <v>0</v>
      </c>
      <c r="I44" s="40">
        <v>1</v>
      </c>
      <c r="J44" s="41">
        <v>0</v>
      </c>
      <c r="K44" s="41">
        <v>0</v>
      </c>
      <c r="L44" s="41">
        <v>1</v>
      </c>
      <c r="M44" s="41">
        <v>1</v>
      </c>
      <c r="N44" s="38">
        <f t="shared" si="4"/>
        <v>4.9048384942958776E-3</v>
      </c>
      <c r="O44" s="38">
        <f t="shared" si="5"/>
        <v>0.56934724859279784</v>
      </c>
      <c r="P44" s="38">
        <f t="shared" si="5"/>
        <v>0.42403184421780538</v>
      </c>
      <c r="Q44" s="38">
        <f t="shared" si="5"/>
        <v>0.30974758784484846</v>
      </c>
      <c r="R44" s="38">
        <f t="shared" si="5"/>
        <v>0.66061201249176849</v>
      </c>
      <c r="S44" s="38">
        <f t="shared" si="5"/>
        <v>0.67856585814388848</v>
      </c>
      <c r="T44" s="38">
        <f t="shared" si="5"/>
        <v>0.40892440368505661</v>
      </c>
      <c r="U44" s="38">
        <f t="shared" si="5"/>
        <v>0.35781585421912704</v>
      </c>
    </row>
    <row r="45" spans="6:21" hidden="1" x14ac:dyDescent="0.25">
      <c r="F45" s="7">
        <f t="shared" si="3"/>
        <v>3</v>
      </c>
      <c r="G45" s="39">
        <v>1</v>
      </c>
      <c r="H45" s="40">
        <v>0</v>
      </c>
      <c r="I45" s="40">
        <v>1</v>
      </c>
      <c r="J45" s="41">
        <v>0</v>
      </c>
      <c r="K45" s="41">
        <v>0</v>
      </c>
      <c r="L45" s="41">
        <v>1</v>
      </c>
      <c r="M45" s="41">
        <v>0</v>
      </c>
      <c r="N45" s="38">
        <f t="shared" si="4"/>
        <v>8.8028785798954373E-3</v>
      </c>
      <c r="O45" s="38">
        <f t="shared" si="5"/>
        <v>0.56934724859279784</v>
      </c>
      <c r="P45" s="38">
        <f t="shared" si="5"/>
        <v>0.42403184421780538</v>
      </c>
      <c r="Q45" s="38">
        <f t="shared" si="5"/>
        <v>0.30974758784484846</v>
      </c>
      <c r="R45" s="38">
        <f t="shared" si="5"/>
        <v>0.66061201249176849</v>
      </c>
      <c r="S45" s="38">
        <f t="shared" si="5"/>
        <v>0.67856585814388848</v>
      </c>
      <c r="T45" s="38">
        <f t="shared" si="5"/>
        <v>0.40892440368505661</v>
      </c>
      <c r="U45" s="38">
        <f t="shared" si="5"/>
        <v>0.64218414578087302</v>
      </c>
    </row>
    <row r="46" spans="6:21" hidden="1" x14ac:dyDescent="0.25">
      <c r="F46" s="7">
        <f t="shared" si="3"/>
        <v>2</v>
      </c>
      <c r="G46" s="39">
        <v>1</v>
      </c>
      <c r="H46" s="40">
        <v>0</v>
      </c>
      <c r="I46" s="40">
        <v>1</v>
      </c>
      <c r="J46" s="41">
        <v>0</v>
      </c>
      <c r="K46" s="41">
        <v>0</v>
      </c>
      <c r="L46" s="41">
        <v>0</v>
      </c>
      <c r="M46" s="41"/>
      <c r="N46" s="38">
        <f t="shared" si="4"/>
        <v>1.9813679425169133E-2</v>
      </c>
      <c r="O46" s="38">
        <f t="shared" si="5"/>
        <v>0.56934724859279784</v>
      </c>
      <c r="P46" s="38">
        <f t="shared" si="5"/>
        <v>0.42403184421780538</v>
      </c>
      <c r="Q46" s="38">
        <f t="shared" si="5"/>
        <v>0.30974758784484846</v>
      </c>
      <c r="R46" s="38">
        <f t="shared" si="5"/>
        <v>0.66061201249176849</v>
      </c>
      <c r="S46" s="38">
        <f t="shared" si="5"/>
        <v>0.67856585814388848</v>
      </c>
      <c r="T46" s="38">
        <f t="shared" si="5"/>
        <v>0.59107559631494344</v>
      </c>
      <c r="U46" s="38" t="str">
        <f t="shared" si="5"/>
        <v/>
      </c>
    </row>
    <row r="47" spans="6:21" hidden="1" x14ac:dyDescent="0.25">
      <c r="F47" s="7">
        <f t="shared" si="3"/>
        <v>4</v>
      </c>
      <c r="G47" s="39">
        <v>1</v>
      </c>
      <c r="H47" s="40">
        <v>0</v>
      </c>
      <c r="I47" s="40">
        <v>0</v>
      </c>
      <c r="J47" s="41">
        <v>1</v>
      </c>
      <c r="K47" s="41">
        <v>1</v>
      </c>
      <c r="L47" s="41">
        <v>1</v>
      </c>
      <c r="M47" s="41"/>
      <c r="N47" s="38">
        <f t="shared" si="4"/>
        <v>7.4338729093814775E-3</v>
      </c>
      <c r="O47" s="38">
        <f t="shared" si="5"/>
        <v>0.56934724859279784</v>
      </c>
      <c r="P47" s="38">
        <f t="shared" si="5"/>
        <v>0.42403184421780538</v>
      </c>
      <c r="Q47" s="38">
        <f t="shared" si="5"/>
        <v>0.69025241215515154</v>
      </c>
      <c r="R47" s="38">
        <f t="shared" si="5"/>
        <v>0.33938798750823151</v>
      </c>
      <c r="S47" s="38">
        <f t="shared" si="5"/>
        <v>0.32143414185611152</v>
      </c>
      <c r="T47" s="38">
        <f t="shared" si="5"/>
        <v>0.40892440368505661</v>
      </c>
      <c r="U47" s="38" t="str">
        <f t="shared" si="5"/>
        <v/>
      </c>
    </row>
    <row r="48" spans="6:21" hidden="1" x14ac:dyDescent="0.25">
      <c r="F48" s="7">
        <f t="shared" si="3"/>
        <v>4</v>
      </c>
      <c r="G48" s="39">
        <v>1</v>
      </c>
      <c r="H48" s="40">
        <v>0</v>
      </c>
      <c r="I48" s="40">
        <v>0</v>
      </c>
      <c r="J48" s="41">
        <v>1</v>
      </c>
      <c r="K48" s="41">
        <v>1</v>
      </c>
      <c r="L48" s="41">
        <v>0</v>
      </c>
      <c r="M48" s="41">
        <v>1</v>
      </c>
      <c r="N48" s="38">
        <f t="shared" si="4"/>
        <v>3.8448084821840604E-3</v>
      </c>
      <c r="O48" s="38">
        <f t="shared" si="5"/>
        <v>0.56934724859279784</v>
      </c>
      <c r="P48" s="38">
        <f t="shared" si="5"/>
        <v>0.42403184421780538</v>
      </c>
      <c r="Q48" s="38">
        <f t="shared" si="5"/>
        <v>0.69025241215515154</v>
      </c>
      <c r="R48" s="38">
        <f t="shared" si="5"/>
        <v>0.33938798750823151</v>
      </c>
      <c r="S48" s="38">
        <f t="shared" si="5"/>
        <v>0.32143414185611152</v>
      </c>
      <c r="T48" s="38">
        <f t="shared" si="5"/>
        <v>0.59107559631494344</v>
      </c>
      <c r="U48" s="38">
        <f t="shared" si="5"/>
        <v>0.35781585421912704</v>
      </c>
    </row>
    <row r="49" spans="6:21" hidden="1" x14ac:dyDescent="0.25">
      <c r="F49" s="7">
        <f t="shared" si="3"/>
        <v>3</v>
      </c>
      <c r="G49" s="39">
        <v>1</v>
      </c>
      <c r="H49" s="40">
        <v>0</v>
      </c>
      <c r="I49" s="40">
        <v>0</v>
      </c>
      <c r="J49" s="41">
        <v>1</v>
      </c>
      <c r="K49" s="41">
        <v>1</v>
      </c>
      <c r="L49" s="41">
        <v>0</v>
      </c>
      <c r="M49" s="41">
        <v>0</v>
      </c>
      <c r="N49" s="38">
        <f t="shared" si="4"/>
        <v>6.9004070717066657E-3</v>
      </c>
      <c r="O49" s="38">
        <f t="shared" si="5"/>
        <v>0.56934724859279784</v>
      </c>
      <c r="P49" s="38">
        <f t="shared" si="5"/>
        <v>0.42403184421780538</v>
      </c>
      <c r="Q49" s="38">
        <f t="shared" si="5"/>
        <v>0.69025241215515154</v>
      </c>
      <c r="R49" s="38">
        <f t="shared" si="5"/>
        <v>0.33938798750823151</v>
      </c>
      <c r="S49" s="38">
        <f t="shared" si="5"/>
        <v>0.32143414185611152</v>
      </c>
      <c r="T49" s="38">
        <f t="shared" si="5"/>
        <v>0.59107559631494344</v>
      </c>
      <c r="U49" s="38">
        <f t="shared" si="5"/>
        <v>0.64218414578087302</v>
      </c>
    </row>
    <row r="50" spans="6:21" hidden="1" x14ac:dyDescent="0.25">
      <c r="F50" s="7">
        <f t="shared" si="3"/>
        <v>4</v>
      </c>
      <c r="G50" s="39">
        <v>1</v>
      </c>
      <c r="H50" s="40">
        <v>0</v>
      </c>
      <c r="I50" s="40">
        <v>0</v>
      </c>
      <c r="J50" s="41">
        <v>1</v>
      </c>
      <c r="K50" s="41">
        <v>0</v>
      </c>
      <c r="L50" s="41">
        <v>1</v>
      </c>
      <c r="M50" s="41">
        <v>1</v>
      </c>
      <c r="N50" s="38">
        <f t="shared" si="4"/>
        <v>5.6153226008384691E-3</v>
      </c>
      <c r="O50" s="38">
        <f t="shared" si="5"/>
        <v>0.56934724859279784</v>
      </c>
      <c r="P50" s="38">
        <f t="shared" si="5"/>
        <v>0.42403184421780538</v>
      </c>
      <c r="Q50" s="38">
        <f t="shared" si="5"/>
        <v>0.69025241215515154</v>
      </c>
      <c r="R50" s="38">
        <f t="shared" si="5"/>
        <v>0.33938798750823151</v>
      </c>
      <c r="S50" s="38">
        <f t="shared" si="5"/>
        <v>0.67856585814388848</v>
      </c>
      <c r="T50" s="38">
        <f t="shared" si="5"/>
        <v>0.40892440368505661</v>
      </c>
      <c r="U50" s="38">
        <f t="shared" si="5"/>
        <v>0.35781585421912704</v>
      </c>
    </row>
    <row r="51" spans="6:21" hidden="1" x14ac:dyDescent="0.25">
      <c r="F51" s="7">
        <f t="shared" si="3"/>
        <v>3</v>
      </c>
      <c r="G51" s="39">
        <v>1</v>
      </c>
      <c r="H51" s="40">
        <v>0</v>
      </c>
      <c r="I51" s="40">
        <v>0</v>
      </c>
      <c r="J51" s="41">
        <v>1</v>
      </c>
      <c r="K51" s="41">
        <v>0</v>
      </c>
      <c r="L51" s="41">
        <v>1</v>
      </c>
      <c r="M51" s="41">
        <v>0</v>
      </c>
      <c r="N51" s="38">
        <f t="shared" si="4"/>
        <v>1.0078008297237491E-2</v>
      </c>
      <c r="O51" s="38">
        <f t="shared" si="5"/>
        <v>0.56934724859279784</v>
      </c>
      <c r="P51" s="38">
        <f t="shared" si="5"/>
        <v>0.42403184421780538</v>
      </c>
      <c r="Q51" s="38">
        <f t="shared" si="5"/>
        <v>0.69025241215515154</v>
      </c>
      <c r="R51" s="38">
        <f t="shared" si="5"/>
        <v>0.33938798750823151</v>
      </c>
      <c r="S51" s="38">
        <f t="shared" si="5"/>
        <v>0.67856585814388848</v>
      </c>
      <c r="T51" s="38">
        <f t="shared" si="5"/>
        <v>0.40892440368505661</v>
      </c>
      <c r="U51" s="38">
        <f t="shared" si="5"/>
        <v>0.64218414578087302</v>
      </c>
    </row>
    <row r="52" spans="6:21" hidden="1" x14ac:dyDescent="0.25">
      <c r="F52" s="7">
        <f t="shared" si="3"/>
        <v>2</v>
      </c>
      <c r="G52" s="39">
        <v>1</v>
      </c>
      <c r="H52" s="40">
        <v>0</v>
      </c>
      <c r="I52" s="40">
        <v>0</v>
      </c>
      <c r="J52" s="41">
        <v>1</v>
      </c>
      <c r="K52" s="41">
        <v>0</v>
      </c>
      <c r="L52" s="41">
        <v>0</v>
      </c>
      <c r="M52" s="41"/>
      <c r="N52" s="38">
        <f t="shared" si="4"/>
        <v>2.2683764615554901E-2</v>
      </c>
      <c r="O52" s="38">
        <f t="shared" si="5"/>
        <v>0.56934724859279784</v>
      </c>
      <c r="P52" s="38">
        <f t="shared" si="5"/>
        <v>0.42403184421780538</v>
      </c>
      <c r="Q52" s="38">
        <f t="shared" si="5"/>
        <v>0.69025241215515154</v>
      </c>
      <c r="R52" s="38">
        <f t="shared" si="5"/>
        <v>0.33938798750823151</v>
      </c>
      <c r="S52" s="38">
        <f t="shared" si="5"/>
        <v>0.67856585814388848</v>
      </c>
      <c r="T52" s="38">
        <f t="shared" si="5"/>
        <v>0.59107559631494344</v>
      </c>
      <c r="U52" s="38" t="str">
        <f t="shared" si="5"/>
        <v/>
      </c>
    </row>
    <row r="53" spans="6:21" hidden="1" x14ac:dyDescent="0.25">
      <c r="F53" s="7">
        <f t="shared" si="3"/>
        <v>4</v>
      </c>
      <c r="G53" s="39">
        <v>1</v>
      </c>
      <c r="H53" s="40">
        <v>0</v>
      </c>
      <c r="I53" s="40">
        <v>0</v>
      </c>
      <c r="J53" s="41">
        <v>0</v>
      </c>
      <c r="K53" s="41">
        <v>1</v>
      </c>
      <c r="L53" s="41">
        <v>1</v>
      </c>
      <c r="M53" s="41">
        <v>1</v>
      </c>
      <c r="N53" s="38">
        <f t="shared" si="4"/>
        <v>5.1775548876100861E-3</v>
      </c>
      <c r="O53" s="38">
        <f t="shared" si="5"/>
        <v>0.56934724859279784</v>
      </c>
      <c r="P53" s="38">
        <f t="shared" si="5"/>
        <v>0.42403184421780538</v>
      </c>
      <c r="Q53" s="38">
        <f t="shared" si="5"/>
        <v>0.69025241215515154</v>
      </c>
      <c r="R53" s="38">
        <f t="shared" si="5"/>
        <v>0.66061201249176849</v>
      </c>
      <c r="S53" s="38">
        <f t="shared" si="5"/>
        <v>0.32143414185611152</v>
      </c>
      <c r="T53" s="38">
        <f t="shared" si="5"/>
        <v>0.40892440368505661</v>
      </c>
      <c r="U53" s="38">
        <f t="shared" si="5"/>
        <v>0.35781585421912704</v>
      </c>
    </row>
    <row r="54" spans="6:21" hidden="1" x14ac:dyDescent="0.25">
      <c r="F54" s="7">
        <f t="shared" si="3"/>
        <v>3</v>
      </c>
      <c r="G54" s="39">
        <v>1</v>
      </c>
      <c r="H54" s="40">
        <v>0</v>
      </c>
      <c r="I54" s="40">
        <v>0</v>
      </c>
      <c r="J54" s="41">
        <v>0</v>
      </c>
      <c r="K54" s="41">
        <v>1</v>
      </c>
      <c r="L54" s="41">
        <v>1</v>
      </c>
      <c r="M54" s="41">
        <v>0</v>
      </c>
      <c r="N54" s="38">
        <f t="shared" si="4"/>
        <v>9.2923318615649314E-3</v>
      </c>
      <c r="O54" s="38">
        <f t="shared" si="5"/>
        <v>0.56934724859279784</v>
      </c>
      <c r="P54" s="38">
        <f t="shared" si="5"/>
        <v>0.42403184421780538</v>
      </c>
      <c r="Q54" s="38">
        <f t="shared" si="5"/>
        <v>0.69025241215515154</v>
      </c>
      <c r="R54" s="38">
        <f t="shared" si="5"/>
        <v>0.66061201249176849</v>
      </c>
      <c r="S54" s="38">
        <f t="shared" si="5"/>
        <v>0.32143414185611152</v>
      </c>
      <c r="T54" s="38">
        <f t="shared" si="5"/>
        <v>0.40892440368505661</v>
      </c>
      <c r="U54" s="38">
        <f t="shared" si="5"/>
        <v>0.64218414578087302</v>
      </c>
    </row>
    <row r="55" spans="6:21" hidden="1" x14ac:dyDescent="0.25">
      <c r="F55" s="7">
        <f t="shared" si="3"/>
        <v>2</v>
      </c>
      <c r="G55" s="39">
        <v>1</v>
      </c>
      <c r="H55" s="40">
        <v>0</v>
      </c>
      <c r="I55" s="40">
        <v>0</v>
      </c>
      <c r="J55" s="41">
        <v>0</v>
      </c>
      <c r="K55" s="41">
        <v>1</v>
      </c>
      <c r="L55" s="41">
        <v>0</v>
      </c>
      <c r="M55" s="41"/>
      <c r="N55" s="38">
        <f t="shared" si="4"/>
        <v>2.0915349785447075E-2</v>
      </c>
      <c r="O55" s="38">
        <f t="shared" si="5"/>
        <v>0.56934724859279784</v>
      </c>
      <c r="P55" s="38">
        <f t="shared" si="5"/>
        <v>0.42403184421780538</v>
      </c>
      <c r="Q55" s="38">
        <f t="shared" si="5"/>
        <v>0.69025241215515154</v>
      </c>
      <c r="R55" s="38">
        <f t="shared" si="5"/>
        <v>0.66061201249176849</v>
      </c>
      <c r="S55" s="38">
        <f t="shared" si="5"/>
        <v>0.32143414185611152</v>
      </c>
      <c r="T55" s="38">
        <f t="shared" si="5"/>
        <v>0.59107559631494344</v>
      </c>
      <c r="U55" s="38" t="str">
        <f t="shared" si="5"/>
        <v/>
      </c>
    </row>
    <row r="56" spans="6:21" hidden="1" x14ac:dyDescent="0.25">
      <c r="F56" s="7">
        <f t="shared" si="3"/>
        <v>1</v>
      </c>
      <c r="G56" s="39">
        <v>1</v>
      </c>
      <c r="H56" s="40">
        <v>0</v>
      </c>
      <c r="I56" s="40">
        <v>0</v>
      </c>
      <c r="J56" s="41">
        <v>0</v>
      </c>
      <c r="K56" s="41">
        <v>0</v>
      </c>
      <c r="L56" s="41"/>
      <c r="M56" s="41"/>
      <c r="N56" s="38">
        <f t="shared" si="4"/>
        <v>7.4700258211801346E-2</v>
      </c>
      <c r="O56" s="38">
        <f t="shared" si="5"/>
        <v>0.56934724859279784</v>
      </c>
      <c r="P56" s="38">
        <f t="shared" si="5"/>
        <v>0.42403184421780538</v>
      </c>
      <c r="Q56" s="38">
        <f t="shared" si="5"/>
        <v>0.69025241215515154</v>
      </c>
      <c r="R56" s="38">
        <f t="shared" si="5"/>
        <v>0.66061201249176849</v>
      </c>
      <c r="S56" s="38">
        <f t="shared" si="5"/>
        <v>0.67856585814388848</v>
      </c>
      <c r="T56" s="38" t="str">
        <f t="shared" si="5"/>
        <v/>
      </c>
      <c r="U56" s="38" t="str">
        <f t="shared" si="5"/>
        <v/>
      </c>
    </row>
    <row r="57" spans="6:21" hidden="1" x14ac:dyDescent="0.25">
      <c r="F57" s="7">
        <f t="shared" si="3"/>
        <v>4</v>
      </c>
      <c r="G57" s="39">
        <v>0</v>
      </c>
      <c r="H57" s="40">
        <v>1</v>
      </c>
      <c r="I57" s="41">
        <v>1</v>
      </c>
      <c r="J57" s="41">
        <v>1</v>
      </c>
      <c r="K57" s="41">
        <v>1</v>
      </c>
      <c r="L57" s="41"/>
      <c r="M57" s="41"/>
      <c r="N57" s="38">
        <f t="shared" si="4"/>
        <v>8.3815068254762901E-3</v>
      </c>
      <c r="O57" s="38">
        <f t="shared" si="5"/>
        <v>0.43065275140720216</v>
      </c>
      <c r="P57" s="38">
        <f t="shared" si="5"/>
        <v>0.57596815578219462</v>
      </c>
      <c r="Q57" s="38">
        <f t="shared" si="5"/>
        <v>0.30974758784484846</v>
      </c>
      <c r="R57" s="38">
        <f t="shared" si="5"/>
        <v>0.33938798750823151</v>
      </c>
      <c r="S57" s="38">
        <f t="shared" si="5"/>
        <v>0.32143414185611152</v>
      </c>
      <c r="T57" s="38" t="str">
        <f t="shared" si="5"/>
        <v/>
      </c>
      <c r="U57" s="38" t="str">
        <f t="shared" si="5"/>
        <v/>
      </c>
    </row>
    <row r="58" spans="6:21" hidden="1" x14ac:dyDescent="0.25">
      <c r="F58" s="7">
        <f t="shared" si="3"/>
        <v>4</v>
      </c>
      <c r="G58" s="39">
        <v>0</v>
      </c>
      <c r="H58" s="40">
        <v>1</v>
      </c>
      <c r="I58" s="41">
        <v>1</v>
      </c>
      <c r="J58" s="41">
        <v>1</v>
      </c>
      <c r="K58" s="41">
        <v>0</v>
      </c>
      <c r="L58" s="41">
        <v>1</v>
      </c>
      <c r="M58" s="41"/>
      <c r="N58" s="38">
        <f t="shared" si="4"/>
        <v>7.2354430917932729E-3</v>
      </c>
      <c r="O58" s="38">
        <f t="shared" si="5"/>
        <v>0.43065275140720216</v>
      </c>
      <c r="P58" s="38">
        <f t="shared" si="5"/>
        <v>0.57596815578219462</v>
      </c>
      <c r="Q58" s="38">
        <f t="shared" si="5"/>
        <v>0.30974758784484846</v>
      </c>
      <c r="R58" s="38">
        <f t="shared" si="5"/>
        <v>0.33938798750823151</v>
      </c>
      <c r="S58" s="38">
        <f t="shared" si="5"/>
        <v>0.67856585814388848</v>
      </c>
      <c r="T58" s="38">
        <f t="shared" si="5"/>
        <v>0.40892440368505661</v>
      </c>
      <c r="U58" s="38" t="str">
        <f t="shared" si="5"/>
        <v/>
      </c>
    </row>
    <row r="59" spans="6:21" hidden="1" x14ac:dyDescent="0.25">
      <c r="F59" s="7">
        <f t="shared" si="3"/>
        <v>4</v>
      </c>
      <c r="G59" s="39">
        <v>0</v>
      </c>
      <c r="H59" s="40">
        <v>1</v>
      </c>
      <c r="I59" s="41">
        <v>1</v>
      </c>
      <c r="J59" s="41">
        <v>1</v>
      </c>
      <c r="K59" s="41">
        <v>0</v>
      </c>
      <c r="L59" s="41">
        <v>0</v>
      </c>
      <c r="M59" s="41">
        <v>1</v>
      </c>
      <c r="N59" s="38">
        <f t="shared" si="4"/>
        <v>3.742180329257399E-3</v>
      </c>
      <c r="O59" s="38">
        <f t="shared" si="5"/>
        <v>0.43065275140720216</v>
      </c>
      <c r="P59" s="38">
        <f t="shared" si="5"/>
        <v>0.57596815578219462</v>
      </c>
      <c r="Q59" s="38">
        <f t="shared" si="5"/>
        <v>0.30974758784484846</v>
      </c>
      <c r="R59" s="38">
        <f t="shared" ref="R59:U91" si="6">IF(J59="","",IF(J59=1,J$21,(1-J$21)))</f>
        <v>0.33938798750823151</v>
      </c>
      <c r="S59" s="38">
        <f t="shared" si="6"/>
        <v>0.67856585814388848</v>
      </c>
      <c r="T59" s="38">
        <f t="shared" si="6"/>
        <v>0.59107559631494344</v>
      </c>
      <c r="U59" s="38">
        <f t="shared" si="6"/>
        <v>0.35781585421912704</v>
      </c>
    </row>
    <row r="60" spans="6:21" hidden="1" x14ac:dyDescent="0.25">
      <c r="F60" s="7">
        <f t="shared" si="3"/>
        <v>3</v>
      </c>
      <c r="G60" s="39">
        <v>0</v>
      </c>
      <c r="H60" s="40">
        <v>1</v>
      </c>
      <c r="I60" s="41">
        <v>1</v>
      </c>
      <c r="J60" s="41">
        <v>1</v>
      </c>
      <c r="K60" s="41">
        <v>0</v>
      </c>
      <c r="L60" s="41">
        <v>0</v>
      </c>
      <c r="M60" s="41">
        <v>0</v>
      </c>
      <c r="N60" s="38">
        <f t="shared" si="4"/>
        <v>6.716216874589476E-3</v>
      </c>
      <c r="O60" s="38">
        <f t="shared" ref="O60:Q91" si="7">IF(G60="","",IF(G60=1,G$21,(1-G$21)))</f>
        <v>0.43065275140720216</v>
      </c>
      <c r="P60" s="38">
        <f t="shared" si="7"/>
        <v>0.57596815578219462</v>
      </c>
      <c r="Q60" s="38">
        <f t="shared" si="7"/>
        <v>0.30974758784484846</v>
      </c>
      <c r="R60" s="38">
        <f t="shared" si="6"/>
        <v>0.33938798750823151</v>
      </c>
      <c r="S60" s="38">
        <f t="shared" si="6"/>
        <v>0.67856585814388848</v>
      </c>
      <c r="T60" s="38">
        <f t="shared" si="6"/>
        <v>0.59107559631494344</v>
      </c>
      <c r="U60" s="38">
        <f t="shared" si="6"/>
        <v>0.64218414578087302</v>
      </c>
    </row>
    <row r="61" spans="6:21" hidden="1" x14ac:dyDescent="0.25">
      <c r="F61" s="7">
        <f t="shared" si="3"/>
        <v>4</v>
      </c>
      <c r="G61" s="39">
        <v>0</v>
      </c>
      <c r="H61" s="40">
        <v>1</v>
      </c>
      <c r="I61" s="41">
        <v>1</v>
      </c>
      <c r="J61" s="41">
        <v>0</v>
      </c>
      <c r="K61" s="41">
        <v>1</v>
      </c>
      <c r="L61" s="41">
        <v>1</v>
      </c>
      <c r="M61" s="41"/>
      <c r="N61" s="38">
        <f t="shared" si="4"/>
        <v>6.6713716035379945E-3</v>
      </c>
      <c r="O61" s="38">
        <f t="shared" si="7"/>
        <v>0.43065275140720216</v>
      </c>
      <c r="P61" s="38">
        <f t="shared" si="7"/>
        <v>0.57596815578219462</v>
      </c>
      <c r="Q61" s="38">
        <f t="shared" si="7"/>
        <v>0.30974758784484846</v>
      </c>
      <c r="R61" s="38">
        <f t="shared" si="6"/>
        <v>0.66061201249176849</v>
      </c>
      <c r="S61" s="38">
        <f t="shared" si="6"/>
        <v>0.32143414185611152</v>
      </c>
      <c r="T61" s="38">
        <f t="shared" si="6"/>
        <v>0.40892440368505661</v>
      </c>
      <c r="U61" s="38" t="str">
        <f t="shared" si="6"/>
        <v/>
      </c>
    </row>
    <row r="62" spans="6:21" hidden="1" x14ac:dyDescent="0.25">
      <c r="F62" s="7">
        <f t="shared" si="3"/>
        <v>4</v>
      </c>
      <c r="G62" s="39">
        <v>0</v>
      </c>
      <c r="H62" s="40">
        <v>1</v>
      </c>
      <c r="I62" s="41">
        <v>1</v>
      </c>
      <c r="J62" s="41">
        <v>0</v>
      </c>
      <c r="K62" s="41">
        <v>1</v>
      </c>
      <c r="L62" s="41">
        <v>0</v>
      </c>
      <c r="M62" s="41">
        <v>1</v>
      </c>
      <c r="N62" s="38">
        <f t="shared" si="4"/>
        <v>3.4504418412526954E-3</v>
      </c>
      <c r="O62" s="38">
        <f t="shared" si="7"/>
        <v>0.43065275140720216</v>
      </c>
      <c r="P62" s="38">
        <f t="shared" si="7"/>
        <v>0.57596815578219462</v>
      </c>
      <c r="Q62" s="38">
        <f t="shared" si="7"/>
        <v>0.30974758784484846</v>
      </c>
      <c r="R62" s="38">
        <f t="shared" si="6"/>
        <v>0.66061201249176849</v>
      </c>
      <c r="S62" s="38">
        <f t="shared" si="6"/>
        <v>0.32143414185611152</v>
      </c>
      <c r="T62" s="38">
        <f t="shared" si="6"/>
        <v>0.59107559631494344</v>
      </c>
      <c r="U62" s="38">
        <f t="shared" si="6"/>
        <v>0.35781585421912704</v>
      </c>
    </row>
    <row r="63" spans="6:21" hidden="1" x14ac:dyDescent="0.25">
      <c r="F63" s="7">
        <f t="shared" si="3"/>
        <v>3</v>
      </c>
      <c r="G63" s="39">
        <v>0</v>
      </c>
      <c r="H63" s="40">
        <v>1</v>
      </c>
      <c r="I63" s="41">
        <v>1</v>
      </c>
      <c r="J63" s="41">
        <v>0</v>
      </c>
      <c r="K63" s="41">
        <v>1</v>
      </c>
      <c r="L63" s="41">
        <v>0</v>
      </c>
      <c r="M63" s="41">
        <v>0</v>
      </c>
      <c r="N63" s="38">
        <f t="shared" si="4"/>
        <v>6.1926239999261562E-3</v>
      </c>
      <c r="O63" s="38">
        <f t="shared" si="7"/>
        <v>0.43065275140720216</v>
      </c>
      <c r="P63" s="38">
        <f t="shared" si="7"/>
        <v>0.57596815578219462</v>
      </c>
      <c r="Q63" s="38">
        <f t="shared" si="7"/>
        <v>0.30974758784484846</v>
      </c>
      <c r="R63" s="38">
        <f t="shared" si="6"/>
        <v>0.66061201249176849</v>
      </c>
      <c r="S63" s="38">
        <f t="shared" si="6"/>
        <v>0.32143414185611152</v>
      </c>
      <c r="T63" s="38">
        <f t="shared" si="6"/>
        <v>0.59107559631494344</v>
      </c>
      <c r="U63" s="38">
        <f t="shared" si="6"/>
        <v>0.64218414578087302</v>
      </c>
    </row>
    <row r="64" spans="6:21" hidden="1" x14ac:dyDescent="0.25">
      <c r="F64" s="7">
        <f t="shared" si="3"/>
        <v>4</v>
      </c>
      <c r="G64" s="39">
        <v>0</v>
      </c>
      <c r="H64" s="40">
        <v>1</v>
      </c>
      <c r="I64" s="41">
        <v>1</v>
      </c>
      <c r="J64" s="41">
        <v>0</v>
      </c>
      <c r="K64" s="41">
        <v>0</v>
      </c>
      <c r="L64" s="41">
        <v>1</v>
      </c>
      <c r="M64" s="41">
        <v>1</v>
      </c>
      <c r="N64" s="38">
        <f t="shared" si="4"/>
        <v>5.0393521924032786E-3</v>
      </c>
      <c r="O64" s="38">
        <f t="shared" si="7"/>
        <v>0.43065275140720216</v>
      </c>
      <c r="P64" s="38">
        <f t="shared" si="7"/>
        <v>0.57596815578219462</v>
      </c>
      <c r="Q64" s="38">
        <f t="shared" si="7"/>
        <v>0.30974758784484846</v>
      </c>
      <c r="R64" s="38">
        <f t="shared" si="6"/>
        <v>0.66061201249176849</v>
      </c>
      <c r="S64" s="38">
        <f t="shared" si="6"/>
        <v>0.67856585814388848</v>
      </c>
      <c r="T64" s="38">
        <f t="shared" si="6"/>
        <v>0.40892440368505661</v>
      </c>
      <c r="U64" s="38">
        <f t="shared" si="6"/>
        <v>0.35781585421912704</v>
      </c>
    </row>
    <row r="65" spans="5:21" hidden="1" x14ac:dyDescent="0.25">
      <c r="F65" s="7">
        <f t="shared" si="3"/>
        <v>3</v>
      </c>
      <c r="G65" s="39">
        <v>0</v>
      </c>
      <c r="H65" s="40">
        <v>1</v>
      </c>
      <c r="I65" s="41">
        <v>1</v>
      </c>
      <c r="J65" s="41">
        <v>0</v>
      </c>
      <c r="K65" s="41">
        <v>0</v>
      </c>
      <c r="L65" s="41">
        <v>1</v>
      </c>
      <c r="M65" s="41">
        <v>0</v>
      </c>
      <c r="N65" s="38">
        <f t="shared" si="4"/>
        <v>9.0442948371583873E-3</v>
      </c>
      <c r="O65" s="38">
        <f t="shared" si="7"/>
        <v>0.43065275140720216</v>
      </c>
      <c r="P65" s="38">
        <f t="shared" si="7"/>
        <v>0.57596815578219462</v>
      </c>
      <c r="Q65" s="38">
        <f t="shared" si="7"/>
        <v>0.30974758784484846</v>
      </c>
      <c r="R65" s="38">
        <f t="shared" si="6"/>
        <v>0.66061201249176849</v>
      </c>
      <c r="S65" s="38">
        <f t="shared" si="6"/>
        <v>0.67856585814388848</v>
      </c>
      <c r="T65" s="38">
        <f t="shared" si="6"/>
        <v>0.40892440368505661</v>
      </c>
      <c r="U65" s="38">
        <f t="shared" si="6"/>
        <v>0.64218414578087302</v>
      </c>
    </row>
    <row r="66" spans="5:21" hidden="1" x14ac:dyDescent="0.25">
      <c r="F66" s="7">
        <f t="shared" si="3"/>
        <v>2</v>
      </c>
      <c r="G66" s="39">
        <v>0</v>
      </c>
      <c r="H66" s="40">
        <v>1</v>
      </c>
      <c r="I66" s="41">
        <v>1</v>
      </c>
      <c r="J66" s="41">
        <v>0</v>
      </c>
      <c r="K66" s="41">
        <v>0</v>
      </c>
      <c r="L66" s="41">
        <v>0</v>
      </c>
      <c r="M66" s="41"/>
      <c r="N66" s="38">
        <f t="shared" si="4"/>
        <v>2.0357063533676181E-2</v>
      </c>
      <c r="O66" s="38">
        <f t="shared" si="7"/>
        <v>0.43065275140720216</v>
      </c>
      <c r="P66" s="38">
        <f t="shared" si="7"/>
        <v>0.57596815578219462</v>
      </c>
      <c r="Q66" s="38">
        <f t="shared" si="7"/>
        <v>0.30974758784484846</v>
      </c>
      <c r="R66" s="38">
        <f t="shared" si="6"/>
        <v>0.66061201249176849</v>
      </c>
      <c r="S66" s="38">
        <f t="shared" si="6"/>
        <v>0.67856585814388848</v>
      </c>
      <c r="T66" s="38">
        <f t="shared" si="6"/>
        <v>0.59107559631494344</v>
      </c>
      <c r="U66" s="38" t="str">
        <f t="shared" si="6"/>
        <v/>
      </c>
    </row>
    <row r="67" spans="5:21" hidden="1" x14ac:dyDescent="0.25">
      <c r="F67" s="7">
        <f t="shared" si="3"/>
        <v>4</v>
      </c>
      <c r="G67" s="39">
        <v>0</v>
      </c>
      <c r="H67" s="40">
        <v>1</v>
      </c>
      <c r="I67" s="41">
        <v>0</v>
      </c>
      <c r="J67" s="41">
        <v>1</v>
      </c>
      <c r="K67" s="41">
        <v>1</v>
      </c>
      <c r="L67" s="41">
        <v>1</v>
      </c>
      <c r="M67" s="41"/>
      <c r="N67" s="38">
        <f t="shared" si="4"/>
        <v>7.6377446041302919E-3</v>
      </c>
      <c r="O67" s="38">
        <f t="shared" si="7"/>
        <v>0.43065275140720216</v>
      </c>
      <c r="P67" s="38">
        <f t="shared" si="7"/>
        <v>0.57596815578219462</v>
      </c>
      <c r="Q67" s="38">
        <f t="shared" si="7"/>
        <v>0.69025241215515154</v>
      </c>
      <c r="R67" s="38">
        <f t="shared" si="6"/>
        <v>0.33938798750823151</v>
      </c>
      <c r="S67" s="38">
        <f t="shared" si="6"/>
        <v>0.32143414185611152</v>
      </c>
      <c r="T67" s="38">
        <f t="shared" si="6"/>
        <v>0.40892440368505661</v>
      </c>
      <c r="U67" s="38" t="str">
        <f t="shared" si="6"/>
        <v/>
      </c>
    </row>
    <row r="68" spans="5:21" hidden="1" x14ac:dyDescent="0.25">
      <c r="F68" s="7">
        <f t="shared" si="3"/>
        <v>4</v>
      </c>
      <c r="G68" s="39">
        <v>0</v>
      </c>
      <c r="H68" s="40">
        <v>1</v>
      </c>
      <c r="I68" s="41">
        <v>0</v>
      </c>
      <c r="J68" s="41">
        <v>1</v>
      </c>
      <c r="K68" s="41">
        <v>1</v>
      </c>
      <c r="L68" s="41">
        <v>0</v>
      </c>
      <c r="M68" s="41">
        <v>1</v>
      </c>
      <c r="N68" s="38">
        <f t="shared" si="4"/>
        <v>3.950251180869193E-3</v>
      </c>
      <c r="O68" s="38">
        <f t="shared" si="7"/>
        <v>0.43065275140720216</v>
      </c>
      <c r="P68" s="38">
        <f t="shared" si="7"/>
        <v>0.57596815578219462</v>
      </c>
      <c r="Q68" s="38">
        <f t="shared" si="7"/>
        <v>0.69025241215515154</v>
      </c>
      <c r="R68" s="38">
        <f t="shared" si="6"/>
        <v>0.33938798750823151</v>
      </c>
      <c r="S68" s="38">
        <f t="shared" si="6"/>
        <v>0.32143414185611152</v>
      </c>
      <c r="T68" s="38">
        <f t="shared" si="6"/>
        <v>0.59107559631494344</v>
      </c>
      <c r="U68" s="38">
        <f t="shared" si="6"/>
        <v>0.35781585421912704</v>
      </c>
    </row>
    <row r="69" spans="5:21" hidden="1" x14ac:dyDescent="0.25">
      <c r="F69" s="7">
        <f t="shared" si="3"/>
        <v>3</v>
      </c>
      <c r="G69" s="39">
        <v>0</v>
      </c>
      <c r="H69" s="40">
        <v>1</v>
      </c>
      <c r="I69" s="41">
        <v>0</v>
      </c>
      <c r="J69" s="41">
        <v>1</v>
      </c>
      <c r="K69" s="41">
        <v>1</v>
      </c>
      <c r="L69" s="41">
        <v>0</v>
      </c>
      <c r="M69" s="41">
        <v>0</v>
      </c>
      <c r="N69" s="38">
        <f t="shared" si="4"/>
        <v>7.0896486287408437E-3</v>
      </c>
      <c r="O69" s="38">
        <f t="shared" si="7"/>
        <v>0.43065275140720216</v>
      </c>
      <c r="P69" s="38">
        <f t="shared" si="7"/>
        <v>0.57596815578219462</v>
      </c>
      <c r="Q69" s="38">
        <f t="shared" si="7"/>
        <v>0.69025241215515154</v>
      </c>
      <c r="R69" s="38">
        <f t="shared" si="6"/>
        <v>0.33938798750823151</v>
      </c>
      <c r="S69" s="38">
        <f t="shared" si="6"/>
        <v>0.32143414185611152</v>
      </c>
      <c r="T69" s="38">
        <f t="shared" si="6"/>
        <v>0.59107559631494344</v>
      </c>
      <c r="U69" s="38">
        <f t="shared" si="6"/>
        <v>0.64218414578087302</v>
      </c>
    </row>
    <row r="70" spans="5:21" hidden="1" x14ac:dyDescent="0.25">
      <c r="F70" s="7">
        <f t="shared" si="3"/>
        <v>4</v>
      </c>
      <c r="G70" s="39">
        <v>0</v>
      </c>
      <c r="H70" s="40">
        <v>1</v>
      </c>
      <c r="I70" s="41">
        <v>0</v>
      </c>
      <c r="J70" s="41">
        <v>1</v>
      </c>
      <c r="K70" s="41">
        <v>0</v>
      </c>
      <c r="L70" s="41">
        <v>1</v>
      </c>
      <c r="M70" s="41">
        <v>1</v>
      </c>
      <c r="N70" s="38">
        <f t="shared" si="4"/>
        <v>5.7693211086350636E-3</v>
      </c>
      <c r="O70" s="38">
        <f t="shared" si="7"/>
        <v>0.43065275140720216</v>
      </c>
      <c r="P70" s="38">
        <f t="shared" si="7"/>
        <v>0.57596815578219462</v>
      </c>
      <c r="Q70" s="38">
        <f t="shared" si="7"/>
        <v>0.69025241215515154</v>
      </c>
      <c r="R70" s="38">
        <f t="shared" si="6"/>
        <v>0.33938798750823151</v>
      </c>
      <c r="S70" s="38">
        <f t="shared" si="6"/>
        <v>0.67856585814388848</v>
      </c>
      <c r="T70" s="38">
        <f t="shared" si="6"/>
        <v>0.40892440368505661</v>
      </c>
      <c r="U70" s="38">
        <f t="shared" si="6"/>
        <v>0.35781585421912704</v>
      </c>
    </row>
    <row r="71" spans="5:21" hidden="1" x14ac:dyDescent="0.25">
      <c r="F71" s="7">
        <f t="shared" si="3"/>
        <v>3</v>
      </c>
      <c r="G71" s="39">
        <v>0</v>
      </c>
      <c r="H71" s="40">
        <v>1</v>
      </c>
      <c r="I71" s="41">
        <v>0</v>
      </c>
      <c r="J71" s="41">
        <v>1</v>
      </c>
      <c r="K71" s="41">
        <v>0</v>
      </c>
      <c r="L71" s="41">
        <v>1</v>
      </c>
      <c r="M71" s="41">
        <v>0</v>
      </c>
      <c r="N71" s="38">
        <f t="shared" si="4"/>
        <v>1.035439459766207E-2</v>
      </c>
      <c r="O71" s="38">
        <f t="shared" si="7"/>
        <v>0.43065275140720216</v>
      </c>
      <c r="P71" s="38">
        <f t="shared" si="7"/>
        <v>0.57596815578219462</v>
      </c>
      <c r="Q71" s="38">
        <f t="shared" si="7"/>
        <v>0.69025241215515154</v>
      </c>
      <c r="R71" s="38">
        <f t="shared" si="6"/>
        <v>0.33938798750823151</v>
      </c>
      <c r="S71" s="38">
        <f t="shared" si="6"/>
        <v>0.67856585814388848</v>
      </c>
      <c r="T71" s="38">
        <f t="shared" si="6"/>
        <v>0.40892440368505661</v>
      </c>
      <c r="U71" s="38">
        <f t="shared" si="6"/>
        <v>0.64218414578087302</v>
      </c>
    </row>
    <row r="72" spans="5:21" hidden="1" x14ac:dyDescent="0.25">
      <c r="E72" s="3"/>
      <c r="F72" s="7">
        <f t="shared" si="3"/>
        <v>2</v>
      </c>
      <c r="G72" s="39">
        <v>0</v>
      </c>
      <c r="H72" s="41">
        <v>1</v>
      </c>
      <c r="I72" s="42">
        <v>0</v>
      </c>
      <c r="J72" s="42">
        <v>1</v>
      </c>
      <c r="K72" s="42">
        <v>0</v>
      </c>
      <c r="L72" s="42">
        <v>0</v>
      </c>
      <c r="M72" s="42"/>
      <c r="N72" s="38">
        <f t="shared" si="4"/>
        <v>2.3305859934082643E-2</v>
      </c>
      <c r="O72" s="38">
        <f t="shared" si="7"/>
        <v>0.43065275140720216</v>
      </c>
      <c r="P72" s="38">
        <f t="shared" si="7"/>
        <v>0.57596815578219462</v>
      </c>
      <c r="Q72" s="38">
        <f t="shared" si="7"/>
        <v>0.69025241215515154</v>
      </c>
      <c r="R72" s="38">
        <f t="shared" si="6"/>
        <v>0.33938798750823151</v>
      </c>
      <c r="S72" s="38">
        <f t="shared" si="6"/>
        <v>0.67856585814388848</v>
      </c>
      <c r="T72" s="38">
        <f t="shared" si="6"/>
        <v>0.59107559631494344</v>
      </c>
      <c r="U72" s="38" t="str">
        <f t="shared" si="6"/>
        <v/>
      </c>
    </row>
    <row r="73" spans="5:21" hidden="1" x14ac:dyDescent="0.25">
      <c r="E73" s="3"/>
      <c r="F73" s="7">
        <f t="shared" si="3"/>
        <v>4</v>
      </c>
      <c r="G73" s="39">
        <v>0</v>
      </c>
      <c r="H73" s="41">
        <v>1</v>
      </c>
      <c r="I73" s="42">
        <v>0</v>
      </c>
      <c r="J73" s="42">
        <v>0</v>
      </c>
      <c r="K73" s="42">
        <v>1</v>
      </c>
      <c r="L73" s="42">
        <v>1</v>
      </c>
      <c r="M73" s="42">
        <v>1</v>
      </c>
      <c r="N73" s="38">
        <f t="shared" si="4"/>
        <v>5.3195477495353921E-3</v>
      </c>
      <c r="O73" s="38">
        <f t="shared" si="7"/>
        <v>0.43065275140720216</v>
      </c>
      <c r="P73" s="38">
        <f t="shared" si="7"/>
        <v>0.57596815578219462</v>
      </c>
      <c r="Q73" s="38">
        <f t="shared" si="7"/>
        <v>0.69025241215515154</v>
      </c>
      <c r="R73" s="38">
        <f t="shared" si="6"/>
        <v>0.66061201249176849</v>
      </c>
      <c r="S73" s="38">
        <f t="shared" si="6"/>
        <v>0.32143414185611152</v>
      </c>
      <c r="T73" s="38">
        <f t="shared" si="6"/>
        <v>0.40892440368505661</v>
      </c>
      <c r="U73" s="38">
        <f t="shared" si="6"/>
        <v>0.35781585421912704</v>
      </c>
    </row>
    <row r="74" spans="5:21" hidden="1" x14ac:dyDescent="0.25">
      <c r="E74" s="3"/>
      <c r="F74" s="7">
        <f t="shared" si="3"/>
        <v>3</v>
      </c>
      <c r="G74" s="39">
        <v>0</v>
      </c>
      <c r="H74" s="41">
        <v>1</v>
      </c>
      <c r="I74" s="42">
        <v>0</v>
      </c>
      <c r="J74" s="42">
        <v>0</v>
      </c>
      <c r="K74" s="42">
        <v>1</v>
      </c>
      <c r="L74" s="42">
        <v>1</v>
      </c>
      <c r="M74" s="42">
        <v>0</v>
      </c>
      <c r="N74" s="38">
        <f t="shared" si="4"/>
        <v>9.5471712256324677E-3</v>
      </c>
      <c r="O74" s="38">
        <f t="shared" si="7"/>
        <v>0.43065275140720216</v>
      </c>
      <c r="P74" s="38">
        <f t="shared" si="7"/>
        <v>0.57596815578219462</v>
      </c>
      <c r="Q74" s="38">
        <f t="shared" si="7"/>
        <v>0.69025241215515154</v>
      </c>
      <c r="R74" s="38">
        <f t="shared" si="6"/>
        <v>0.66061201249176849</v>
      </c>
      <c r="S74" s="38">
        <f t="shared" si="6"/>
        <v>0.32143414185611152</v>
      </c>
      <c r="T74" s="38">
        <f t="shared" si="6"/>
        <v>0.40892440368505661</v>
      </c>
      <c r="U74" s="38">
        <f t="shared" si="6"/>
        <v>0.64218414578087302</v>
      </c>
    </row>
    <row r="75" spans="5:21" hidden="1" x14ac:dyDescent="0.25">
      <c r="E75" s="3"/>
      <c r="F75" s="7">
        <f t="shared" si="3"/>
        <v>2</v>
      </c>
      <c r="G75" s="39">
        <v>0</v>
      </c>
      <c r="H75" s="41">
        <v>1</v>
      </c>
      <c r="I75" s="42">
        <v>0</v>
      </c>
      <c r="J75" s="42">
        <v>0</v>
      </c>
      <c r="K75" s="42">
        <v>1</v>
      </c>
      <c r="L75" s="42">
        <v>0</v>
      </c>
      <c r="M75" s="42"/>
      <c r="N75" s="38">
        <f t="shared" si="4"/>
        <v>2.1488946867210763E-2</v>
      </c>
      <c r="O75" s="38">
        <f t="shared" si="7"/>
        <v>0.43065275140720216</v>
      </c>
      <c r="P75" s="38">
        <f t="shared" si="7"/>
        <v>0.57596815578219462</v>
      </c>
      <c r="Q75" s="38">
        <f t="shared" si="7"/>
        <v>0.69025241215515154</v>
      </c>
      <c r="R75" s="38">
        <f t="shared" si="6"/>
        <v>0.66061201249176849</v>
      </c>
      <c r="S75" s="38">
        <f t="shared" si="6"/>
        <v>0.32143414185611152</v>
      </c>
      <c r="T75" s="38">
        <f t="shared" si="6"/>
        <v>0.59107559631494344</v>
      </c>
      <c r="U75" s="38" t="str">
        <f t="shared" si="6"/>
        <v/>
      </c>
    </row>
    <row r="76" spans="5:21" hidden="1" x14ac:dyDescent="0.25">
      <c r="E76" s="3"/>
      <c r="F76" s="7">
        <f t="shared" si="3"/>
        <v>1</v>
      </c>
      <c r="G76" s="39">
        <v>0</v>
      </c>
      <c r="H76" s="41">
        <v>1</v>
      </c>
      <c r="I76" s="42">
        <v>0</v>
      </c>
      <c r="J76" s="42">
        <v>0</v>
      </c>
      <c r="K76" s="42">
        <v>0</v>
      </c>
      <c r="L76" s="42"/>
      <c r="M76" s="42"/>
      <c r="N76" s="38">
        <f t="shared" si="4"/>
        <v>7.6748889984964277E-2</v>
      </c>
      <c r="O76" s="38">
        <f t="shared" si="7"/>
        <v>0.43065275140720216</v>
      </c>
      <c r="P76" s="38">
        <f t="shared" si="7"/>
        <v>0.57596815578219462</v>
      </c>
      <c r="Q76" s="38">
        <f t="shared" si="7"/>
        <v>0.69025241215515154</v>
      </c>
      <c r="R76" s="38">
        <f t="shared" si="6"/>
        <v>0.66061201249176849</v>
      </c>
      <c r="S76" s="38">
        <f t="shared" si="6"/>
        <v>0.67856585814388848</v>
      </c>
      <c r="T76" s="38" t="str">
        <f t="shared" si="6"/>
        <v/>
      </c>
      <c r="U76" s="38" t="str">
        <f t="shared" si="6"/>
        <v/>
      </c>
    </row>
    <row r="77" spans="5:21" hidden="1" x14ac:dyDescent="0.25">
      <c r="E77" s="3"/>
      <c r="F77" s="7">
        <f t="shared" si="3"/>
        <v>4</v>
      </c>
      <c r="G77" s="39">
        <v>0</v>
      </c>
      <c r="H77" s="41">
        <v>0</v>
      </c>
      <c r="I77" s="42">
        <v>1</v>
      </c>
      <c r="J77" s="42">
        <v>1</v>
      </c>
      <c r="K77" s="42">
        <v>1</v>
      </c>
      <c r="L77" s="42">
        <v>1</v>
      </c>
      <c r="M77" s="42"/>
      <c r="N77" s="38">
        <f t="shared" si="4"/>
        <v>2.5232781794229321E-3</v>
      </c>
      <c r="O77" s="38">
        <f t="shared" si="7"/>
        <v>0.43065275140720216</v>
      </c>
      <c r="P77" s="38">
        <f t="shared" si="7"/>
        <v>0.42403184421780538</v>
      </c>
      <c r="Q77" s="38">
        <f t="shared" si="7"/>
        <v>0.30974758784484846</v>
      </c>
      <c r="R77" s="38">
        <f t="shared" si="6"/>
        <v>0.33938798750823151</v>
      </c>
      <c r="S77" s="38">
        <f t="shared" si="6"/>
        <v>0.32143414185611152</v>
      </c>
      <c r="T77" s="38">
        <f t="shared" si="6"/>
        <v>0.40892440368505661</v>
      </c>
      <c r="U77" s="38" t="str">
        <f t="shared" si="6"/>
        <v/>
      </c>
    </row>
    <row r="78" spans="5:21" hidden="1" x14ac:dyDescent="0.25">
      <c r="E78" s="3"/>
      <c r="F78" s="7">
        <f t="shared" si="3"/>
        <v>4</v>
      </c>
      <c r="G78" s="39">
        <v>0</v>
      </c>
      <c r="H78" s="41">
        <v>0</v>
      </c>
      <c r="I78" s="42">
        <v>1</v>
      </c>
      <c r="J78" s="42">
        <v>1</v>
      </c>
      <c r="K78" s="42">
        <v>1</v>
      </c>
      <c r="L78" s="42">
        <v>0</v>
      </c>
      <c r="M78" s="42">
        <v>1</v>
      </c>
      <c r="N78" s="38">
        <f t="shared" si="4"/>
        <v>1.3050426696038903E-3</v>
      </c>
      <c r="O78" s="38">
        <f t="shared" si="7"/>
        <v>0.43065275140720216</v>
      </c>
      <c r="P78" s="38">
        <f t="shared" si="7"/>
        <v>0.42403184421780538</v>
      </c>
      <c r="Q78" s="38">
        <f t="shared" si="7"/>
        <v>0.30974758784484846</v>
      </c>
      <c r="R78" s="38">
        <f t="shared" si="6"/>
        <v>0.33938798750823151</v>
      </c>
      <c r="S78" s="38">
        <f t="shared" si="6"/>
        <v>0.32143414185611152</v>
      </c>
      <c r="T78" s="38">
        <f t="shared" si="6"/>
        <v>0.59107559631494344</v>
      </c>
      <c r="U78" s="38">
        <f t="shared" si="6"/>
        <v>0.35781585421912704</v>
      </c>
    </row>
    <row r="79" spans="5:21" hidden="1" x14ac:dyDescent="0.25">
      <c r="E79" s="3"/>
      <c r="F79" s="7">
        <f t="shared" si="3"/>
        <v>3</v>
      </c>
      <c r="G79" s="39">
        <v>0</v>
      </c>
      <c r="H79" s="41">
        <v>0</v>
      </c>
      <c r="I79" s="42">
        <v>1</v>
      </c>
      <c r="J79" s="42">
        <v>1</v>
      </c>
      <c r="K79" s="42">
        <v>1</v>
      </c>
      <c r="L79" s="42">
        <v>0</v>
      </c>
      <c r="M79" s="42">
        <v>0</v>
      </c>
      <c r="N79" s="38">
        <f t="shared" si="4"/>
        <v>2.3422039635893946E-3</v>
      </c>
      <c r="O79" s="38">
        <f t="shared" si="7"/>
        <v>0.43065275140720216</v>
      </c>
      <c r="P79" s="38">
        <f t="shared" si="7"/>
        <v>0.42403184421780538</v>
      </c>
      <c r="Q79" s="38">
        <f t="shared" si="7"/>
        <v>0.30974758784484846</v>
      </c>
      <c r="R79" s="38">
        <f t="shared" si="6"/>
        <v>0.33938798750823151</v>
      </c>
      <c r="S79" s="38">
        <f t="shared" si="6"/>
        <v>0.32143414185611152</v>
      </c>
      <c r="T79" s="38">
        <f t="shared" si="6"/>
        <v>0.59107559631494344</v>
      </c>
      <c r="U79" s="38">
        <f t="shared" si="6"/>
        <v>0.64218414578087302</v>
      </c>
    </row>
    <row r="80" spans="5:21" hidden="1" x14ac:dyDescent="0.25">
      <c r="E80" s="3"/>
      <c r="F80" s="7">
        <f t="shared" si="3"/>
        <v>4</v>
      </c>
      <c r="G80" s="39">
        <v>0</v>
      </c>
      <c r="H80" s="41">
        <v>0</v>
      </c>
      <c r="I80" s="42">
        <v>1</v>
      </c>
      <c r="J80" s="42">
        <v>1</v>
      </c>
      <c r="K80" s="42">
        <v>0</v>
      </c>
      <c r="L80" s="42">
        <v>1</v>
      </c>
      <c r="M80" s="42">
        <v>1</v>
      </c>
      <c r="N80" s="38">
        <f t="shared" si="4"/>
        <v>1.9060079667537724E-3</v>
      </c>
      <c r="O80" s="38">
        <f t="shared" si="7"/>
        <v>0.43065275140720216</v>
      </c>
      <c r="P80" s="38">
        <f t="shared" si="7"/>
        <v>0.42403184421780538</v>
      </c>
      <c r="Q80" s="38">
        <f t="shared" si="7"/>
        <v>0.30974758784484846</v>
      </c>
      <c r="R80" s="38">
        <f t="shared" si="6"/>
        <v>0.33938798750823151</v>
      </c>
      <c r="S80" s="38">
        <f t="shared" si="6"/>
        <v>0.67856585814388848</v>
      </c>
      <c r="T80" s="38">
        <f t="shared" si="6"/>
        <v>0.40892440368505661</v>
      </c>
      <c r="U80" s="38">
        <f t="shared" si="6"/>
        <v>0.35781585421912704</v>
      </c>
    </row>
    <row r="81" spans="5:21" hidden="1" x14ac:dyDescent="0.25">
      <c r="E81" s="3"/>
      <c r="F81" s="7">
        <f t="shared" si="3"/>
        <v>3</v>
      </c>
      <c r="G81" s="39">
        <v>0</v>
      </c>
      <c r="H81" s="41">
        <v>0</v>
      </c>
      <c r="I81" s="42">
        <v>1</v>
      </c>
      <c r="J81" s="42">
        <v>1</v>
      </c>
      <c r="K81" s="42">
        <v>0</v>
      </c>
      <c r="L81" s="42">
        <v>1</v>
      </c>
      <c r="M81" s="42">
        <v>0</v>
      </c>
      <c r="N81" s="38">
        <f t="shared" si="4"/>
        <v>3.4207765909436906E-3</v>
      </c>
      <c r="O81" s="38">
        <f t="shared" si="7"/>
        <v>0.43065275140720216</v>
      </c>
      <c r="P81" s="38">
        <f t="shared" si="7"/>
        <v>0.42403184421780538</v>
      </c>
      <c r="Q81" s="38">
        <f t="shared" si="7"/>
        <v>0.30974758784484846</v>
      </c>
      <c r="R81" s="38">
        <f t="shared" si="6"/>
        <v>0.33938798750823151</v>
      </c>
      <c r="S81" s="38">
        <f t="shared" si="6"/>
        <v>0.67856585814388848</v>
      </c>
      <c r="T81" s="38">
        <f t="shared" si="6"/>
        <v>0.40892440368505661</v>
      </c>
      <c r="U81" s="38">
        <f t="shared" si="6"/>
        <v>0.64218414578087302</v>
      </c>
    </row>
    <row r="82" spans="5:21" hidden="1" x14ac:dyDescent="0.25">
      <c r="E82" s="3"/>
      <c r="F82" s="7">
        <f t="shared" si="3"/>
        <v>2</v>
      </c>
      <c r="G82" s="39">
        <v>0</v>
      </c>
      <c r="H82" s="41">
        <v>0</v>
      </c>
      <c r="I82" s="42">
        <v>1</v>
      </c>
      <c r="J82" s="42">
        <v>1</v>
      </c>
      <c r="K82" s="42">
        <v>0</v>
      </c>
      <c r="L82" s="42">
        <v>0</v>
      </c>
      <c r="M82" s="42"/>
      <c r="N82" s="38">
        <f t="shared" si="4"/>
        <v>7.6995462498911683E-3</v>
      </c>
      <c r="O82" s="38">
        <f t="shared" si="7"/>
        <v>0.43065275140720216</v>
      </c>
      <c r="P82" s="38">
        <f t="shared" si="7"/>
        <v>0.42403184421780538</v>
      </c>
      <c r="Q82" s="38">
        <f t="shared" si="7"/>
        <v>0.30974758784484846</v>
      </c>
      <c r="R82" s="38">
        <f t="shared" si="6"/>
        <v>0.33938798750823151</v>
      </c>
      <c r="S82" s="38">
        <f t="shared" si="6"/>
        <v>0.67856585814388848</v>
      </c>
      <c r="T82" s="38">
        <f t="shared" si="6"/>
        <v>0.59107559631494344</v>
      </c>
      <c r="U82" s="38" t="str">
        <f t="shared" si="6"/>
        <v/>
      </c>
    </row>
    <row r="83" spans="5:21" hidden="1" x14ac:dyDescent="0.25">
      <c r="E83" s="3"/>
      <c r="F83" s="7">
        <f t="shared" si="3"/>
        <v>4</v>
      </c>
      <c r="G83" s="39">
        <v>0</v>
      </c>
      <c r="H83" s="41">
        <v>0</v>
      </c>
      <c r="I83" s="42">
        <v>1</v>
      </c>
      <c r="J83" s="42">
        <v>0</v>
      </c>
      <c r="K83" s="42">
        <v>1</v>
      </c>
      <c r="L83" s="42">
        <v>1</v>
      </c>
      <c r="M83" s="42">
        <v>1</v>
      </c>
      <c r="N83" s="38">
        <f t="shared" si="4"/>
        <v>1.7574165485374279E-3</v>
      </c>
      <c r="O83" s="38">
        <f t="shared" si="7"/>
        <v>0.43065275140720216</v>
      </c>
      <c r="P83" s="38">
        <f t="shared" si="7"/>
        <v>0.42403184421780538</v>
      </c>
      <c r="Q83" s="38">
        <f t="shared" si="7"/>
        <v>0.30974758784484846</v>
      </c>
      <c r="R83" s="38">
        <f t="shared" si="6"/>
        <v>0.66061201249176849</v>
      </c>
      <c r="S83" s="38">
        <f t="shared" si="6"/>
        <v>0.32143414185611152</v>
      </c>
      <c r="T83" s="38">
        <f t="shared" si="6"/>
        <v>0.40892440368505661</v>
      </c>
      <c r="U83" s="38">
        <f t="shared" si="6"/>
        <v>0.35781585421912704</v>
      </c>
    </row>
    <row r="84" spans="5:21" hidden="1" x14ac:dyDescent="0.25">
      <c r="E84" s="3"/>
      <c r="F84" s="7">
        <f t="shared" si="3"/>
        <v>3</v>
      </c>
      <c r="G84" s="39">
        <v>0</v>
      </c>
      <c r="H84" s="41">
        <v>0</v>
      </c>
      <c r="I84" s="42">
        <v>1</v>
      </c>
      <c r="J84" s="42">
        <v>0</v>
      </c>
      <c r="K84" s="42">
        <v>1</v>
      </c>
      <c r="L84" s="42">
        <v>1</v>
      </c>
      <c r="M84" s="42">
        <v>0</v>
      </c>
      <c r="N84" s="38">
        <f t="shared" si="4"/>
        <v>3.1540945760120814E-3</v>
      </c>
      <c r="O84" s="38">
        <f t="shared" si="7"/>
        <v>0.43065275140720216</v>
      </c>
      <c r="P84" s="38">
        <f t="shared" si="7"/>
        <v>0.42403184421780538</v>
      </c>
      <c r="Q84" s="38">
        <f t="shared" si="7"/>
        <v>0.30974758784484846</v>
      </c>
      <c r="R84" s="38">
        <f t="shared" si="6"/>
        <v>0.66061201249176849</v>
      </c>
      <c r="S84" s="38">
        <f t="shared" si="6"/>
        <v>0.32143414185611152</v>
      </c>
      <c r="T84" s="38">
        <f t="shared" si="6"/>
        <v>0.40892440368505661</v>
      </c>
      <c r="U84" s="38">
        <f t="shared" si="6"/>
        <v>0.64218414578087302</v>
      </c>
    </row>
    <row r="85" spans="5:21" hidden="1" x14ac:dyDescent="0.25">
      <c r="E85" s="3"/>
      <c r="F85" s="7">
        <f t="shared" si="3"/>
        <v>2</v>
      </c>
      <c r="G85" s="39">
        <v>0</v>
      </c>
      <c r="H85" s="41">
        <v>0</v>
      </c>
      <c r="I85" s="42">
        <v>1</v>
      </c>
      <c r="J85" s="42">
        <v>0</v>
      </c>
      <c r="K85" s="42">
        <v>1</v>
      </c>
      <c r="L85" s="42">
        <v>0</v>
      </c>
      <c r="M85" s="42"/>
      <c r="N85" s="38">
        <f t="shared" si="4"/>
        <v>7.0992935138849168E-3</v>
      </c>
      <c r="O85" s="38">
        <f t="shared" si="7"/>
        <v>0.43065275140720216</v>
      </c>
      <c r="P85" s="38">
        <f t="shared" si="7"/>
        <v>0.42403184421780538</v>
      </c>
      <c r="Q85" s="38">
        <f t="shared" si="7"/>
        <v>0.30974758784484846</v>
      </c>
      <c r="R85" s="38">
        <f t="shared" si="6"/>
        <v>0.66061201249176849</v>
      </c>
      <c r="S85" s="38">
        <f t="shared" si="6"/>
        <v>0.32143414185611152</v>
      </c>
      <c r="T85" s="38">
        <f t="shared" si="6"/>
        <v>0.59107559631494344</v>
      </c>
      <c r="U85" s="38" t="str">
        <f t="shared" si="6"/>
        <v/>
      </c>
    </row>
    <row r="86" spans="5:21" hidden="1" x14ac:dyDescent="0.25">
      <c r="E86" s="3"/>
      <c r="F86" s="7">
        <f t="shared" si="3"/>
        <v>1</v>
      </c>
      <c r="G86" s="39">
        <v>0</v>
      </c>
      <c r="H86" s="41">
        <v>0</v>
      </c>
      <c r="I86" s="42">
        <v>1</v>
      </c>
      <c r="J86" s="42">
        <v>0</v>
      </c>
      <c r="K86" s="42">
        <v>0</v>
      </c>
      <c r="L86" s="42"/>
      <c r="M86" s="42"/>
      <c r="N86" s="38">
        <f t="shared" si="4"/>
        <v>2.5355495559417629E-2</v>
      </c>
      <c r="O86" s="38">
        <f t="shared" si="7"/>
        <v>0.43065275140720216</v>
      </c>
      <c r="P86" s="38">
        <f t="shared" si="7"/>
        <v>0.42403184421780538</v>
      </c>
      <c r="Q86" s="38">
        <f t="shared" si="7"/>
        <v>0.30974758784484846</v>
      </c>
      <c r="R86" s="38">
        <f t="shared" si="6"/>
        <v>0.66061201249176849</v>
      </c>
      <c r="S86" s="38">
        <f t="shared" si="6"/>
        <v>0.67856585814388848</v>
      </c>
      <c r="T86" s="38" t="str">
        <f t="shared" si="6"/>
        <v/>
      </c>
      <c r="U86" s="38" t="str">
        <f t="shared" si="6"/>
        <v/>
      </c>
    </row>
    <row r="87" spans="5:21" hidden="1" x14ac:dyDescent="0.25">
      <c r="E87" s="3"/>
      <c r="F87" s="7">
        <f>SUM(G87:M87)</f>
        <v>4</v>
      </c>
      <c r="G87" s="39">
        <v>0</v>
      </c>
      <c r="H87" s="41">
        <v>0</v>
      </c>
      <c r="I87" s="42">
        <v>0</v>
      </c>
      <c r="J87" s="42">
        <v>1</v>
      </c>
      <c r="K87" s="42">
        <v>1</v>
      </c>
      <c r="L87" s="42">
        <v>1</v>
      </c>
      <c r="M87" s="42">
        <v>1</v>
      </c>
      <c r="N87" s="38">
        <f>PRODUCT(O87:U87)</f>
        <v>2.0119848748468201E-3</v>
      </c>
      <c r="O87" s="38">
        <f t="shared" si="7"/>
        <v>0.43065275140720216</v>
      </c>
      <c r="P87" s="38">
        <f t="shared" si="7"/>
        <v>0.42403184421780538</v>
      </c>
      <c r="Q87" s="38">
        <f t="shared" si="7"/>
        <v>0.69025241215515154</v>
      </c>
      <c r="R87" s="38">
        <f t="shared" si="6"/>
        <v>0.33938798750823151</v>
      </c>
      <c r="S87" s="38">
        <f t="shared" si="6"/>
        <v>0.32143414185611152</v>
      </c>
      <c r="T87" s="38">
        <f t="shared" si="6"/>
        <v>0.40892440368505661</v>
      </c>
      <c r="U87" s="38">
        <f t="shared" si="6"/>
        <v>0.35781585421912704</v>
      </c>
    </row>
    <row r="88" spans="5:21" hidden="1" x14ac:dyDescent="0.25">
      <c r="E88" s="3"/>
      <c r="F88" s="7">
        <f>SUM(G88:M88)</f>
        <v>3</v>
      </c>
      <c r="G88" s="39">
        <v>0</v>
      </c>
      <c r="H88" s="41">
        <v>0</v>
      </c>
      <c r="I88" s="42">
        <v>0</v>
      </c>
      <c r="J88" s="42">
        <v>1</v>
      </c>
      <c r="K88" s="42">
        <v>1</v>
      </c>
      <c r="L88" s="42">
        <v>1</v>
      </c>
      <c r="M88" s="42">
        <v>0</v>
      </c>
      <c r="N88" s="38">
        <f>PRODUCT(O88:U88)</f>
        <v>3.6109769115660237E-3</v>
      </c>
      <c r="O88" s="38">
        <f t="shared" si="7"/>
        <v>0.43065275140720216</v>
      </c>
      <c r="P88" s="38">
        <f t="shared" si="7"/>
        <v>0.42403184421780538</v>
      </c>
      <c r="Q88" s="38">
        <f t="shared" si="7"/>
        <v>0.69025241215515154</v>
      </c>
      <c r="R88" s="38">
        <f t="shared" si="6"/>
        <v>0.33938798750823151</v>
      </c>
      <c r="S88" s="38">
        <f t="shared" si="6"/>
        <v>0.32143414185611152</v>
      </c>
      <c r="T88" s="38">
        <f t="shared" si="6"/>
        <v>0.40892440368505661</v>
      </c>
      <c r="U88" s="38">
        <f t="shared" si="6"/>
        <v>0.64218414578087302</v>
      </c>
    </row>
    <row r="89" spans="5:21" hidden="1" x14ac:dyDescent="0.25">
      <c r="E89" s="3"/>
      <c r="F89" s="7">
        <f>SUM(G89:M89)</f>
        <v>2</v>
      </c>
      <c r="G89" s="39">
        <v>0</v>
      </c>
      <c r="H89" s="41">
        <v>0</v>
      </c>
      <c r="I89" s="42">
        <v>0</v>
      </c>
      <c r="J89" s="42">
        <v>1</v>
      </c>
      <c r="K89" s="42">
        <v>1</v>
      </c>
      <c r="L89" s="42">
        <v>0</v>
      </c>
      <c r="M89" s="42"/>
      <c r="N89" s="38">
        <f>PRODUCT(O89:U89)</f>
        <v>8.1276525954656932E-3</v>
      </c>
      <c r="O89" s="38">
        <f t="shared" si="7"/>
        <v>0.43065275140720216</v>
      </c>
      <c r="P89" s="38">
        <f t="shared" si="7"/>
        <v>0.42403184421780538</v>
      </c>
      <c r="Q89" s="38">
        <f t="shared" si="7"/>
        <v>0.69025241215515154</v>
      </c>
      <c r="R89" s="38">
        <f t="shared" si="6"/>
        <v>0.33938798750823151</v>
      </c>
      <c r="S89" s="38">
        <f t="shared" si="6"/>
        <v>0.32143414185611152</v>
      </c>
      <c r="T89" s="38">
        <f t="shared" si="6"/>
        <v>0.59107559631494344</v>
      </c>
      <c r="U89" s="38" t="str">
        <f t="shared" si="6"/>
        <v/>
      </c>
    </row>
    <row r="90" spans="5:21" hidden="1" x14ac:dyDescent="0.25">
      <c r="E90" s="3"/>
      <c r="F90" s="7">
        <f>SUM(G90:M90)</f>
        <v>1</v>
      </c>
      <c r="G90" s="39">
        <v>0</v>
      </c>
      <c r="H90" s="41">
        <v>0</v>
      </c>
      <c r="I90" s="42">
        <v>0</v>
      </c>
      <c r="J90" s="42">
        <v>1</v>
      </c>
      <c r="K90" s="42">
        <v>0</v>
      </c>
      <c r="L90" s="42"/>
      <c r="M90" s="42"/>
      <c r="N90" s="38">
        <f>PRODUCT(O90:U90)</f>
        <v>2.9028333437653139E-2</v>
      </c>
      <c r="O90" s="38">
        <f t="shared" si="7"/>
        <v>0.43065275140720216</v>
      </c>
      <c r="P90" s="38">
        <f t="shared" si="7"/>
        <v>0.42403184421780538</v>
      </c>
      <c r="Q90" s="38">
        <f t="shared" si="7"/>
        <v>0.69025241215515154</v>
      </c>
      <c r="R90" s="38">
        <f t="shared" si="6"/>
        <v>0.33938798750823151</v>
      </c>
      <c r="S90" s="38">
        <f t="shared" si="6"/>
        <v>0.67856585814388848</v>
      </c>
      <c r="T90" s="38" t="str">
        <f t="shared" si="6"/>
        <v/>
      </c>
      <c r="U90" s="38" t="str">
        <f t="shared" si="6"/>
        <v/>
      </c>
    </row>
    <row r="91" spans="5:21" hidden="1" x14ac:dyDescent="0.25">
      <c r="E91" s="3"/>
      <c r="F91" s="7">
        <f>SUM(G91:M91)</f>
        <v>0</v>
      </c>
      <c r="G91" s="39">
        <v>0</v>
      </c>
      <c r="H91" s="41">
        <v>0</v>
      </c>
      <c r="I91" s="42">
        <v>0</v>
      </c>
      <c r="J91" s="42">
        <v>0</v>
      </c>
      <c r="K91" s="42"/>
      <c r="L91" s="42"/>
      <c r="M91" s="42"/>
      <c r="N91" s="38">
        <f>PRODUCT(O91:U91)</f>
        <v>8.3268376759079443E-2</v>
      </c>
      <c r="O91" s="38">
        <f t="shared" si="7"/>
        <v>0.43065275140720216</v>
      </c>
      <c r="P91" s="38">
        <f t="shared" si="7"/>
        <v>0.42403184421780538</v>
      </c>
      <c r="Q91" s="38">
        <f t="shared" si="7"/>
        <v>0.69025241215515154</v>
      </c>
      <c r="R91" s="38">
        <f t="shared" si="6"/>
        <v>0.66061201249176849</v>
      </c>
      <c r="S91" s="38" t="str">
        <f t="shared" si="6"/>
        <v/>
      </c>
      <c r="T91" s="38" t="str">
        <f t="shared" si="6"/>
        <v/>
      </c>
      <c r="U91" s="38" t="str">
        <f t="shared" si="6"/>
        <v/>
      </c>
    </row>
    <row r="92" spans="5:21" hidden="1" x14ac:dyDescent="0.25">
      <c r="E92" s="3"/>
      <c r="F92" s="3"/>
      <c r="G92" s="2"/>
      <c r="H92" s="3"/>
      <c r="I92" s="2"/>
      <c r="J92" s="2"/>
      <c r="K92" s="2"/>
      <c r="L92" s="2"/>
      <c r="M92" s="2"/>
      <c r="N92" s="2"/>
      <c r="P92" s="2"/>
    </row>
    <row r="93" spans="5:21" hidden="1" x14ac:dyDescent="0.25">
      <c r="E93" s="3"/>
      <c r="F93" s="3"/>
      <c r="G93" s="2"/>
      <c r="H93" s="3"/>
      <c r="I93" s="2"/>
      <c r="J93" s="2"/>
      <c r="K93" s="2"/>
      <c r="L93" s="2"/>
      <c r="M93" s="2"/>
      <c r="N93" s="2"/>
      <c r="P93" s="2"/>
    </row>
    <row r="94" spans="5:21" hidden="1" x14ac:dyDescent="0.25">
      <c r="E94" s="3"/>
      <c r="F94" s="3"/>
      <c r="G94" s="2"/>
      <c r="H94" s="3"/>
      <c r="I94" s="2"/>
      <c r="J94" s="2"/>
      <c r="K94" s="2"/>
      <c r="L94" s="2"/>
      <c r="M94" s="2"/>
      <c r="N94" s="2"/>
      <c r="P94" s="2"/>
    </row>
    <row r="95" spans="5:21" hidden="1" x14ac:dyDescent="0.25">
      <c r="E95" s="3"/>
      <c r="F95" s="3"/>
      <c r="G95" s="2"/>
      <c r="H95" s="3"/>
      <c r="I95" s="2"/>
      <c r="J95" s="2"/>
      <c r="K95" s="2"/>
      <c r="L95" s="2"/>
      <c r="M95" s="2"/>
      <c r="N95" s="2"/>
      <c r="P95" s="2"/>
    </row>
    <row r="96" spans="5:21" hidden="1" x14ac:dyDescent="0.25">
      <c r="E96" s="3"/>
      <c r="F96" s="3"/>
      <c r="G96" s="2"/>
      <c r="H96" s="3"/>
      <c r="I96" s="2"/>
      <c r="J96" s="2"/>
      <c r="K96" s="2"/>
      <c r="L96" s="2"/>
      <c r="M96" s="2"/>
      <c r="N96" s="2"/>
      <c r="P96" s="2"/>
    </row>
    <row r="97" spans="5:16" hidden="1" x14ac:dyDescent="0.25">
      <c r="E97" s="3"/>
      <c r="F97" s="3"/>
      <c r="G97" s="2"/>
      <c r="H97" s="3"/>
      <c r="I97" s="2"/>
      <c r="J97" s="2"/>
      <c r="K97" s="2"/>
      <c r="L97" s="2"/>
      <c r="M97" s="2"/>
      <c r="N97" s="2"/>
      <c r="P97" s="2"/>
    </row>
    <row r="98" spans="5:16" hidden="1" x14ac:dyDescent="0.25">
      <c r="E98" s="3"/>
      <c r="F98" s="3"/>
      <c r="G98" s="2"/>
      <c r="H98" s="3"/>
      <c r="I98" s="2"/>
      <c r="J98" s="2"/>
      <c r="K98" s="2"/>
      <c r="L98" s="2"/>
      <c r="M98" s="2"/>
      <c r="N98" s="2"/>
      <c r="P98" s="2"/>
    </row>
    <row r="99" spans="5:16" hidden="1" x14ac:dyDescent="0.25">
      <c r="E99" s="3"/>
      <c r="F99" s="3"/>
      <c r="G99" s="2"/>
      <c r="H99" s="3"/>
      <c r="I99" s="2"/>
      <c r="J99" s="2"/>
      <c r="K99" s="2"/>
      <c r="L99" s="2"/>
      <c r="M99" s="2"/>
      <c r="N99" s="2"/>
      <c r="P99" s="2"/>
    </row>
    <row r="100" spans="5:16" hidden="1" x14ac:dyDescent="0.25">
      <c r="E100" s="3"/>
      <c r="F100" s="3"/>
      <c r="G100" s="2"/>
      <c r="H100" s="3"/>
      <c r="I100" s="2"/>
      <c r="J100" s="2"/>
      <c r="K100" s="2"/>
      <c r="L100" s="2"/>
      <c r="M100" s="2"/>
      <c r="N100" s="2"/>
      <c r="P100" s="2"/>
    </row>
    <row r="101" spans="5:16" hidden="1" x14ac:dyDescent="0.25">
      <c r="E101" s="3"/>
      <c r="F101" s="3"/>
      <c r="G101" s="2"/>
      <c r="H101" s="3"/>
      <c r="I101" s="2"/>
      <c r="J101" s="2"/>
      <c r="K101" s="2"/>
      <c r="L101" s="2"/>
      <c r="M101" s="2"/>
      <c r="N101" s="2"/>
      <c r="P101" s="2"/>
    </row>
    <row r="102" spans="5:16" hidden="1" x14ac:dyDescent="0.25">
      <c r="E102" s="3"/>
      <c r="F102" s="3"/>
      <c r="G102" s="2"/>
      <c r="H102" s="3"/>
      <c r="I102" s="2"/>
      <c r="J102" s="2"/>
      <c r="K102" s="2"/>
      <c r="L102" s="2"/>
      <c r="M102" s="2"/>
      <c r="N102" s="2"/>
      <c r="P102" s="2"/>
    </row>
    <row r="103" spans="5:16" hidden="1" x14ac:dyDescent="0.25">
      <c r="E103" s="3"/>
      <c r="F103" s="3"/>
      <c r="G103" s="2"/>
      <c r="H103" s="3"/>
      <c r="I103" s="2"/>
      <c r="J103" s="2"/>
      <c r="K103" s="2"/>
      <c r="L103" s="2"/>
      <c r="M103" s="2"/>
      <c r="N103" s="2"/>
      <c r="P103" s="2"/>
    </row>
    <row r="104" spans="5:16" hidden="1" x14ac:dyDescent="0.25">
      <c r="E104" s="3"/>
      <c r="F104" s="3"/>
      <c r="G104" s="2"/>
      <c r="H104" s="3"/>
      <c r="I104" s="2"/>
      <c r="J104" s="2"/>
      <c r="K104" s="2"/>
      <c r="L104" s="2"/>
      <c r="M104" s="2"/>
      <c r="N104" s="2"/>
      <c r="P104" s="2"/>
    </row>
    <row r="105" spans="5:16" hidden="1" x14ac:dyDescent="0.25">
      <c r="E105" s="3"/>
      <c r="F105" s="3"/>
      <c r="G105" s="2"/>
      <c r="H105" s="3"/>
      <c r="I105" s="2"/>
      <c r="J105" s="2"/>
      <c r="K105" s="2"/>
      <c r="L105" s="2"/>
      <c r="M105" s="2"/>
      <c r="N105" s="2"/>
      <c r="P105" s="2"/>
    </row>
    <row r="106" spans="5:16" hidden="1" x14ac:dyDescent="0.25">
      <c r="E106" s="3"/>
      <c r="F106" s="3"/>
      <c r="G106" s="2"/>
      <c r="H106" s="3"/>
      <c r="I106" s="2"/>
      <c r="J106" s="2"/>
      <c r="K106" s="2"/>
      <c r="L106" s="2"/>
      <c r="M106" s="2"/>
      <c r="N106" s="2"/>
      <c r="P106" s="2"/>
    </row>
    <row r="107" spans="5:16" hidden="1" x14ac:dyDescent="0.25">
      <c r="E107" s="3"/>
      <c r="F107" s="3"/>
      <c r="G107" s="2"/>
      <c r="H107" s="3"/>
      <c r="I107" s="2"/>
      <c r="J107" s="2"/>
      <c r="K107" s="2"/>
      <c r="L107" s="2"/>
      <c r="M107" s="2"/>
      <c r="N107" s="2"/>
      <c r="P107" s="2"/>
    </row>
    <row r="108" spans="5:16" hidden="1" x14ac:dyDescent="0.25"/>
    <row r="109" spans="5:16" hidden="1" x14ac:dyDescent="0.25"/>
    <row r="110" spans="5:16" hidden="1" x14ac:dyDescent="0.25"/>
    <row r="111" spans="5:16" hidden="1" x14ac:dyDescent="0.25"/>
    <row r="112" spans="5:16" hidden="1" x14ac:dyDescent="0.25"/>
    <row r="113" hidden="1" x14ac:dyDescent="0.25"/>
    <row r="114" hidden="1" x14ac:dyDescent="0.25"/>
    <row r="115" hidden="1" x14ac:dyDescent="0.25"/>
  </sheetData>
  <mergeCells count="11">
    <mergeCell ref="H6:I6"/>
    <mergeCell ref="B2:H2"/>
    <mergeCell ref="I2:O2"/>
    <mergeCell ref="H3:I3"/>
    <mergeCell ref="H4:I4"/>
    <mergeCell ref="H5:I5"/>
    <mergeCell ref="H7:I7"/>
    <mergeCell ref="H8:I8"/>
    <mergeCell ref="H9:I9"/>
    <mergeCell ref="H10:I10"/>
    <mergeCell ref="H12:I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B35C-C474-40DD-8244-1B05B32EC25C}">
  <dimension ref="B2:AC115"/>
  <sheetViews>
    <sheetView showGridLines="0" zoomScale="175" zoomScaleNormal="175" workbookViewId="0">
      <selection activeCell="K28" sqref="K28"/>
    </sheetView>
  </sheetViews>
  <sheetFormatPr defaultRowHeight="13.8" x14ac:dyDescent="0.25"/>
  <cols>
    <col min="1" max="1" width="1.109375" style="2" customWidth="1"/>
    <col min="2" max="2" width="15.88671875" style="2" customWidth="1"/>
    <col min="3" max="7" width="7.77734375" style="7" customWidth="1"/>
    <col min="8" max="8" width="8.88671875" style="7" customWidth="1"/>
    <col min="9" max="9" width="8.88671875" style="3" customWidth="1"/>
    <col min="10" max="14" width="7.77734375" style="3" customWidth="1"/>
    <col min="15" max="15" width="15.88671875" style="2" customWidth="1"/>
    <col min="16" max="16" width="10.6640625" style="3" customWidth="1"/>
    <col min="17" max="17" width="15.21875" style="2" bestFit="1" customWidth="1"/>
    <col min="18" max="18" width="17.6640625" style="2" bestFit="1" customWidth="1"/>
    <col min="19" max="16384" width="8.88671875" style="2"/>
  </cols>
  <sheetData>
    <row r="2" spans="2:29" ht="27.6" customHeight="1" x14ac:dyDescent="0.25">
      <c r="B2" s="134" t="str">
        <f>_xlfn.CONCAT("Charleston Palmettos (Team Game Score = ",AB3,")")</f>
        <v>Charleston Palmettos (Team Game Score = 52)</v>
      </c>
      <c r="C2" s="134"/>
      <c r="D2" s="134"/>
      <c r="E2" s="134"/>
      <c r="F2" s="134"/>
      <c r="G2" s="134"/>
      <c r="H2" s="134"/>
      <c r="I2" s="135" t="str">
        <f>_xlfn.CONCAT("Mojave Rangers (Team Game Score = ",AC3,")")</f>
        <v>Mojave Rangers (Team Game Score = 55)</v>
      </c>
      <c r="J2" s="135"/>
      <c r="K2" s="135"/>
      <c r="L2" s="135"/>
      <c r="M2" s="135"/>
      <c r="N2" s="135"/>
      <c r="O2" s="135"/>
    </row>
    <row r="3" spans="2:29" ht="42" thickBot="1" x14ac:dyDescent="0.3">
      <c r="B3" s="15" t="s">
        <v>64</v>
      </c>
      <c r="C3" s="35" t="s">
        <v>42</v>
      </c>
      <c r="D3" s="35" t="s">
        <v>70</v>
      </c>
      <c r="E3" s="35" t="s">
        <v>71</v>
      </c>
      <c r="F3" s="35" t="s">
        <v>65</v>
      </c>
      <c r="G3" s="35" t="s">
        <v>62</v>
      </c>
      <c r="H3" s="133" t="s">
        <v>63</v>
      </c>
      <c r="I3" s="133"/>
      <c r="J3" s="35" t="s">
        <v>62</v>
      </c>
      <c r="K3" s="35" t="s">
        <v>65</v>
      </c>
      <c r="L3" s="35" t="s">
        <v>71</v>
      </c>
      <c r="M3" s="35" t="s">
        <v>70</v>
      </c>
      <c r="N3" s="35" t="s">
        <v>42</v>
      </c>
      <c r="O3" s="16" t="s">
        <v>64</v>
      </c>
      <c r="AB3" s="2">
        <f>VLOOKUP(B4,cha_moj!C:Q,15,FALSE)</f>
        <v>52</v>
      </c>
      <c r="AC3" s="2">
        <f>VLOOKUP(O4,cha_moj!C:Q,15,FALSE)</f>
        <v>55</v>
      </c>
    </row>
    <row r="4" spans="2:29" ht="14.4" customHeight="1" x14ac:dyDescent="0.25">
      <c r="B4" s="14" t="s">
        <v>136</v>
      </c>
      <c r="C4" s="7">
        <f>IFERROR(VLOOKUP(B4,cha_moj!C:Q,5,FALSE),"-")</f>
        <v>53</v>
      </c>
      <c r="D4" s="8">
        <f>IFERROR(VLOOKUP(B4,cha_moj!C:Q,14,FALSE),$D$4)</f>
        <v>1601</v>
      </c>
      <c r="E4" s="8">
        <f>IFERROR(4.7*(C4-VLOOKUP(B4,cha_moj!C:Q,15,FALSE)),0)</f>
        <v>4.7</v>
      </c>
      <c r="F4" s="8">
        <f>D4+E4+68</f>
        <v>1673.7</v>
      </c>
      <c r="G4" s="9">
        <f t="shared" ref="G4:G10" si="0">1/(1+(10^((K4-F4)/400)))</f>
        <v>0.654519994382466</v>
      </c>
      <c r="H4" s="132" t="s">
        <v>0</v>
      </c>
      <c r="I4" s="132"/>
      <c r="J4" s="4">
        <f>1/(1+10^((F4-K4)/400))</f>
        <v>0.34548000561753406</v>
      </c>
      <c r="K4" s="31">
        <f>VLOOKUP(O4,cha_moj!C:Q,14,FALSE)+L4</f>
        <v>1562.7</v>
      </c>
      <c r="L4" s="8">
        <f>4.7*(N4-VLOOKUP(O4,cha_moj!C:Q,15,FALSE))</f>
        <v>4.7</v>
      </c>
      <c r="M4" s="8">
        <f>VLOOKUP(O4,cha_moj!C:Q,14,FALSE)</f>
        <v>1558</v>
      </c>
      <c r="N4" s="3">
        <f>VLOOKUP(O4,cha_moj!C:Q,5,FALSE)</f>
        <v>56</v>
      </c>
      <c r="O4" s="13" t="s">
        <v>139</v>
      </c>
    </row>
    <row r="5" spans="2:29" x14ac:dyDescent="0.25">
      <c r="B5" s="14" t="s">
        <v>135</v>
      </c>
      <c r="C5" s="7">
        <f>IFERROR(VLOOKUP(B5,cha_moj!C:Q,5,FALSE),"-")</f>
        <v>50</v>
      </c>
      <c r="D5" s="8">
        <f>IFERROR(VLOOKUP(B5,cha_moj!C:Q,14,FALSE),$D$4)</f>
        <v>1601</v>
      </c>
      <c r="E5" s="8">
        <f>IFERROR(4.7*(C5-VLOOKUP(B5,cha_moj!C:Q,15,FALSE)),0)</f>
        <v>-9.4</v>
      </c>
      <c r="F5" s="8">
        <f>D5+E5+68</f>
        <v>1659.6</v>
      </c>
      <c r="G5" s="9">
        <f t="shared" si="0"/>
        <v>0.62332621707860703</v>
      </c>
      <c r="H5" s="132" t="s">
        <v>43</v>
      </c>
      <c r="I5" s="132"/>
      <c r="J5" s="4">
        <f t="shared" ref="J5:J10" si="1">1/(1+10^((F5-K5)/400))</f>
        <v>0.37667378292139303</v>
      </c>
      <c r="K5" s="31">
        <f>VLOOKUP(O5,cha_moj!C:Q,14,FALSE)+L5</f>
        <v>1572.1</v>
      </c>
      <c r="L5" s="8">
        <f>4.7*(N5-VLOOKUP(O5,cha_moj!C:Q,15,FALSE))</f>
        <v>14.100000000000001</v>
      </c>
      <c r="M5" s="8">
        <f>VLOOKUP(O5,cha_moj!C:Q,14,FALSE)</f>
        <v>1558</v>
      </c>
      <c r="N5" s="3">
        <f>VLOOKUP(O5,cha_moj!C:Q,5,FALSE)</f>
        <v>58</v>
      </c>
      <c r="O5" s="13" t="s">
        <v>140</v>
      </c>
    </row>
    <row r="6" spans="2:29" x14ac:dyDescent="0.25">
      <c r="B6" s="14" t="s">
        <v>138</v>
      </c>
      <c r="C6" s="7">
        <f>IFERROR(VLOOKUP(B6,cha_moj!C:Q,5,FALSE),"-")</f>
        <v>47</v>
      </c>
      <c r="D6" s="8">
        <f>IFERROR(VLOOKUP(B6,cha_moj!C:Q,14,FALSE),$D$4)</f>
        <v>1601</v>
      </c>
      <c r="E6" s="8">
        <f>IFERROR(4.7*(C6-VLOOKUP(B6,cha_moj!C:Q,15,FALSE)),0)</f>
        <v>-23.5</v>
      </c>
      <c r="F6" s="8">
        <f>D6+E6</f>
        <v>1577.5</v>
      </c>
      <c r="G6" s="9">
        <f t="shared" si="0"/>
        <v>0.39137867860361197</v>
      </c>
      <c r="H6" s="132" t="s">
        <v>44</v>
      </c>
      <c r="I6" s="132"/>
      <c r="J6" s="4">
        <f t="shared" si="1"/>
        <v>0.60862132139638803</v>
      </c>
      <c r="K6" s="31">
        <f>VLOOKUP(O6,cha_moj!C:Q,14,FALSE)+68+L6</f>
        <v>1654.2</v>
      </c>
      <c r="L6" s="8">
        <f>4.7*(N6-VLOOKUP(O6,cha_moj!C:Q,15,FALSE))</f>
        <v>28.200000000000003</v>
      </c>
      <c r="M6" s="8">
        <f>VLOOKUP(O6,cha_moj!C:Q,14,FALSE)</f>
        <v>1558</v>
      </c>
      <c r="N6" s="3">
        <f>VLOOKUP(O6,cha_moj!C:Q,5,FALSE)</f>
        <v>61</v>
      </c>
      <c r="O6" s="13" t="s">
        <v>141</v>
      </c>
    </row>
    <row r="7" spans="2:29" x14ac:dyDescent="0.25">
      <c r="B7" s="14" t="s">
        <v>136</v>
      </c>
      <c r="C7" s="7">
        <f>IFERROR(VLOOKUP(B7,cha_moj!C:Q,5,FALSE),"-")</f>
        <v>53</v>
      </c>
      <c r="D7" s="8">
        <f>IFERROR(VLOOKUP(B7,cha_moj!C:Q,14,FALSE),$D$4)</f>
        <v>1601</v>
      </c>
      <c r="E7" s="8">
        <f>IFERROR(4.7*(C7-VLOOKUP(B7,cha_moj!C:Q,15,FALSE)),0)</f>
        <v>4.7</v>
      </c>
      <c r="F7" s="8">
        <f>D7+E7</f>
        <v>1605.7</v>
      </c>
      <c r="G7" s="9">
        <f t="shared" si="0"/>
        <v>0.56821774378018586</v>
      </c>
      <c r="H7" s="132" t="s">
        <v>105</v>
      </c>
      <c r="I7" s="132"/>
      <c r="J7" s="4">
        <f t="shared" si="1"/>
        <v>0.43178225621981414</v>
      </c>
      <c r="K7" s="31">
        <f>L7+M7</f>
        <v>1558</v>
      </c>
      <c r="L7" s="8">
        <f>IFERROR(4.7*(N7-VLOOKUP(O7,cha_moj!C:Q,15,FALSE)),0)</f>
        <v>0</v>
      </c>
      <c r="M7" s="8">
        <f>IFERROR(VLOOKUP(O7,cha_moj!C:Q,14,FALSE),M4)</f>
        <v>1558</v>
      </c>
      <c r="N7" s="3" t="str">
        <f>IFERROR(VLOOKUP(O7,cha_moj!C:Q,5,FALSE),"-")</f>
        <v>-</v>
      </c>
      <c r="O7" s="13" t="s">
        <v>144</v>
      </c>
    </row>
    <row r="8" spans="2:29" x14ac:dyDescent="0.25">
      <c r="B8" s="14" t="s">
        <v>135</v>
      </c>
      <c r="C8" s="7">
        <f>IFERROR(VLOOKUP(B8,cha_moj!C:Q,5,FALSE),"-")</f>
        <v>50</v>
      </c>
      <c r="D8" s="8">
        <f>IFERROR(VLOOKUP(B8,cha_moj!C:Q,14,FALSE),$D$4)</f>
        <v>1601</v>
      </c>
      <c r="E8" s="8">
        <f>IFERROR(4.7*(C8-VLOOKUP(B8,cha_moj!C:Q,15,FALSE)),0)</f>
        <v>-9.4</v>
      </c>
      <c r="F8" s="8">
        <f>D8+E8</f>
        <v>1591.6</v>
      </c>
      <c r="G8" s="9">
        <f t="shared" si="0"/>
        <v>0.44396693009444543</v>
      </c>
      <c r="H8" s="132" t="s">
        <v>46</v>
      </c>
      <c r="I8" s="132"/>
      <c r="J8" s="4">
        <f t="shared" si="1"/>
        <v>0.55603306990555457</v>
      </c>
      <c r="K8" s="31">
        <f>VLOOKUP(O8,cha_moj!C:Q,14,FALSE)+68+L8</f>
        <v>1630.7</v>
      </c>
      <c r="L8" s="8">
        <f>4.7*(N8-VLOOKUP(O8,cha_moj!C:Q,15,FALSE))</f>
        <v>4.7</v>
      </c>
      <c r="M8" s="8">
        <f>VLOOKUP(O8,cha_moj!C:Q,14,FALSE)</f>
        <v>1558</v>
      </c>
      <c r="N8" s="3">
        <f>VLOOKUP(O8,cha_moj!C:Q,5,FALSE)</f>
        <v>56</v>
      </c>
      <c r="O8" s="13" t="s">
        <v>139</v>
      </c>
    </row>
    <row r="9" spans="2:29" x14ac:dyDescent="0.25">
      <c r="B9" s="14" t="s">
        <v>138</v>
      </c>
      <c r="C9" s="7">
        <f>IFERROR(VLOOKUP(B9,cha_moj!C:Q,5,FALSE),"-")</f>
        <v>47</v>
      </c>
      <c r="D9" s="8">
        <f>IFERROR(VLOOKUP(B9,cha_moj!C:Q,14,FALSE),$D$4)</f>
        <v>1601</v>
      </c>
      <c r="E9" s="8">
        <f>IFERROR(4.7*(C9-VLOOKUP(B9,cha_moj!C:Q,15,FALSE)),0)</f>
        <v>-23.5</v>
      </c>
      <c r="F9" s="8">
        <f>D9+E9</f>
        <v>1577.5</v>
      </c>
      <c r="G9" s="9">
        <f t="shared" si="0"/>
        <v>0.41087373796662352</v>
      </c>
      <c r="H9" s="132" t="s">
        <v>106</v>
      </c>
      <c r="I9" s="132"/>
      <c r="J9" s="4">
        <f t="shared" si="1"/>
        <v>0.58912626203337648</v>
      </c>
      <c r="K9" s="31">
        <f>VLOOKUP(O9,cha_moj!C:Q,14,FALSE)+68+L9</f>
        <v>1640.1</v>
      </c>
      <c r="L9" s="8">
        <f>4.7*(N9-VLOOKUP(O9,cha_moj!C:Q,15,FALSE))</f>
        <v>14.100000000000001</v>
      </c>
      <c r="M9" s="8">
        <f>VLOOKUP(O9,cha_moj!C:Q,14,FALSE)</f>
        <v>1558</v>
      </c>
      <c r="N9" s="3">
        <f>VLOOKUP(O9,cha_moj!C:Q,5,FALSE)</f>
        <v>58</v>
      </c>
      <c r="O9" s="13" t="s">
        <v>140</v>
      </c>
    </row>
    <row r="10" spans="2:29" x14ac:dyDescent="0.25">
      <c r="B10" s="14" t="s">
        <v>136</v>
      </c>
      <c r="C10" s="7">
        <f>IFERROR(VLOOKUP(B10,cha_moj!C:Q,5,FALSE),"-")</f>
        <v>53</v>
      </c>
      <c r="D10" s="8">
        <f>IFERROR(VLOOKUP(B10,cha_moj!C:Q,14,FALSE),$D$4)</f>
        <v>1601</v>
      </c>
      <c r="E10" s="8">
        <f>IFERROR(4.7*(C10-VLOOKUP(B10,cha_moj!C:Q,15,FALSE)),0)</f>
        <v>4.7</v>
      </c>
      <c r="F10" s="8">
        <f>D10+E10</f>
        <v>1605.7</v>
      </c>
      <c r="G10" s="9">
        <f t="shared" si="0"/>
        <v>0.43065275140720211</v>
      </c>
      <c r="H10" s="132" t="s">
        <v>107</v>
      </c>
      <c r="I10" s="132"/>
      <c r="J10" s="4">
        <f t="shared" si="1"/>
        <v>0.56934724859279784</v>
      </c>
      <c r="K10" s="31">
        <f>VLOOKUP(O10,cha_moj!C:Q,14,FALSE)+68+L10</f>
        <v>1654.2</v>
      </c>
      <c r="L10" s="8">
        <f>4.7*(N10-VLOOKUP(O10,cha_moj!C:Q,15,FALSE))</f>
        <v>28.200000000000003</v>
      </c>
      <c r="M10" s="8">
        <f>VLOOKUP(O10,cha_moj!C:Q,14,FALSE)</f>
        <v>1558</v>
      </c>
      <c r="N10" s="3">
        <f>VLOOKUP(O10,cha_moj!C:Q,5,FALSE)</f>
        <v>61</v>
      </c>
      <c r="O10" s="13" t="s">
        <v>141</v>
      </c>
    </row>
    <row r="11" spans="2:29" x14ac:dyDescent="0.25">
      <c r="B11" s="14"/>
      <c r="G11" s="32"/>
      <c r="J11" s="32"/>
      <c r="P11" s="7"/>
      <c r="Q11" s="32"/>
      <c r="R11" s="32"/>
    </row>
    <row r="12" spans="2:29" x14ac:dyDescent="0.25">
      <c r="G12" s="34">
        <f>SUMIF(F22:F91,4,N22:N91)</f>
        <v>0.5070764030262539</v>
      </c>
      <c r="H12" s="131" t="s">
        <v>72</v>
      </c>
      <c r="I12" s="131"/>
      <c r="J12" s="34">
        <f>1-G12</f>
        <v>0.4929235969737461</v>
      </c>
      <c r="P12" s="7"/>
      <c r="Q12" s="32"/>
      <c r="R12" s="32"/>
    </row>
    <row r="13" spans="2:29" x14ac:dyDescent="0.25">
      <c r="B13" s="30" t="s">
        <v>66</v>
      </c>
      <c r="G13" s="32"/>
      <c r="J13" s="32"/>
      <c r="P13" s="7"/>
      <c r="Q13" s="32"/>
      <c r="R13" s="32"/>
    </row>
    <row r="14" spans="2:29" x14ac:dyDescent="0.25">
      <c r="B14" s="5" t="s">
        <v>67</v>
      </c>
      <c r="C14" s="10"/>
    </row>
    <row r="15" spans="2:29" x14ac:dyDescent="0.25">
      <c r="B15" s="5" t="s">
        <v>68</v>
      </c>
    </row>
    <row r="17" spans="3:21" ht="13.8" hidden="1" customHeight="1" x14ac:dyDescent="0.25"/>
    <row r="18" spans="3:21" ht="13.8" hidden="1" customHeight="1" x14ac:dyDescent="0.25"/>
    <row r="19" spans="3:21" ht="13.8" hidden="1" customHeight="1" x14ac:dyDescent="0.25"/>
    <row r="20" spans="3:21" ht="13.8" hidden="1" customHeight="1" x14ac:dyDescent="0.25"/>
    <row r="21" spans="3:21" ht="13.8" hidden="1" customHeight="1" x14ac:dyDescent="0.25">
      <c r="G21" s="32">
        <f>G4</f>
        <v>0.654519994382466</v>
      </c>
      <c r="H21" s="32">
        <f>G5</f>
        <v>0.62332621707860703</v>
      </c>
      <c r="I21" s="37">
        <f>G6</f>
        <v>0.39137867860361197</v>
      </c>
      <c r="J21" s="37">
        <f>G7</f>
        <v>0.56821774378018586</v>
      </c>
      <c r="K21" s="37">
        <f>G8</f>
        <v>0.44396693009444543</v>
      </c>
      <c r="L21" s="37">
        <f>G9</f>
        <v>0.41087373796662352</v>
      </c>
      <c r="M21" s="37">
        <f>G10</f>
        <v>0.43065275140720211</v>
      </c>
    </row>
    <row r="22" spans="3:21" ht="13.8" hidden="1" customHeight="1" x14ac:dyDescent="0.25">
      <c r="F22" s="7">
        <f>SUM(G22:M22)</f>
        <v>4</v>
      </c>
      <c r="G22" s="39">
        <v>1</v>
      </c>
      <c r="H22" s="40">
        <v>1</v>
      </c>
      <c r="I22" s="40">
        <v>1</v>
      </c>
      <c r="J22" s="41">
        <v>1</v>
      </c>
      <c r="K22" s="41"/>
      <c r="L22" s="41"/>
      <c r="M22" s="41"/>
      <c r="N22" s="38">
        <f>PRODUCT(O22:U22)</f>
        <v>9.0729865200864526E-2</v>
      </c>
      <c r="O22" s="38">
        <f t="shared" ref="O22:U22" si="2">IF(G22="","",IF(G22=1,G$21,(1-G$21)))</f>
        <v>0.654519994382466</v>
      </c>
      <c r="P22" s="38">
        <f t="shared" si="2"/>
        <v>0.62332621707860703</v>
      </c>
      <c r="Q22" s="38">
        <f t="shared" si="2"/>
        <v>0.39137867860361197</v>
      </c>
      <c r="R22" s="38">
        <f t="shared" si="2"/>
        <v>0.56821774378018586</v>
      </c>
      <c r="S22" s="38" t="str">
        <f t="shared" si="2"/>
        <v/>
      </c>
      <c r="T22" s="38" t="str">
        <f t="shared" si="2"/>
        <v/>
      </c>
      <c r="U22" s="38" t="str">
        <f t="shared" si="2"/>
        <v/>
      </c>
    </row>
    <row r="23" spans="3:21" s="3" customFormat="1" ht="13.8" hidden="1" customHeight="1" x14ac:dyDescent="0.2">
      <c r="C23" s="7"/>
      <c r="D23" s="7"/>
      <c r="E23" s="7"/>
      <c r="F23" s="7">
        <f t="shared" ref="F23:F86" si="3">SUM(G23:M23)</f>
        <v>4</v>
      </c>
      <c r="G23" s="39">
        <v>1</v>
      </c>
      <c r="H23" s="40">
        <v>1</v>
      </c>
      <c r="I23" s="40">
        <v>1</v>
      </c>
      <c r="J23" s="41">
        <v>0</v>
      </c>
      <c r="K23" s="41">
        <v>1</v>
      </c>
      <c r="L23" s="41"/>
      <c r="M23" s="41"/>
      <c r="N23" s="38">
        <f t="shared" ref="N23:N86" si="4">PRODUCT(O23:U23)</f>
        <v>3.0609123068910296E-2</v>
      </c>
      <c r="O23" s="38">
        <f t="shared" ref="O23:O86" si="5">IF(G23="","",IF(G23=1,G$21,(1-G$21)))</f>
        <v>0.654519994382466</v>
      </c>
      <c r="P23" s="38">
        <f t="shared" ref="P23:P86" si="6">IF(H23="","",IF(H23=1,H$21,(1-H$21)))</f>
        <v>0.62332621707860703</v>
      </c>
      <c r="Q23" s="38">
        <f t="shared" ref="Q23:Q86" si="7">IF(I23="","",IF(I23=1,I$21,(1-I$21)))</f>
        <v>0.39137867860361197</v>
      </c>
      <c r="R23" s="38">
        <f t="shared" ref="R23:R86" si="8">IF(J23="","",IF(J23=1,J$21,(1-J$21)))</f>
        <v>0.43178225621981414</v>
      </c>
      <c r="S23" s="38">
        <f t="shared" ref="S23:S86" si="9">IF(K23="","",IF(K23=1,K$21,(1-K$21)))</f>
        <v>0.44396693009444543</v>
      </c>
      <c r="T23" s="38" t="str">
        <f t="shared" ref="T23:T86" si="10">IF(L23="","",IF(L23=1,L$21,(1-L$21)))</f>
        <v/>
      </c>
      <c r="U23" s="38" t="str">
        <f t="shared" ref="U23:U86" si="11">IF(M23="","",IF(M23=1,M$21,(1-M$21)))</f>
        <v/>
      </c>
    </row>
    <row r="24" spans="3:21" ht="13.8" hidden="1" customHeight="1" x14ac:dyDescent="0.25">
      <c r="F24" s="7">
        <f t="shared" si="3"/>
        <v>4</v>
      </c>
      <c r="G24" s="39">
        <v>1</v>
      </c>
      <c r="H24" s="40">
        <v>1</v>
      </c>
      <c r="I24" s="40">
        <v>1</v>
      </c>
      <c r="J24" s="41">
        <v>0</v>
      </c>
      <c r="K24" s="41">
        <v>0</v>
      </c>
      <c r="L24" s="41">
        <v>1</v>
      </c>
      <c r="M24" s="41"/>
      <c r="N24" s="38">
        <f t="shared" si="4"/>
        <v>1.5751041314510727E-2</v>
      </c>
      <c r="O24" s="38">
        <f t="shared" si="5"/>
        <v>0.654519994382466</v>
      </c>
      <c r="P24" s="38">
        <f t="shared" si="6"/>
        <v>0.62332621707860703</v>
      </c>
      <c r="Q24" s="38">
        <f t="shared" si="7"/>
        <v>0.39137867860361197</v>
      </c>
      <c r="R24" s="38">
        <f t="shared" si="8"/>
        <v>0.43178225621981414</v>
      </c>
      <c r="S24" s="38">
        <f t="shared" si="9"/>
        <v>0.55603306990555457</v>
      </c>
      <c r="T24" s="38">
        <f t="shared" si="10"/>
        <v>0.41087373796662352</v>
      </c>
      <c r="U24" s="38" t="str">
        <f t="shared" si="11"/>
        <v/>
      </c>
    </row>
    <row r="25" spans="3:21" ht="13.8" hidden="1" customHeight="1" x14ac:dyDescent="0.25">
      <c r="F25" s="7">
        <f t="shared" si="3"/>
        <v>4</v>
      </c>
      <c r="G25" s="39">
        <v>1</v>
      </c>
      <c r="H25" s="40">
        <v>1</v>
      </c>
      <c r="I25" s="40">
        <v>1</v>
      </c>
      <c r="J25" s="41">
        <v>0</v>
      </c>
      <c r="K25" s="41">
        <v>0</v>
      </c>
      <c r="L25" s="41">
        <v>0</v>
      </c>
      <c r="M25" s="41">
        <v>1</v>
      </c>
      <c r="N25" s="38">
        <f t="shared" si="4"/>
        <v>9.7260499777769016E-3</v>
      </c>
      <c r="O25" s="38">
        <f t="shared" si="5"/>
        <v>0.654519994382466</v>
      </c>
      <c r="P25" s="38">
        <f t="shared" si="6"/>
        <v>0.62332621707860703</v>
      </c>
      <c r="Q25" s="38">
        <f t="shared" si="7"/>
        <v>0.39137867860361197</v>
      </c>
      <c r="R25" s="38">
        <f t="shared" si="8"/>
        <v>0.43178225621981414</v>
      </c>
      <c r="S25" s="38">
        <f t="shared" si="9"/>
        <v>0.55603306990555457</v>
      </c>
      <c r="T25" s="38">
        <f t="shared" si="10"/>
        <v>0.58912626203337648</v>
      </c>
      <c r="U25" s="38">
        <f t="shared" si="11"/>
        <v>0.43065275140720211</v>
      </c>
    </row>
    <row r="26" spans="3:21" ht="13.8" hidden="1" customHeight="1" x14ac:dyDescent="0.25">
      <c r="F26" s="7">
        <f t="shared" si="3"/>
        <v>3</v>
      </c>
      <c r="G26" s="39">
        <v>1</v>
      </c>
      <c r="H26" s="40">
        <v>1</v>
      </c>
      <c r="I26" s="40">
        <v>1</v>
      </c>
      <c r="J26" s="41">
        <v>0</v>
      </c>
      <c r="K26" s="41">
        <v>0</v>
      </c>
      <c r="L26" s="41">
        <v>0</v>
      </c>
      <c r="M26" s="41">
        <v>0</v>
      </c>
      <c r="N26" s="38">
        <f t="shared" si="4"/>
        <v>1.2858387126121853E-2</v>
      </c>
      <c r="O26" s="38">
        <f t="shared" si="5"/>
        <v>0.654519994382466</v>
      </c>
      <c r="P26" s="38">
        <f t="shared" si="6"/>
        <v>0.62332621707860703</v>
      </c>
      <c r="Q26" s="38">
        <f t="shared" si="7"/>
        <v>0.39137867860361197</v>
      </c>
      <c r="R26" s="38">
        <f t="shared" si="8"/>
        <v>0.43178225621981414</v>
      </c>
      <c r="S26" s="38">
        <f t="shared" si="9"/>
        <v>0.55603306990555457</v>
      </c>
      <c r="T26" s="38">
        <f t="shared" si="10"/>
        <v>0.58912626203337648</v>
      </c>
      <c r="U26" s="38">
        <f t="shared" si="11"/>
        <v>0.56934724859279795</v>
      </c>
    </row>
    <row r="27" spans="3:21" ht="13.8" hidden="1" customHeight="1" x14ac:dyDescent="0.25">
      <c r="F27" s="7">
        <f t="shared" si="3"/>
        <v>4</v>
      </c>
      <c r="G27" s="39">
        <v>1</v>
      </c>
      <c r="H27" s="40">
        <v>1</v>
      </c>
      <c r="I27" s="40">
        <v>0</v>
      </c>
      <c r="J27" s="41">
        <v>1</v>
      </c>
      <c r="K27" s="41">
        <v>1</v>
      </c>
      <c r="L27" s="41"/>
      <c r="M27" s="41"/>
      <c r="N27" s="38">
        <f t="shared" si="4"/>
        <v>6.2639875739217005E-2</v>
      </c>
      <c r="O27" s="38">
        <f t="shared" si="5"/>
        <v>0.654519994382466</v>
      </c>
      <c r="P27" s="38">
        <f t="shared" si="6"/>
        <v>0.62332621707860703</v>
      </c>
      <c r="Q27" s="38">
        <f t="shared" si="7"/>
        <v>0.60862132139638803</v>
      </c>
      <c r="R27" s="38">
        <f t="shared" si="8"/>
        <v>0.56821774378018586</v>
      </c>
      <c r="S27" s="38">
        <f t="shared" si="9"/>
        <v>0.44396693009444543</v>
      </c>
      <c r="T27" s="38" t="str">
        <f t="shared" si="10"/>
        <v/>
      </c>
      <c r="U27" s="38" t="str">
        <f t="shared" si="11"/>
        <v/>
      </c>
    </row>
    <row r="28" spans="3:21" ht="13.8" hidden="1" customHeight="1" x14ac:dyDescent="0.25">
      <c r="F28" s="7">
        <f t="shared" si="3"/>
        <v>4</v>
      </c>
      <c r="G28" s="39">
        <v>1</v>
      </c>
      <c r="H28" s="40">
        <v>1</v>
      </c>
      <c r="I28" s="40">
        <v>0</v>
      </c>
      <c r="J28" s="41">
        <v>1</v>
      </c>
      <c r="K28" s="41">
        <v>0</v>
      </c>
      <c r="L28" s="41">
        <v>1</v>
      </c>
      <c r="M28" s="41"/>
      <c r="N28" s="38">
        <f t="shared" si="4"/>
        <v>3.2233634020909258E-2</v>
      </c>
      <c r="O28" s="38">
        <f t="shared" si="5"/>
        <v>0.654519994382466</v>
      </c>
      <c r="P28" s="38">
        <f t="shared" si="6"/>
        <v>0.62332621707860703</v>
      </c>
      <c r="Q28" s="38">
        <f t="shared" si="7"/>
        <v>0.60862132139638803</v>
      </c>
      <c r="R28" s="38">
        <f t="shared" si="8"/>
        <v>0.56821774378018586</v>
      </c>
      <c r="S28" s="38">
        <f t="shared" si="9"/>
        <v>0.55603306990555457</v>
      </c>
      <c r="T28" s="38">
        <f t="shared" si="10"/>
        <v>0.41087373796662352</v>
      </c>
      <c r="U28" s="38" t="str">
        <f t="shared" si="11"/>
        <v/>
      </c>
    </row>
    <row r="29" spans="3:21" ht="13.8" hidden="1" customHeight="1" x14ac:dyDescent="0.25">
      <c r="F29" s="7">
        <f t="shared" si="3"/>
        <v>4</v>
      </c>
      <c r="G29" s="39">
        <v>1</v>
      </c>
      <c r="H29" s="40">
        <v>1</v>
      </c>
      <c r="I29" s="40">
        <v>0</v>
      </c>
      <c r="J29" s="41">
        <v>1</v>
      </c>
      <c r="K29" s="41">
        <v>0</v>
      </c>
      <c r="L29" s="41">
        <v>0</v>
      </c>
      <c r="M29" s="41">
        <v>1</v>
      </c>
      <c r="N29" s="38">
        <f t="shared" si="4"/>
        <v>1.9903822813537683E-2</v>
      </c>
      <c r="O29" s="38">
        <f t="shared" si="5"/>
        <v>0.654519994382466</v>
      </c>
      <c r="P29" s="38">
        <f t="shared" si="6"/>
        <v>0.62332621707860703</v>
      </c>
      <c r="Q29" s="38">
        <f t="shared" si="7"/>
        <v>0.60862132139638803</v>
      </c>
      <c r="R29" s="38">
        <f t="shared" si="8"/>
        <v>0.56821774378018586</v>
      </c>
      <c r="S29" s="38">
        <f t="shared" si="9"/>
        <v>0.55603306990555457</v>
      </c>
      <c r="T29" s="38">
        <f t="shared" si="10"/>
        <v>0.58912626203337648</v>
      </c>
      <c r="U29" s="38">
        <f t="shared" si="11"/>
        <v>0.43065275140720211</v>
      </c>
    </row>
    <row r="30" spans="3:21" ht="13.8" hidden="1" customHeight="1" x14ac:dyDescent="0.25">
      <c r="F30" s="7">
        <f t="shared" si="3"/>
        <v>3</v>
      </c>
      <c r="G30" s="39">
        <v>1</v>
      </c>
      <c r="H30" s="40">
        <v>1</v>
      </c>
      <c r="I30" s="40">
        <v>0</v>
      </c>
      <c r="J30" s="41">
        <v>1</v>
      </c>
      <c r="K30" s="41">
        <v>0</v>
      </c>
      <c r="L30" s="41">
        <v>0</v>
      </c>
      <c r="M30" s="41">
        <v>0</v>
      </c>
      <c r="N30" s="38">
        <f t="shared" si="4"/>
        <v>2.6313977371181674E-2</v>
      </c>
      <c r="O30" s="38">
        <f t="shared" si="5"/>
        <v>0.654519994382466</v>
      </c>
      <c r="P30" s="38">
        <f t="shared" si="6"/>
        <v>0.62332621707860703</v>
      </c>
      <c r="Q30" s="38">
        <f t="shared" si="7"/>
        <v>0.60862132139638803</v>
      </c>
      <c r="R30" s="38">
        <f t="shared" si="8"/>
        <v>0.56821774378018586</v>
      </c>
      <c r="S30" s="38">
        <f t="shared" si="9"/>
        <v>0.55603306990555457</v>
      </c>
      <c r="T30" s="38">
        <f t="shared" si="10"/>
        <v>0.58912626203337648</v>
      </c>
      <c r="U30" s="38">
        <f t="shared" si="11"/>
        <v>0.56934724859279795</v>
      </c>
    </row>
    <row r="31" spans="3:21" ht="13.8" hidden="1" customHeight="1" x14ac:dyDescent="0.25">
      <c r="F31" s="7">
        <f t="shared" si="3"/>
        <v>4</v>
      </c>
      <c r="G31" s="39">
        <v>1</v>
      </c>
      <c r="H31" s="40">
        <v>1</v>
      </c>
      <c r="I31" s="40">
        <v>0</v>
      </c>
      <c r="J31" s="41">
        <v>0</v>
      </c>
      <c r="K31" s="41">
        <v>1</v>
      </c>
      <c r="L31" s="41">
        <v>1</v>
      </c>
      <c r="M31" s="41"/>
      <c r="N31" s="38">
        <f t="shared" si="4"/>
        <v>1.9557316795145639E-2</v>
      </c>
      <c r="O31" s="38">
        <f t="shared" si="5"/>
        <v>0.654519994382466</v>
      </c>
      <c r="P31" s="38">
        <f t="shared" si="6"/>
        <v>0.62332621707860703</v>
      </c>
      <c r="Q31" s="38">
        <f t="shared" si="7"/>
        <v>0.60862132139638803</v>
      </c>
      <c r="R31" s="38">
        <f t="shared" si="8"/>
        <v>0.43178225621981414</v>
      </c>
      <c r="S31" s="38">
        <f t="shared" si="9"/>
        <v>0.44396693009444543</v>
      </c>
      <c r="T31" s="38">
        <f t="shared" si="10"/>
        <v>0.41087373796662352</v>
      </c>
      <c r="U31" s="38" t="str">
        <f t="shared" si="11"/>
        <v/>
      </c>
    </row>
    <row r="32" spans="3:21" ht="13.8" hidden="1" customHeight="1" x14ac:dyDescent="0.25">
      <c r="F32" s="7">
        <f t="shared" si="3"/>
        <v>4</v>
      </c>
      <c r="G32" s="39">
        <v>1</v>
      </c>
      <c r="H32" s="40">
        <v>1</v>
      </c>
      <c r="I32" s="40">
        <v>0</v>
      </c>
      <c r="J32" s="41">
        <v>0</v>
      </c>
      <c r="K32" s="41">
        <v>1</v>
      </c>
      <c r="L32" s="41">
        <v>0</v>
      </c>
      <c r="M32" s="41">
        <v>1</v>
      </c>
      <c r="N32" s="38">
        <f t="shared" si="4"/>
        <v>1.20763723986658E-2</v>
      </c>
      <c r="O32" s="38">
        <f t="shared" si="5"/>
        <v>0.654519994382466</v>
      </c>
      <c r="P32" s="38">
        <f t="shared" si="6"/>
        <v>0.62332621707860703</v>
      </c>
      <c r="Q32" s="38">
        <f t="shared" si="7"/>
        <v>0.60862132139638803</v>
      </c>
      <c r="R32" s="38">
        <f t="shared" si="8"/>
        <v>0.43178225621981414</v>
      </c>
      <c r="S32" s="38">
        <f t="shared" si="9"/>
        <v>0.44396693009444543</v>
      </c>
      <c r="T32" s="38">
        <f t="shared" si="10"/>
        <v>0.58912626203337648</v>
      </c>
      <c r="U32" s="38">
        <f t="shared" si="11"/>
        <v>0.43065275140720211</v>
      </c>
    </row>
    <row r="33" spans="6:21" ht="13.8" hidden="1" customHeight="1" x14ac:dyDescent="0.25">
      <c r="F33" s="7">
        <f t="shared" si="3"/>
        <v>3</v>
      </c>
      <c r="G33" s="39">
        <v>1</v>
      </c>
      <c r="H33" s="40">
        <v>1</v>
      </c>
      <c r="I33" s="40">
        <v>0</v>
      </c>
      <c r="J33" s="41">
        <v>0</v>
      </c>
      <c r="K33" s="41">
        <v>1</v>
      </c>
      <c r="L33" s="41">
        <v>0</v>
      </c>
      <c r="M33" s="41">
        <v>0</v>
      </c>
      <c r="N33" s="38">
        <f t="shared" si="4"/>
        <v>1.596564604706574E-2</v>
      </c>
      <c r="O33" s="38">
        <f t="shared" si="5"/>
        <v>0.654519994382466</v>
      </c>
      <c r="P33" s="38">
        <f t="shared" si="6"/>
        <v>0.62332621707860703</v>
      </c>
      <c r="Q33" s="38">
        <f t="shared" si="7"/>
        <v>0.60862132139638803</v>
      </c>
      <c r="R33" s="38">
        <f t="shared" si="8"/>
        <v>0.43178225621981414</v>
      </c>
      <c r="S33" s="38">
        <f t="shared" si="9"/>
        <v>0.44396693009444543</v>
      </c>
      <c r="T33" s="38">
        <f t="shared" si="10"/>
        <v>0.58912626203337648</v>
      </c>
      <c r="U33" s="38">
        <f t="shared" si="11"/>
        <v>0.56934724859279795</v>
      </c>
    </row>
    <row r="34" spans="6:21" ht="13.8" hidden="1" customHeight="1" x14ac:dyDescent="0.25">
      <c r="F34" s="7">
        <f t="shared" si="3"/>
        <v>4</v>
      </c>
      <c r="G34" s="39">
        <v>1</v>
      </c>
      <c r="H34" s="40">
        <v>1</v>
      </c>
      <c r="I34" s="40">
        <v>0</v>
      </c>
      <c r="J34" s="41">
        <v>0</v>
      </c>
      <c r="K34" s="41">
        <v>0</v>
      </c>
      <c r="L34" s="41">
        <v>1</v>
      </c>
      <c r="M34" s="41">
        <v>1</v>
      </c>
      <c r="N34" s="38">
        <f t="shared" si="4"/>
        <v>1.0548397736504725E-2</v>
      </c>
      <c r="O34" s="38">
        <f t="shared" si="5"/>
        <v>0.654519994382466</v>
      </c>
      <c r="P34" s="38">
        <f t="shared" si="6"/>
        <v>0.62332621707860703</v>
      </c>
      <c r="Q34" s="38">
        <f t="shared" si="7"/>
        <v>0.60862132139638803</v>
      </c>
      <c r="R34" s="38">
        <f t="shared" si="8"/>
        <v>0.43178225621981414</v>
      </c>
      <c r="S34" s="38">
        <f t="shared" si="9"/>
        <v>0.55603306990555457</v>
      </c>
      <c r="T34" s="38">
        <f t="shared" si="10"/>
        <v>0.41087373796662352</v>
      </c>
      <c r="U34" s="38">
        <f t="shared" si="11"/>
        <v>0.43065275140720211</v>
      </c>
    </row>
    <row r="35" spans="6:21" ht="13.8" hidden="1" customHeight="1" x14ac:dyDescent="0.25">
      <c r="F35" s="7">
        <f t="shared" si="3"/>
        <v>3</v>
      </c>
      <c r="G35" s="39">
        <v>1</v>
      </c>
      <c r="H35" s="40">
        <v>1</v>
      </c>
      <c r="I35" s="40">
        <v>0</v>
      </c>
      <c r="J35" s="41">
        <v>0</v>
      </c>
      <c r="K35" s="41">
        <v>0</v>
      </c>
      <c r="L35" s="41">
        <v>1</v>
      </c>
      <c r="M35" s="41">
        <v>0</v>
      </c>
      <c r="N35" s="38">
        <f t="shared" si="4"/>
        <v>1.3945577286380307E-2</v>
      </c>
      <c r="O35" s="38">
        <f t="shared" si="5"/>
        <v>0.654519994382466</v>
      </c>
      <c r="P35" s="38">
        <f t="shared" si="6"/>
        <v>0.62332621707860703</v>
      </c>
      <c r="Q35" s="38">
        <f t="shared" si="7"/>
        <v>0.60862132139638803</v>
      </c>
      <c r="R35" s="38">
        <f t="shared" si="8"/>
        <v>0.43178225621981414</v>
      </c>
      <c r="S35" s="38">
        <f t="shared" si="9"/>
        <v>0.55603306990555457</v>
      </c>
      <c r="T35" s="38">
        <f t="shared" si="10"/>
        <v>0.41087373796662352</v>
      </c>
      <c r="U35" s="38">
        <f t="shared" si="11"/>
        <v>0.56934724859279795</v>
      </c>
    </row>
    <row r="36" spans="6:21" ht="13.8" hidden="1" customHeight="1" x14ac:dyDescent="0.25">
      <c r="F36" s="7">
        <f t="shared" si="3"/>
        <v>2</v>
      </c>
      <c r="G36" s="39">
        <v>1</v>
      </c>
      <c r="H36" s="40">
        <v>1</v>
      </c>
      <c r="I36" s="40">
        <v>0</v>
      </c>
      <c r="J36" s="41">
        <v>0</v>
      </c>
      <c r="K36" s="41">
        <v>0</v>
      </c>
      <c r="L36" s="41">
        <v>0</v>
      </c>
      <c r="M36" s="41"/>
      <c r="N36" s="38">
        <f t="shared" si="4"/>
        <v>3.5120385203941513E-2</v>
      </c>
      <c r="O36" s="38">
        <f t="shared" si="5"/>
        <v>0.654519994382466</v>
      </c>
      <c r="P36" s="38">
        <f t="shared" si="6"/>
        <v>0.62332621707860703</v>
      </c>
      <c r="Q36" s="38">
        <f t="shared" si="7"/>
        <v>0.60862132139638803</v>
      </c>
      <c r="R36" s="38">
        <f t="shared" si="8"/>
        <v>0.43178225621981414</v>
      </c>
      <c r="S36" s="38">
        <f t="shared" si="9"/>
        <v>0.55603306990555457</v>
      </c>
      <c r="T36" s="38">
        <f t="shared" si="10"/>
        <v>0.58912626203337648</v>
      </c>
      <c r="U36" s="38" t="str">
        <f t="shared" si="11"/>
        <v/>
      </c>
    </row>
    <row r="37" spans="6:21" ht="13.8" hidden="1" customHeight="1" x14ac:dyDescent="0.25">
      <c r="F37" s="7">
        <f t="shared" si="3"/>
        <v>4</v>
      </c>
      <c r="G37" s="39">
        <v>1</v>
      </c>
      <c r="H37" s="40">
        <v>0</v>
      </c>
      <c r="I37" s="40">
        <v>1</v>
      </c>
      <c r="J37" s="41">
        <v>1</v>
      </c>
      <c r="K37" s="41">
        <v>1</v>
      </c>
      <c r="L37" s="41"/>
      <c r="M37" s="41"/>
      <c r="N37" s="38">
        <f t="shared" si="4"/>
        <v>2.4341698984433831E-2</v>
      </c>
      <c r="O37" s="38">
        <f t="shared" si="5"/>
        <v>0.654519994382466</v>
      </c>
      <c r="P37" s="38">
        <f t="shared" si="6"/>
        <v>0.37667378292139297</v>
      </c>
      <c r="Q37" s="38">
        <f t="shared" si="7"/>
        <v>0.39137867860361197</v>
      </c>
      <c r="R37" s="38">
        <f t="shared" si="8"/>
        <v>0.56821774378018586</v>
      </c>
      <c r="S37" s="38">
        <f t="shared" si="9"/>
        <v>0.44396693009444543</v>
      </c>
      <c r="T37" s="38" t="str">
        <f t="shared" si="10"/>
        <v/>
      </c>
      <c r="U37" s="38" t="str">
        <f t="shared" si="11"/>
        <v/>
      </c>
    </row>
    <row r="38" spans="6:21" ht="13.8" hidden="1" customHeight="1" x14ac:dyDescent="0.25">
      <c r="F38" s="7">
        <f t="shared" si="3"/>
        <v>4</v>
      </c>
      <c r="G38" s="39">
        <v>1</v>
      </c>
      <c r="H38" s="40">
        <v>0</v>
      </c>
      <c r="I38" s="40">
        <v>1</v>
      </c>
      <c r="J38" s="41">
        <v>1</v>
      </c>
      <c r="K38" s="41">
        <v>0</v>
      </c>
      <c r="L38" s="41">
        <v>1</v>
      </c>
      <c r="M38" s="41"/>
      <c r="N38" s="38">
        <f t="shared" si="4"/>
        <v>1.2525909530502947E-2</v>
      </c>
      <c r="O38" s="38">
        <f t="shared" si="5"/>
        <v>0.654519994382466</v>
      </c>
      <c r="P38" s="38">
        <f t="shared" si="6"/>
        <v>0.37667378292139297</v>
      </c>
      <c r="Q38" s="38">
        <f t="shared" si="7"/>
        <v>0.39137867860361197</v>
      </c>
      <c r="R38" s="38">
        <f t="shared" si="8"/>
        <v>0.56821774378018586</v>
      </c>
      <c r="S38" s="38">
        <f t="shared" si="9"/>
        <v>0.55603306990555457</v>
      </c>
      <c r="T38" s="38">
        <f t="shared" si="10"/>
        <v>0.41087373796662352</v>
      </c>
      <c r="U38" s="38" t="str">
        <f t="shared" si="11"/>
        <v/>
      </c>
    </row>
    <row r="39" spans="6:21" ht="13.8" hidden="1" customHeight="1" x14ac:dyDescent="0.25">
      <c r="F39" s="7">
        <f t="shared" si="3"/>
        <v>4</v>
      </c>
      <c r="G39" s="39">
        <v>1</v>
      </c>
      <c r="H39" s="40">
        <v>0</v>
      </c>
      <c r="I39" s="40">
        <v>1</v>
      </c>
      <c r="J39" s="41">
        <v>1</v>
      </c>
      <c r="K39" s="41">
        <v>0</v>
      </c>
      <c r="L39" s="41">
        <v>0</v>
      </c>
      <c r="M39" s="41">
        <v>1</v>
      </c>
      <c r="N39" s="38">
        <f t="shared" si="4"/>
        <v>7.7345757450683174E-3</v>
      </c>
      <c r="O39" s="38">
        <f t="shared" si="5"/>
        <v>0.654519994382466</v>
      </c>
      <c r="P39" s="38">
        <f t="shared" si="6"/>
        <v>0.37667378292139297</v>
      </c>
      <c r="Q39" s="38">
        <f t="shared" si="7"/>
        <v>0.39137867860361197</v>
      </c>
      <c r="R39" s="38">
        <f t="shared" si="8"/>
        <v>0.56821774378018586</v>
      </c>
      <c r="S39" s="38">
        <f t="shared" si="9"/>
        <v>0.55603306990555457</v>
      </c>
      <c r="T39" s="38">
        <f t="shared" si="10"/>
        <v>0.58912626203337648</v>
      </c>
      <c r="U39" s="38">
        <f t="shared" si="11"/>
        <v>0.43065275140720211</v>
      </c>
    </row>
    <row r="40" spans="6:21" ht="13.8" hidden="1" customHeight="1" x14ac:dyDescent="0.25">
      <c r="F40" s="7">
        <f t="shared" si="3"/>
        <v>3</v>
      </c>
      <c r="G40" s="39">
        <v>1</v>
      </c>
      <c r="H40" s="40">
        <v>0</v>
      </c>
      <c r="I40" s="40">
        <v>1</v>
      </c>
      <c r="J40" s="41">
        <v>1</v>
      </c>
      <c r="K40" s="41">
        <v>0</v>
      </c>
      <c r="L40" s="41">
        <v>0</v>
      </c>
      <c r="M40" s="41">
        <v>0</v>
      </c>
      <c r="N40" s="38">
        <f t="shared" si="4"/>
        <v>1.0225545767669722E-2</v>
      </c>
      <c r="O40" s="38">
        <f t="shared" si="5"/>
        <v>0.654519994382466</v>
      </c>
      <c r="P40" s="38">
        <f t="shared" si="6"/>
        <v>0.37667378292139297</v>
      </c>
      <c r="Q40" s="38">
        <f t="shared" si="7"/>
        <v>0.39137867860361197</v>
      </c>
      <c r="R40" s="38">
        <f t="shared" si="8"/>
        <v>0.56821774378018586</v>
      </c>
      <c r="S40" s="38">
        <f t="shared" si="9"/>
        <v>0.55603306990555457</v>
      </c>
      <c r="T40" s="38">
        <f t="shared" si="10"/>
        <v>0.58912626203337648</v>
      </c>
      <c r="U40" s="38">
        <f t="shared" si="11"/>
        <v>0.56934724859279795</v>
      </c>
    </row>
    <row r="41" spans="6:21" ht="13.8" hidden="1" customHeight="1" x14ac:dyDescent="0.25">
      <c r="F41" s="7">
        <f t="shared" si="3"/>
        <v>4</v>
      </c>
      <c r="G41" s="39">
        <v>1</v>
      </c>
      <c r="H41" s="40">
        <v>0</v>
      </c>
      <c r="I41" s="40">
        <v>1</v>
      </c>
      <c r="J41" s="41">
        <v>0</v>
      </c>
      <c r="K41" s="41">
        <v>1</v>
      </c>
      <c r="L41" s="41">
        <v>1</v>
      </c>
      <c r="M41" s="41"/>
      <c r="N41" s="38">
        <f t="shared" si="4"/>
        <v>7.5999243732950278E-3</v>
      </c>
      <c r="O41" s="38">
        <f t="shared" si="5"/>
        <v>0.654519994382466</v>
      </c>
      <c r="P41" s="38">
        <f t="shared" si="6"/>
        <v>0.37667378292139297</v>
      </c>
      <c r="Q41" s="38">
        <f t="shared" si="7"/>
        <v>0.39137867860361197</v>
      </c>
      <c r="R41" s="38">
        <f t="shared" si="8"/>
        <v>0.43178225621981414</v>
      </c>
      <c r="S41" s="38">
        <f t="shared" si="9"/>
        <v>0.44396693009444543</v>
      </c>
      <c r="T41" s="38">
        <f t="shared" si="10"/>
        <v>0.41087373796662352</v>
      </c>
      <c r="U41" s="38" t="str">
        <f t="shared" si="11"/>
        <v/>
      </c>
    </row>
    <row r="42" spans="6:21" ht="13.8" hidden="1" customHeight="1" x14ac:dyDescent="0.25">
      <c r="F42" s="7">
        <f t="shared" si="3"/>
        <v>4</v>
      </c>
      <c r="G42" s="39">
        <v>1</v>
      </c>
      <c r="H42" s="40">
        <v>0</v>
      </c>
      <c r="I42" s="40">
        <v>1</v>
      </c>
      <c r="J42" s="41">
        <v>0</v>
      </c>
      <c r="K42" s="41">
        <v>1</v>
      </c>
      <c r="L42" s="41">
        <v>0</v>
      </c>
      <c r="M42" s="41">
        <v>1</v>
      </c>
      <c r="N42" s="38">
        <f t="shared" si="4"/>
        <v>4.6928480984870253E-3</v>
      </c>
      <c r="O42" s="38">
        <f t="shared" si="5"/>
        <v>0.654519994382466</v>
      </c>
      <c r="P42" s="38">
        <f t="shared" si="6"/>
        <v>0.37667378292139297</v>
      </c>
      <c r="Q42" s="38">
        <f t="shared" si="7"/>
        <v>0.39137867860361197</v>
      </c>
      <c r="R42" s="38">
        <f t="shared" si="8"/>
        <v>0.43178225621981414</v>
      </c>
      <c r="S42" s="38">
        <f t="shared" si="9"/>
        <v>0.44396693009444543</v>
      </c>
      <c r="T42" s="38">
        <f t="shared" si="10"/>
        <v>0.58912626203337648</v>
      </c>
      <c r="U42" s="38">
        <f t="shared" si="11"/>
        <v>0.43065275140720211</v>
      </c>
    </row>
    <row r="43" spans="6:21" ht="13.8" hidden="1" customHeight="1" x14ac:dyDescent="0.25">
      <c r="F43" s="7">
        <f t="shared" si="3"/>
        <v>3</v>
      </c>
      <c r="G43" s="39">
        <v>1</v>
      </c>
      <c r="H43" s="40">
        <v>0</v>
      </c>
      <c r="I43" s="40">
        <v>1</v>
      </c>
      <c r="J43" s="41">
        <v>0</v>
      </c>
      <c r="K43" s="41">
        <v>1</v>
      </c>
      <c r="L43" s="41">
        <v>0</v>
      </c>
      <c r="M43" s="41">
        <v>0</v>
      </c>
      <c r="N43" s="38">
        <f t="shared" si="4"/>
        <v>6.204210107115196E-3</v>
      </c>
      <c r="O43" s="38">
        <f t="shared" si="5"/>
        <v>0.654519994382466</v>
      </c>
      <c r="P43" s="38">
        <f t="shared" si="6"/>
        <v>0.37667378292139297</v>
      </c>
      <c r="Q43" s="38">
        <f t="shared" si="7"/>
        <v>0.39137867860361197</v>
      </c>
      <c r="R43" s="38">
        <f t="shared" si="8"/>
        <v>0.43178225621981414</v>
      </c>
      <c r="S43" s="38">
        <f t="shared" si="9"/>
        <v>0.44396693009444543</v>
      </c>
      <c r="T43" s="38">
        <f t="shared" si="10"/>
        <v>0.58912626203337648</v>
      </c>
      <c r="U43" s="38">
        <f t="shared" si="11"/>
        <v>0.56934724859279795</v>
      </c>
    </row>
    <row r="44" spans="6:21" ht="13.8" hidden="1" customHeight="1" x14ac:dyDescent="0.25">
      <c r="F44" s="7">
        <f t="shared" si="3"/>
        <v>4</v>
      </c>
      <c r="G44" s="39">
        <v>1</v>
      </c>
      <c r="H44" s="40">
        <v>0</v>
      </c>
      <c r="I44" s="40">
        <v>1</v>
      </c>
      <c r="J44" s="41">
        <v>0</v>
      </c>
      <c r="K44" s="41">
        <v>0</v>
      </c>
      <c r="L44" s="41">
        <v>1</v>
      </c>
      <c r="M44" s="41">
        <v>1</v>
      </c>
      <c r="N44" s="38">
        <f t="shared" si="4"/>
        <v>4.0990809678335214E-3</v>
      </c>
      <c r="O44" s="38">
        <f t="shared" si="5"/>
        <v>0.654519994382466</v>
      </c>
      <c r="P44" s="38">
        <f t="shared" si="6"/>
        <v>0.37667378292139297</v>
      </c>
      <c r="Q44" s="38">
        <f t="shared" si="7"/>
        <v>0.39137867860361197</v>
      </c>
      <c r="R44" s="38">
        <f t="shared" si="8"/>
        <v>0.43178225621981414</v>
      </c>
      <c r="S44" s="38">
        <f t="shared" si="9"/>
        <v>0.55603306990555457</v>
      </c>
      <c r="T44" s="38">
        <f t="shared" si="10"/>
        <v>0.41087373796662352</v>
      </c>
      <c r="U44" s="38">
        <f t="shared" si="11"/>
        <v>0.43065275140720211</v>
      </c>
    </row>
    <row r="45" spans="6:21" ht="13.8" hidden="1" customHeight="1" x14ac:dyDescent="0.25">
      <c r="F45" s="7">
        <f t="shared" si="3"/>
        <v>3</v>
      </c>
      <c r="G45" s="39">
        <v>1</v>
      </c>
      <c r="H45" s="40">
        <v>0</v>
      </c>
      <c r="I45" s="40">
        <v>1</v>
      </c>
      <c r="J45" s="41">
        <v>0</v>
      </c>
      <c r="K45" s="41">
        <v>0</v>
      </c>
      <c r="L45" s="41">
        <v>1</v>
      </c>
      <c r="M45" s="41">
        <v>0</v>
      </c>
      <c r="N45" s="38">
        <f t="shared" si="4"/>
        <v>5.4192164410170052E-3</v>
      </c>
      <c r="O45" s="38">
        <f t="shared" si="5"/>
        <v>0.654519994382466</v>
      </c>
      <c r="P45" s="38">
        <f t="shared" si="6"/>
        <v>0.37667378292139297</v>
      </c>
      <c r="Q45" s="38">
        <f t="shared" si="7"/>
        <v>0.39137867860361197</v>
      </c>
      <c r="R45" s="38">
        <f t="shared" si="8"/>
        <v>0.43178225621981414</v>
      </c>
      <c r="S45" s="38">
        <f t="shared" si="9"/>
        <v>0.55603306990555457</v>
      </c>
      <c r="T45" s="38">
        <f t="shared" si="10"/>
        <v>0.41087373796662352</v>
      </c>
      <c r="U45" s="38">
        <f t="shared" si="11"/>
        <v>0.56934724859279795</v>
      </c>
    </row>
    <row r="46" spans="6:21" ht="13.8" hidden="1" customHeight="1" x14ac:dyDescent="0.25">
      <c r="F46" s="7">
        <f t="shared" si="3"/>
        <v>2</v>
      </c>
      <c r="G46" s="39">
        <v>1</v>
      </c>
      <c r="H46" s="40">
        <v>0</v>
      </c>
      <c r="I46" s="40">
        <v>1</v>
      </c>
      <c r="J46" s="41">
        <v>0</v>
      </c>
      <c r="K46" s="41">
        <v>0</v>
      </c>
      <c r="L46" s="41">
        <v>0</v>
      </c>
      <c r="M46" s="41"/>
      <c r="N46" s="38">
        <f t="shared" si="4"/>
        <v>1.3647693817446164E-2</v>
      </c>
      <c r="O46" s="38">
        <f t="shared" si="5"/>
        <v>0.654519994382466</v>
      </c>
      <c r="P46" s="38">
        <f t="shared" si="6"/>
        <v>0.37667378292139297</v>
      </c>
      <c r="Q46" s="38">
        <f t="shared" si="7"/>
        <v>0.39137867860361197</v>
      </c>
      <c r="R46" s="38">
        <f t="shared" si="8"/>
        <v>0.43178225621981414</v>
      </c>
      <c r="S46" s="38">
        <f t="shared" si="9"/>
        <v>0.55603306990555457</v>
      </c>
      <c r="T46" s="38">
        <f t="shared" si="10"/>
        <v>0.58912626203337648</v>
      </c>
      <c r="U46" s="38" t="str">
        <f t="shared" si="11"/>
        <v/>
      </c>
    </row>
    <row r="47" spans="6:21" ht="13.8" hidden="1" customHeight="1" x14ac:dyDescent="0.25">
      <c r="F47" s="7">
        <f t="shared" si="3"/>
        <v>4</v>
      </c>
      <c r="G47" s="39">
        <v>1</v>
      </c>
      <c r="H47" s="40">
        <v>0</v>
      </c>
      <c r="I47" s="40">
        <v>0</v>
      </c>
      <c r="J47" s="41">
        <v>1</v>
      </c>
      <c r="K47" s="41">
        <v>1</v>
      </c>
      <c r="L47" s="41">
        <v>1</v>
      </c>
      <c r="M47" s="41"/>
      <c r="N47" s="38">
        <f t="shared" si="4"/>
        <v>1.5552824473242749E-2</v>
      </c>
      <c r="O47" s="38">
        <f t="shared" si="5"/>
        <v>0.654519994382466</v>
      </c>
      <c r="P47" s="38">
        <f t="shared" si="6"/>
        <v>0.37667378292139297</v>
      </c>
      <c r="Q47" s="38">
        <f t="shared" si="7"/>
        <v>0.60862132139638803</v>
      </c>
      <c r="R47" s="38">
        <f t="shared" si="8"/>
        <v>0.56821774378018586</v>
      </c>
      <c r="S47" s="38">
        <f t="shared" si="9"/>
        <v>0.44396693009444543</v>
      </c>
      <c r="T47" s="38">
        <f t="shared" si="10"/>
        <v>0.41087373796662352</v>
      </c>
      <c r="U47" s="38" t="str">
        <f t="shared" si="11"/>
        <v/>
      </c>
    </row>
    <row r="48" spans="6:21" ht="13.8" hidden="1" customHeight="1" x14ac:dyDescent="0.25">
      <c r="F48" s="7">
        <f t="shared" si="3"/>
        <v>4</v>
      </c>
      <c r="G48" s="39">
        <v>1</v>
      </c>
      <c r="H48" s="40">
        <v>0</v>
      </c>
      <c r="I48" s="40">
        <v>0</v>
      </c>
      <c r="J48" s="41">
        <v>1</v>
      </c>
      <c r="K48" s="41">
        <v>1</v>
      </c>
      <c r="L48" s="41">
        <v>0</v>
      </c>
      <c r="M48" s="41">
        <v>1</v>
      </c>
      <c r="N48" s="38">
        <f t="shared" si="4"/>
        <v>9.6036538221123628E-3</v>
      </c>
      <c r="O48" s="38">
        <f t="shared" si="5"/>
        <v>0.654519994382466</v>
      </c>
      <c r="P48" s="38">
        <f t="shared" si="6"/>
        <v>0.37667378292139297</v>
      </c>
      <c r="Q48" s="38">
        <f t="shared" si="7"/>
        <v>0.60862132139638803</v>
      </c>
      <c r="R48" s="38">
        <f t="shared" si="8"/>
        <v>0.56821774378018586</v>
      </c>
      <c r="S48" s="38">
        <f t="shared" si="9"/>
        <v>0.44396693009444543</v>
      </c>
      <c r="T48" s="38">
        <f t="shared" si="10"/>
        <v>0.58912626203337648</v>
      </c>
      <c r="U48" s="38">
        <f t="shared" si="11"/>
        <v>0.43065275140720211</v>
      </c>
    </row>
    <row r="49" spans="6:21" ht="13.8" hidden="1" customHeight="1" x14ac:dyDescent="0.25">
      <c r="F49" s="7">
        <f t="shared" si="3"/>
        <v>3</v>
      </c>
      <c r="G49" s="39">
        <v>1</v>
      </c>
      <c r="H49" s="40">
        <v>0</v>
      </c>
      <c r="I49" s="40">
        <v>0</v>
      </c>
      <c r="J49" s="41">
        <v>1</v>
      </c>
      <c r="K49" s="41">
        <v>1</v>
      </c>
      <c r="L49" s="41">
        <v>0</v>
      </c>
      <c r="M49" s="41">
        <v>0</v>
      </c>
      <c r="N49" s="38">
        <f t="shared" si="4"/>
        <v>1.2696572498818916E-2</v>
      </c>
      <c r="O49" s="38">
        <f t="shared" si="5"/>
        <v>0.654519994382466</v>
      </c>
      <c r="P49" s="38">
        <f t="shared" si="6"/>
        <v>0.37667378292139297</v>
      </c>
      <c r="Q49" s="38">
        <f t="shared" si="7"/>
        <v>0.60862132139638803</v>
      </c>
      <c r="R49" s="38">
        <f t="shared" si="8"/>
        <v>0.56821774378018586</v>
      </c>
      <c r="S49" s="38">
        <f t="shared" si="9"/>
        <v>0.44396693009444543</v>
      </c>
      <c r="T49" s="38">
        <f t="shared" si="10"/>
        <v>0.58912626203337648</v>
      </c>
      <c r="U49" s="38">
        <f t="shared" si="11"/>
        <v>0.56934724859279795</v>
      </c>
    </row>
    <row r="50" spans="6:21" ht="13.8" hidden="1" customHeight="1" x14ac:dyDescent="0.25">
      <c r="F50" s="7">
        <f t="shared" si="3"/>
        <v>4</v>
      </c>
      <c r="G50" s="39">
        <v>1</v>
      </c>
      <c r="H50" s="40">
        <v>0</v>
      </c>
      <c r="I50" s="40">
        <v>0</v>
      </c>
      <c r="J50" s="41">
        <v>1</v>
      </c>
      <c r="K50" s="41">
        <v>0</v>
      </c>
      <c r="L50" s="41">
        <v>1</v>
      </c>
      <c r="M50" s="41">
        <v>1</v>
      </c>
      <c r="N50" s="38">
        <f t="shared" si="4"/>
        <v>8.3885422621231016E-3</v>
      </c>
      <c r="O50" s="38">
        <f t="shared" si="5"/>
        <v>0.654519994382466</v>
      </c>
      <c r="P50" s="38">
        <f t="shared" si="6"/>
        <v>0.37667378292139297</v>
      </c>
      <c r="Q50" s="38">
        <f t="shared" si="7"/>
        <v>0.60862132139638803</v>
      </c>
      <c r="R50" s="38">
        <f t="shared" si="8"/>
        <v>0.56821774378018586</v>
      </c>
      <c r="S50" s="38">
        <f t="shared" si="9"/>
        <v>0.55603306990555457</v>
      </c>
      <c r="T50" s="38">
        <f t="shared" si="10"/>
        <v>0.41087373796662352</v>
      </c>
      <c r="U50" s="38">
        <f t="shared" si="11"/>
        <v>0.43065275140720211</v>
      </c>
    </row>
    <row r="51" spans="6:21" ht="13.8" hidden="1" customHeight="1" x14ac:dyDescent="0.25">
      <c r="F51" s="7">
        <f t="shared" si="3"/>
        <v>3</v>
      </c>
      <c r="G51" s="39">
        <v>1</v>
      </c>
      <c r="H51" s="40">
        <v>0</v>
      </c>
      <c r="I51" s="40">
        <v>0</v>
      </c>
      <c r="J51" s="41">
        <v>1</v>
      </c>
      <c r="K51" s="41">
        <v>0</v>
      </c>
      <c r="L51" s="41">
        <v>1</v>
      </c>
      <c r="M51" s="41">
        <v>0</v>
      </c>
      <c r="N51" s="38">
        <f t="shared" si="4"/>
        <v>1.1090126420969432E-2</v>
      </c>
      <c r="O51" s="38">
        <f t="shared" si="5"/>
        <v>0.654519994382466</v>
      </c>
      <c r="P51" s="38">
        <f t="shared" si="6"/>
        <v>0.37667378292139297</v>
      </c>
      <c r="Q51" s="38">
        <f t="shared" si="7"/>
        <v>0.60862132139638803</v>
      </c>
      <c r="R51" s="38">
        <f t="shared" si="8"/>
        <v>0.56821774378018586</v>
      </c>
      <c r="S51" s="38">
        <f t="shared" si="9"/>
        <v>0.55603306990555457</v>
      </c>
      <c r="T51" s="38">
        <f t="shared" si="10"/>
        <v>0.41087373796662352</v>
      </c>
      <c r="U51" s="38">
        <f t="shared" si="11"/>
        <v>0.56934724859279795</v>
      </c>
    </row>
    <row r="52" spans="6:21" ht="13.8" hidden="1" customHeight="1" x14ac:dyDescent="0.25">
      <c r="F52" s="7">
        <f t="shared" si="3"/>
        <v>2</v>
      </c>
      <c r="G52" s="39">
        <v>1</v>
      </c>
      <c r="H52" s="40">
        <v>0</v>
      </c>
      <c r="I52" s="40">
        <v>0</v>
      </c>
      <c r="J52" s="41">
        <v>1</v>
      </c>
      <c r="K52" s="41">
        <v>0</v>
      </c>
      <c r="L52" s="41">
        <v>0</v>
      </c>
      <c r="M52" s="41"/>
      <c r="N52" s="38">
        <f t="shared" si="4"/>
        <v>2.7929249816373215E-2</v>
      </c>
      <c r="O52" s="38">
        <f t="shared" si="5"/>
        <v>0.654519994382466</v>
      </c>
      <c r="P52" s="38">
        <f t="shared" si="6"/>
        <v>0.37667378292139297</v>
      </c>
      <c r="Q52" s="38">
        <f t="shared" si="7"/>
        <v>0.60862132139638803</v>
      </c>
      <c r="R52" s="38">
        <f t="shared" si="8"/>
        <v>0.56821774378018586</v>
      </c>
      <c r="S52" s="38">
        <f t="shared" si="9"/>
        <v>0.55603306990555457</v>
      </c>
      <c r="T52" s="38">
        <f t="shared" si="10"/>
        <v>0.58912626203337648</v>
      </c>
      <c r="U52" s="38" t="str">
        <f t="shared" si="11"/>
        <v/>
      </c>
    </row>
    <row r="53" spans="6:21" ht="13.8" hidden="1" customHeight="1" x14ac:dyDescent="0.25">
      <c r="F53" s="7">
        <f t="shared" si="3"/>
        <v>4</v>
      </c>
      <c r="G53" s="39">
        <v>1</v>
      </c>
      <c r="H53" s="40">
        <v>0</v>
      </c>
      <c r="I53" s="40">
        <v>0</v>
      </c>
      <c r="J53" s="41">
        <v>0</v>
      </c>
      <c r="K53" s="41">
        <v>1</v>
      </c>
      <c r="L53" s="41">
        <v>1</v>
      </c>
      <c r="M53" s="41">
        <v>1</v>
      </c>
      <c r="N53" s="38">
        <f t="shared" si="4"/>
        <v>5.0896333427186231E-3</v>
      </c>
      <c r="O53" s="38">
        <f t="shared" si="5"/>
        <v>0.654519994382466</v>
      </c>
      <c r="P53" s="38">
        <f t="shared" si="6"/>
        <v>0.37667378292139297</v>
      </c>
      <c r="Q53" s="38">
        <f t="shared" si="7"/>
        <v>0.60862132139638803</v>
      </c>
      <c r="R53" s="38">
        <f t="shared" si="8"/>
        <v>0.43178225621981414</v>
      </c>
      <c r="S53" s="38">
        <f t="shared" si="9"/>
        <v>0.44396693009444543</v>
      </c>
      <c r="T53" s="38">
        <f t="shared" si="10"/>
        <v>0.41087373796662352</v>
      </c>
      <c r="U53" s="38">
        <f t="shared" si="11"/>
        <v>0.43065275140720211</v>
      </c>
    </row>
    <row r="54" spans="6:21" ht="13.8" hidden="1" customHeight="1" x14ac:dyDescent="0.25">
      <c r="F54" s="7">
        <f t="shared" si="3"/>
        <v>3</v>
      </c>
      <c r="G54" s="39">
        <v>1</v>
      </c>
      <c r="H54" s="40">
        <v>0</v>
      </c>
      <c r="I54" s="40">
        <v>0</v>
      </c>
      <c r="J54" s="41">
        <v>0</v>
      </c>
      <c r="K54" s="41">
        <v>1</v>
      </c>
      <c r="L54" s="41">
        <v>1</v>
      </c>
      <c r="M54" s="41">
        <v>0</v>
      </c>
      <c r="N54" s="38">
        <f t="shared" si="4"/>
        <v>6.7287825993314941E-3</v>
      </c>
      <c r="O54" s="38">
        <f t="shared" si="5"/>
        <v>0.654519994382466</v>
      </c>
      <c r="P54" s="38">
        <f t="shared" si="6"/>
        <v>0.37667378292139297</v>
      </c>
      <c r="Q54" s="38">
        <f t="shared" si="7"/>
        <v>0.60862132139638803</v>
      </c>
      <c r="R54" s="38">
        <f t="shared" si="8"/>
        <v>0.43178225621981414</v>
      </c>
      <c r="S54" s="38">
        <f t="shared" si="9"/>
        <v>0.44396693009444543</v>
      </c>
      <c r="T54" s="38">
        <f t="shared" si="10"/>
        <v>0.41087373796662352</v>
      </c>
      <c r="U54" s="38">
        <f t="shared" si="11"/>
        <v>0.56934724859279795</v>
      </c>
    </row>
    <row r="55" spans="6:21" ht="13.8" hidden="1" customHeight="1" x14ac:dyDescent="0.25">
      <c r="F55" s="7">
        <f t="shared" si="3"/>
        <v>2</v>
      </c>
      <c r="G55" s="39">
        <v>1</v>
      </c>
      <c r="H55" s="40">
        <v>0</v>
      </c>
      <c r="I55" s="40">
        <v>0</v>
      </c>
      <c r="J55" s="41">
        <v>0</v>
      </c>
      <c r="K55" s="41">
        <v>1</v>
      </c>
      <c r="L55" s="41">
        <v>0</v>
      </c>
      <c r="M55" s="41"/>
      <c r="N55" s="38">
        <f t="shared" si="4"/>
        <v>1.6945690521746704E-2</v>
      </c>
      <c r="O55" s="38">
        <f t="shared" si="5"/>
        <v>0.654519994382466</v>
      </c>
      <c r="P55" s="38">
        <f t="shared" si="6"/>
        <v>0.37667378292139297</v>
      </c>
      <c r="Q55" s="38">
        <f t="shared" si="7"/>
        <v>0.60862132139638803</v>
      </c>
      <c r="R55" s="38">
        <f t="shared" si="8"/>
        <v>0.43178225621981414</v>
      </c>
      <c r="S55" s="38">
        <f t="shared" si="9"/>
        <v>0.44396693009444543</v>
      </c>
      <c r="T55" s="38">
        <f t="shared" si="10"/>
        <v>0.58912626203337648</v>
      </c>
      <c r="U55" s="38" t="str">
        <f t="shared" si="11"/>
        <v/>
      </c>
    </row>
    <row r="56" spans="6:21" ht="13.8" hidden="1" customHeight="1" x14ac:dyDescent="0.25">
      <c r="F56" s="7">
        <f t="shared" si="3"/>
        <v>1</v>
      </c>
      <c r="G56" s="39">
        <v>1</v>
      </c>
      <c r="H56" s="40">
        <v>0</v>
      </c>
      <c r="I56" s="40">
        <v>0</v>
      </c>
      <c r="J56" s="41">
        <v>0</v>
      </c>
      <c r="K56" s="41">
        <v>0</v>
      </c>
      <c r="L56" s="41"/>
      <c r="M56" s="41"/>
      <c r="N56" s="38">
        <f t="shared" si="4"/>
        <v>3.6024742691426991E-2</v>
      </c>
      <c r="O56" s="38">
        <f t="shared" si="5"/>
        <v>0.654519994382466</v>
      </c>
      <c r="P56" s="38">
        <f t="shared" si="6"/>
        <v>0.37667378292139297</v>
      </c>
      <c r="Q56" s="38">
        <f t="shared" si="7"/>
        <v>0.60862132139638803</v>
      </c>
      <c r="R56" s="38">
        <f t="shared" si="8"/>
        <v>0.43178225621981414</v>
      </c>
      <c r="S56" s="38">
        <f t="shared" si="9"/>
        <v>0.55603306990555457</v>
      </c>
      <c r="T56" s="38" t="str">
        <f t="shared" si="10"/>
        <v/>
      </c>
      <c r="U56" s="38" t="str">
        <f t="shared" si="11"/>
        <v/>
      </c>
    </row>
    <row r="57" spans="6:21" ht="13.8" hidden="1" customHeight="1" x14ac:dyDescent="0.25">
      <c r="F57" s="7">
        <f t="shared" si="3"/>
        <v>4</v>
      </c>
      <c r="G57" s="39">
        <v>0</v>
      </c>
      <c r="H57" s="40">
        <v>1</v>
      </c>
      <c r="I57" s="41">
        <v>1</v>
      </c>
      <c r="J57" s="41">
        <v>1</v>
      </c>
      <c r="K57" s="41">
        <v>1</v>
      </c>
      <c r="L57" s="41"/>
      <c r="M57" s="41"/>
      <c r="N57" s="38">
        <f t="shared" si="4"/>
        <v>2.1261842049392934E-2</v>
      </c>
      <c r="O57" s="38">
        <f t="shared" si="5"/>
        <v>0.345480005617534</v>
      </c>
      <c r="P57" s="38">
        <f t="shared" si="6"/>
        <v>0.62332621707860703</v>
      </c>
      <c r="Q57" s="38">
        <f t="shared" si="7"/>
        <v>0.39137867860361197</v>
      </c>
      <c r="R57" s="38">
        <f t="shared" si="8"/>
        <v>0.56821774378018586</v>
      </c>
      <c r="S57" s="38">
        <f t="shared" si="9"/>
        <v>0.44396693009444543</v>
      </c>
      <c r="T57" s="38" t="str">
        <f t="shared" si="10"/>
        <v/>
      </c>
      <c r="U57" s="38" t="str">
        <f t="shared" si="11"/>
        <v/>
      </c>
    </row>
    <row r="58" spans="6:21" ht="13.8" hidden="1" customHeight="1" x14ac:dyDescent="0.25">
      <c r="F58" s="7">
        <f t="shared" si="3"/>
        <v>4</v>
      </c>
      <c r="G58" s="39">
        <v>0</v>
      </c>
      <c r="H58" s="40">
        <v>1</v>
      </c>
      <c r="I58" s="41">
        <v>1</v>
      </c>
      <c r="J58" s="41">
        <v>1</v>
      </c>
      <c r="K58" s="41">
        <v>0</v>
      </c>
      <c r="L58" s="41">
        <v>1</v>
      </c>
      <c r="M58" s="41"/>
      <c r="N58" s="38">
        <f t="shared" si="4"/>
        <v>1.0941056749278246E-2</v>
      </c>
      <c r="O58" s="38">
        <f t="shared" si="5"/>
        <v>0.345480005617534</v>
      </c>
      <c r="P58" s="38">
        <f t="shared" si="6"/>
        <v>0.62332621707860703</v>
      </c>
      <c r="Q58" s="38">
        <f t="shared" si="7"/>
        <v>0.39137867860361197</v>
      </c>
      <c r="R58" s="38">
        <f t="shared" si="8"/>
        <v>0.56821774378018586</v>
      </c>
      <c r="S58" s="38">
        <f t="shared" si="9"/>
        <v>0.55603306990555457</v>
      </c>
      <c r="T58" s="38">
        <f t="shared" si="10"/>
        <v>0.41087373796662352</v>
      </c>
      <c r="U58" s="38" t="str">
        <f t="shared" si="11"/>
        <v/>
      </c>
    </row>
    <row r="59" spans="6:21" ht="13.8" hidden="1" customHeight="1" x14ac:dyDescent="0.25">
      <c r="F59" s="7">
        <f t="shared" si="3"/>
        <v>4</v>
      </c>
      <c r="G59" s="39">
        <v>0</v>
      </c>
      <c r="H59" s="40">
        <v>1</v>
      </c>
      <c r="I59" s="41">
        <v>1</v>
      </c>
      <c r="J59" s="41">
        <v>1</v>
      </c>
      <c r="K59" s="41">
        <v>0</v>
      </c>
      <c r="L59" s="41">
        <v>0</v>
      </c>
      <c r="M59" s="41">
        <v>1</v>
      </c>
      <c r="N59" s="38">
        <f t="shared" si="4"/>
        <v>6.7559510910011862E-3</v>
      </c>
      <c r="O59" s="38">
        <f t="shared" si="5"/>
        <v>0.345480005617534</v>
      </c>
      <c r="P59" s="38">
        <f t="shared" si="6"/>
        <v>0.62332621707860703</v>
      </c>
      <c r="Q59" s="38">
        <f t="shared" si="7"/>
        <v>0.39137867860361197</v>
      </c>
      <c r="R59" s="38">
        <f t="shared" si="8"/>
        <v>0.56821774378018586</v>
      </c>
      <c r="S59" s="38">
        <f t="shared" si="9"/>
        <v>0.55603306990555457</v>
      </c>
      <c r="T59" s="38">
        <f t="shared" si="10"/>
        <v>0.58912626203337648</v>
      </c>
      <c r="U59" s="38">
        <f t="shared" si="11"/>
        <v>0.43065275140720211</v>
      </c>
    </row>
    <row r="60" spans="6:21" ht="13.8" hidden="1" customHeight="1" x14ac:dyDescent="0.25">
      <c r="F60" s="7">
        <f t="shared" si="3"/>
        <v>3</v>
      </c>
      <c r="G60" s="39">
        <v>0</v>
      </c>
      <c r="H60" s="40">
        <v>1</v>
      </c>
      <c r="I60" s="41">
        <v>1</v>
      </c>
      <c r="J60" s="41">
        <v>1</v>
      </c>
      <c r="K60" s="41">
        <v>0</v>
      </c>
      <c r="L60" s="41">
        <v>0</v>
      </c>
      <c r="M60" s="41">
        <v>0</v>
      </c>
      <c r="N60" s="38">
        <f t="shared" si="4"/>
        <v>8.9317487296209329E-3</v>
      </c>
      <c r="O60" s="38">
        <f t="shared" si="5"/>
        <v>0.345480005617534</v>
      </c>
      <c r="P60" s="38">
        <f t="shared" si="6"/>
        <v>0.62332621707860703</v>
      </c>
      <c r="Q60" s="38">
        <f t="shared" si="7"/>
        <v>0.39137867860361197</v>
      </c>
      <c r="R60" s="38">
        <f t="shared" si="8"/>
        <v>0.56821774378018586</v>
      </c>
      <c r="S60" s="38">
        <f t="shared" si="9"/>
        <v>0.55603306990555457</v>
      </c>
      <c r="T60" s="38">
        <f t="shared" si="10"/>
        <v>0.58912626203337648</v>
      </c>
      <c r="U60" s="38">
        <f t="shared" si="11"/>
        <v>0.56934724859279795</v>
      </c>
    </row>
    <row r="61" spans="6:21" ht="13.8" hidden="1" customHeight="1" x14ac:dyDescent="0.25">
      <c r="F61" s="7">
        <f t="shared" si="3"/>
        <v>4</v>
      </c>
      <c r="G61" s="39">
        <v>0</v>
      </c>
      <c r="H61" s="40">
        <v>1</v>
      </c>
      <c r="I61" s="41">
        <v>1</v>
      </c>
      <c r="J61" s="41">
        <v>0</v>
      </c>
      <c r="K61" s="41">
        <v>1</v>
      </c>
      <c r="L61" s="41">
        <v>1</v>
      </c>
      <c r="M61" s="41"/>
      <c r="N61" s="38">
        <f t="shared" si="4"/>
        <v>6.6383366138766204E-3</v>
      </c>
      <c r="O61" s="38">
        <f t="shared" si="5"/>
        <v>0.345480005617534</v>
      </c>
      <c r="P61" s="38">
        <f t="shared" si="6"/>
        <v>0.62332621707860703</v>
      </c>
      <c r="Q61" s="38">
        <f t="shared" si="7"/>
        <v>0.39137867860361197</v>
      </c>
      <c r="R61" s="38">
        <f t="shared" si="8"/>
        <v>0.43178225621981414</v>
      </c>
      <c r="S61" s="38">
        <f t="shared" si="9"/>
        <v>0.44396693009444543</v>
      </c>
      <c r="T61" s="38">
        <f t="shared" si="10"/>
        <v>0.41087373796662352</v>
      </c>
      <c r="U61" s="38" t="str">
        <f t="shared" si="11"/>
        <v/>
      </c>
    </row>
    <row r="62" spans="6:21" ht="13.8" hidden="1" customHeight="1" x14ac:dyDescent="0.25">
      <c r="F62" s="7">
        <f t="shared" si="3"/>
        <v>4</v>
      </c>
      <c r="G62" s="39">
        <v>0</v>
      </c>
      <c r="H62" s="40">
        <v>1</v>
      </c>
      <c r="I62" s="41">
        <v>1</v>
      </c>
      <c r="J62" s="41">
        <v>0</v>
      </c>
      <c r="K62" s="41">
        <v>1</v>
      </c>
      <c r="L62" s="41">
        <v>0</v>
      </c>
      <c r="M62" s="41">
        <v>1</v>
      </c>
      <c r="N62" s="38">
        <f t="shared" si="4"/>
        <v>4.0990809678335136E-3</v>
      </c>
      <c r="O62" s="38">
        <f t="shared" si="5"/>
        <v>0.345480005617534</v>
      </c>
      <c r="P62" s="38">
        <f t="shared" si="6"/>
        <v>0.62332621707860703</v>
      </c>
      <c r="Q62" s="38">
        <f t="shared" si="7"/>
        <v>0.39137867860361197</v>
      </c>
      <c r="R62" s="38">
        <f t="shared" si="8"/>
        <v>0.43178225621981414</v>
      </c>
      <c r="S62" s="38">
        <f t="shared" si="9"/>
        <v>0.44396693009444543</v>
      </c>
      <c r="T62" s="38">
        <f t="shared" si="10"/>
        <v>0.58912626203337648</v>
      </c>
      <c r="U62" s="38">
        <f t="shared" si="11"/>
        <v>0.43065275140720211</v>
      </c>
    </row>
    <row r="63" spans="6:21" ht="13.8" hidden="1" customHeight="1" x14ac:dyDescent="0.25">
      <c r="F63" s="7">
        <f t="shared" si="3"/>
        <v>3</v>
      </c>
      <c r="G63" s="39">
        <v>0</v>
      </c>
      <c r="H63" s="40">
        <v>1</v>
      </c>
      <c r="I63" s="41">
        <v>1</v>
      </c>
      <c r="J63" s="41">
        <v>0</v>
      </c>
      <c r="K63" s="41">
        <v>1</v>
      </c>
      <c r="L63" s="41">
        <v>0</v>
      </c>
      <c r="M63" s="41">
        <v>0</v>
      </c>
      <c r="N63" s="38">
        <f t="shared" si="4"/>
        <v>5.4192164410169948E-3</v>
      </c>
      <c r="O63" s="38">
        <f t="shared" si="5"/>
        <v>0.345480005617534</v>
      </c>
      <c r="P63" s="38">
        <f t="shared" si="6"/>
        <v>0.62332621707860703</v>
      </c>
      <c r="Q63" s="38">
        <f t="shared" si="7"/>
        <v>0.39137867860361197</v>
      </c>
      <c r="R63" s="38">
        <f t="shared" si="8"/>
        <v>0.43178225621981414</v>
      </c>
      <c r="S63" s="38">
        <f t="shared" si="9"/>
        <v>0.44396693009444543</v>
      </c>
      <c r="T63" s="38">
        <f t="shared" si="10"/>
        <v>0.58912626203337648</v>
      </c>
      <c r="U63" s="38">
        <f t="shared" si="11"/>
        <v>0.56934724859279795</v>
      </c>
    </row>
    <row r="64" spans="6:21" ht="13.8" hidden="1" customHeight="1" x14ac:dyDescent="0.25">
      <c r="F64" s="7">
        <f t="shared" si="3"/>
        <v>4</v>
      </c>
      <c r="G64" s="39">
        <v>0</v>
      </c>
      <c r="H64" s="40">
        <v>1</v>
      </c>
      <c r="I64" s="41">
        <v>1</v>
      </c>
      <c r="J64" s="41">
        <v>0</v>
      </c>
      <c r="K64" s="41">
        <v>0</v>
      </c>
      <c r="L64" s="41">
        <v>1</v>
      </c>
      <c r="M64" s="41">
        <v>1</v>
      </c>
      <c r="N64" s="38">
        <f t="shared" si="4"/>
        <v>3.5804407959149761E-3</v>
      </c>
      <c r="O64" s="38">
        <f t="shared" si="5"/>
        <v>0.345480005617534</v>
      </c>
      <c r="P64" s="38">
        <f t="shared" si="6"/>
        <v>0.62332621707860703</v>
      </c>
      <c r="Q64" s="38">
        <f t="shared" si="7"/>
        <v>0.39137867860361197</v>
      </c>
      <c r="R64" s="38">
        <f t="shared" si="8"/>
        <v>0.43178225621981414</v>
      </c>
      <c r="S64" s="38">
        <f t="shared" si="9"/>
        <v>0.55603306990555457</v>
      </c>
      <c r="T64" s="38">
        <f t="shared" si="10"/>
        <v>0.41087373796662352</v>
      </c>
      <c r="U64" s="38">
        <f t="shared" si="11"/>
        <v>0.43065275140720211</v>
      </c>
    </row>
    <row r="65" spans="5:21" ht="13.8" hidden="1" customHeight="1" x14ac:dyDescent="0.25">
      <c r="F65" s="7">
        <f t="shared" si="3"/>
        <v>3</v>
      </c>
      <c r="G65" s="39">
        <v>0</v>
      </c>
      <c r="H65" s="40">
        <v>1</v>
      </c>
      <c r="I65" s="41">
        <v>1</v>
      </c>
      <c r="J65" s="41">
        <v>0</v>
      </c>
      <c r="K65" s="41">
        <v>0</v>
      </c>
      <c r="L65" s="41">
        <v>1</v>
      </c>
      <c r="M65" s="41">
        <v>0</v>
      </c>
      <c r="N65" s="38">
        <f t="shared" si="4"/>
        <v>4.7335448554375768E-3</v>
      </c>
      <c r="O65" s="38">
        <f t="shared" si="5"/>
        <v>0.345480005617534</v>
      </c>
      <c r="P65" s="38">
        <f t="shared" si="6"/>
        <v>0.62332621707860703</v>
      </c>
      <c r="Q65" s="38">
        <f t="shared" si="7"/>
        <v>0.39137867860361197</v>
      </c>
      <c r="R65" s="38">
        <f t="shared" si="8"/>
        <v>0.43178225621981414</v>
      </c>
      <c r="S65" s="38">
        <f t="shared" si="9"/>
        <v>0.55603306990555457</v>
      </c>
      <c r="T65" s="38">
        <f t="shared" si="10"/>
        <v>0.41087373796662352</v>
      </c>
      <c r="U65" s="38">
        <f t="shared" si="11"/>
        <v>0.56934724859279795</v>
      </c>
    </row>
    <row r="66" spans="5:21" ht="13.8" hidden="1" customHeight="1" x14ac:dyDescent="0.25">
      <c r="F66" s="7">
        <f t="shared" si="3"/>
        <v>2</v>
      </c>
      <c r="G66" s="39">
        <v>0</v>
      </c>
      <c r="H66" s="40">
        <v>1</v>
      </c>
      <c r="I66" s="41">
        <v>1</v>
      </c>
      <c r="J66" s="41">
        <v>0</v>
      </c>
      <c r="K66" s="41">
        <v>0</v>
      </c>
      <c r="L66" s="41">
        <v>0</v>
      </c>
      <c r="M66" s="41"/>
      <c r="N66" s="38">
        <f t="shared" si="4"/>
        <v>1.1920906197656114E-2</v>
      </c>
      <c r="O66" s="38">
        <f t="shared" si="5"/>
        <v>0.345480005617534</v>
      </c>
      <c r="P66" s="38">
        <f t="shared" si="6"/>
        <v>0.62332621707860703</v>
      </c>
      <c r="Q66" s="38">
        <f t="shared" si="7"/>
        <v>0.39137867860361197</v>
      </c>
      <c r="R66" s="38">
        <f t="shared" si="8"/>
        <v>0.43178225621981414</v>
      </c>
      <c r="S66" s="38">
        <f t="shared" si="9"/>
        <v>0.55603306990555457</v>
      </c>
      <c r="T66" s="38">
        <f t="shared" si="10"/>
        <v>0.58912626203337648</v>
      </c>
      <c r="U66" s="38" t="str">
        <f t="shared" si="11"/>
        <v/>
      </c>
    </row>
    <row r="67" spans="5:21" ht="13.8" hidden="1" customHeight="1" x14ac:dyDescent="0.25">
      <c r="F67" s="7">
        <f t="shared" si="3"/>
        <v>4</v>
      </c>
      <c r="G67" s="39">
        <v>0</v>
      </c>
      <c r="H67" s="40">
        <v>1</v>
      </c>
      <c r="I67" s="41">
        <v>0</v>
      </c>
      <c r="J67" s="41">
        <v>1</v>
      </c>
      <c r="K67" s="41">
        <v>1</v>
      </c>
      <c r="L67" s="41">
        <v>1</v>
      </c>
      <c r="M67" s="41"/>
      <c r="N67" s="38">
        <f t="shared" si="4"/>
        <v>1.3584988360240852E-2</v>
      </c>
      <c r="O67" s="38">
        <f t="shared" si="5"/>
        <v>0.345480005617534</v>
      </c>
      <c r="P67" s="38">
        <f t="shared" si="6"/>
        <v>0.62332621707860703</v>
      </c>
      <c r="Q67" s="38">
        <f t="shared" si="7"/>
        <v>0.60862132139638803</v>
      </c>
      <c r="R67" s="38">
        <f t="shared" si="8"/>
        <v>0.56821774378018586</v>
      </c>
      <c r="S67" s="38">
        <f t="shared" si="9"/>
        <v>0.44396693009444543</v>
      </c>
      <c r="T67" s="38">
        <f t="shared" si="10"/>
        <v>0.41087373796662352</v>
      </c>
      <c r="U67" s="38" t="str">
        <f t="shared" si="11"/>
        <v/>
      </c>
    </row>
    <row r="68" spans="5:21" ht="13.8" hidden="1" customHeight="1" x14ac:dyDescent="0.25">
      <c r="F68" s="7">
        <f t="shared" si="3"/>
        <v>4</v>
      </c>
      <c r="G68" s="39">
        <v>0</v>
      </c>
      <c r="H68" s="40">
        <v>1</v>
      </c>
      <c r="I68" s="41">
        <v>0</v>
      </c>
      <c r="J68" s="41">
        <v>1</v>
      </c>
      <c r="K68" s="41">
        <v>1</v>
      </c>
      <c r="L68" s="41">
        <v>0</v>
      </c>
      <c r="M68" s="41">
        <v>1</v>
      </c>
      <c r="N68" s="38">
        <f t="shared" si="4"/>
        <v>8.388542262123086E-3</v>
      </c>
      <c r="O68" s="38">
        <f t="shared" si="5"/>
        <v>0.345480005617534</v>
      </c>
      <c r="P68" s="38">
        <f t="shared" si="6"/>
        <v>0.62332621707860703</v>
      </c>
      <c r="Q68" s="38">
        <f t="shared" si="7"/>
        <v>0.60862132139638803</v>
      </c>
      <c r="R68" s="38">
        <f t="shared" si="8"/>
        <v>0.56821774378018586</v>
      </c>
      <c r="S68" s="38">
        <f t="shared" si="9"/>
        <v>0.44396693009444543</v>
      </c>
      <c r="T68" s="38">
        <f t="shared" si="10"/>
        <v>0.58912626203337648</v>
      </c>
      <c r="U68" s="38">
        <f t="shared" si="11"/>
        <v>0.43065275140720211</v>
      </c>
    </row>
    <row r="69" spans="5:21" ht="13.8" hidden="1" customHeight="1" x14ac:dyDescent="0.25">
      <c r="F69" s="7">
        <f t="shared" si="3"/>
        <v>3</v>
      </c>
      <c r="G69" s="39">
        <v>0</v>
      </c>
      <c r="H69" s="40">
        <v>1</v>
      </c>
      <c r="I69" s="41">
        <v>0</v>
      </c>
      <c r="J69" s="41">
        <v>1</v>
      </c>
      <c r="K69" s="41">
        <v>1</v>
      </c>
      <c r="L69" s="41">
        <v>0</v>
      </c>
      <c r="M69" s="41">
        <v>0</v>
      </c>
      <c r="N69" s="38">
        <f t="shared" si="4"/>
        <v>1.1090126420969413E-2</v>
      </c>
      <c r="O69" s="38">
        <f t="shared" si="5"/>
        <v>0.345480005617534</v>
      </c>
      <c r="P69" s="38">
        <f t="shared" si="6"/>
        <v>0.62332621707860703</v>
      </c>
      <c r="Q69" s="38">
        <f t="shared" si="7"/>
        <v>0.60862132139638803</v>
      </c>
      <c r="R69" s="38">
        <f t="shared" si="8"/>
        <v>0.56821774378018586</v>
      </c>
      <c r="S69" s="38">
        <f t="shared" si="9"/>
        <v>0.44396693009444543</v>
      </c>
      <c r="T69" s="38">
        <f t="shared" si="10"/>
        <v>0.58912626203337648</v>
      </c>
      <c r="U69" s="38">
        <f t="shared" si="11"/>
        <v>0.56934724859279795</v>
      </c>
    </row>
    <row r="70" spans="5:21" ht="13.8" hidden="1" customHeight="1" x14ac:dyDescent="0.25">
      <c r="F70" s="7">
        <f t="shared" si="3"/>
        <v>4</v>
      </c>
      <c r="G70" s="39">
        <v>0</v>
      </c>
      <c r="H70" s="40">
        <v>1</v>
      </c>
      <c r="I70" s="41">
        <v>0</v>
      </c>
      <c r="J70" s="41">
        <v>1</v>
      </c>
      <c r="K70" s="41">
        <v>0</v>
      </c>
      <c r="L70" s="41">
        <v>1</v>
      </c>
      <c r="M70" s="41">
        <v>1</v>
      </c>
      <c r="N70" s="38">
        <f t="shared" si="4"/>
        <v>7.3271738639104312E-3</v>
      </c>
      <c r="O70" s="38">
        <f t="shared" si="5"/>
        <v>0.345480005617534</v>
      </c>
      <c r="P70" s="38">
        <f t="shared" si="6"/>
        <v>0.62332621707860703</v>
      </c>
      <c r="Q70" s="38">
        <f t="shared" si="7"/>
        <v>0.60862132139638803</v>
      </c>
      <c r="R70" s="38">
        <f t="shared" si="8"/>
        <v>0.56821774378018586</v>
      </c>
      <c r="S70" s="38">
        <f t="shared" si="9"/>
        <v>0.55603306990555457</v>
      </c>
      <c r="T70" s="38">
        <f t="shared" si="10"/>
        <v>0.41087373796662352</v>
      </c>
      <c r="U70" s="38">
        <f t="shared" si="11"/>
        <v>0.43065275140720211</v>
      </c>
    </row>
    <row r="71" spans="5:21" ht="13.8" hidden="1" customHeight="1" x14ac:dyDescent="0.25">
      <c r="F71" s="7">
        <f t="shared" si="3"/>
        <v>3</v>
      </c>
      <c r="G71" s="39">
        <v>0</v>
      </c>
      <c r="H71" s="40">
        <v>1</v>
      </c>
      <c r="I71" s="41">
        <v>0</v>
      </c>
      <c r="J71" s="41">
        <v>1</v>
      </c>
      <c r="K71" s="41">
        <v>0</v>
      </c>
      <c r="L71" s="41">
        <v>1</v>
      </c>
      <c r="M71" s="41">
        <v>0</v>
      </c>
      <c r="N71" s="38">
        <f t="shared" si="4"/>
        <v>9.6869374821059086E-3</v>
      </c>
      <c r="O71" s="38">
        <f t="shared" si="5"/>
        <v>0.345480005617534</v>
      </c>
      <c r="P71" s="38">
        <f t="shared" si="6"/>
        <v>0.62332621707860703</v>
      </c>
      <c r="Q71" s="38">
        <f t="shared" si="7"/>
        <v>0.60862132139638803</v>
      </c>
      <c r="R71" s="38">
        <f t="shared" si="8"/>
        <v>0.56821774378018586</v>
      </c>
      <c r="S71" s="38">
        <f t="shared" si="9"/>
        <v>0.55603306990555457</v>
      </c>
      <c r="T71" s="38">
        <f t="shared" si="10"/>
        <v>0.41087373796662352</v>
      </c>
      <c r="U71" s="38">
        <f t="shared" si="11"/>
        <v>0.56934724859279795</v>
      </c>
    </row>
    <row r="72" spans="5:21" ht="13.8" hidden="1" customHeight="1" x14ac:dyDescent="0.25">
      <c r="E72" s="3"/>
      <c r="F72" s="7">
        <f t="shared" si="3"/>
        <v>2</v>
      </c>
      <c r="G72" s="39">
        <v>0</v>
      </c>
      <c r="H72" s="41">
        <v>1</v>
      </c>
      <c r="I72" s="42">
        <v>0</v>
      </c>
      <c r="J72" s="42">
        <v>1</v>
      </c>
      <c r="K72" s="42">
        <v>0</v>
      </c>
      <c r="L72" s="42">
        <v>0</v>
      </c>
      <c r="M72" s="42"/>
      <c r="N72" s="38">
        <f t="shared" si="4"/>
        <v>2.4395474553091295E-2</v>
      </c>
      <c r="O72" s="38">
        <f t="shared" si="5"/>
        <v>0.345480005617534</v>
      </c>
      <c r="P72" s="38">
        <f t="shared" si="6"/>
        <v>0.62332621707860703</v>
      </c>
      <c r="Q72" s="38">
        <f t="shared" si="7"/>
        <v>0.60862132139638803</v>
      </c>
      <c r="R72" s="38">
        <f t="shared" si="8"/>
        <v>0.56821774378018586</v>
      </c>
      <c r="S72" s="38">
        <f t="shared" si="9"/>
        <v>0.55603306990555457</v>
      </c>
      <c r="T72" s="38">
        <f t="shared" si="10"/>
        <v>0.58912626203337648</v>
      </c>
      <c r="U72" s="38" t="str">
        <f t="shared" si="11"/>
        <v/>
      </c>
    </row>
    <row r="73" spans="5:21" ht="13.8" hidden="1" customHeight="1" x14ac:dyDescent="0.25">
      <c r="E73" s="3"/>
      <c r="F73" s="7">
        <f t="shared" si="3"/>
        <v>4</v>
      </c>
      <c r="G73" s="39">
        <v>0</v>
      </c>
      <c r="H73" s="41">
        <v>1</v>
      </c>
      <c r="I73" s="42">
        <v>0</v>
      </c>
      <c r="J73" s="42">
        <v>0</v>
      </c>
      <c r="K73" s="42">
        <v>1</v>
      </c>
      <c r="L73" s="42">
        <v>1</v>
      </c>
      <c r="M73" s="42">
        <v>1</v>
      </c>
      <c r="N73" s="38">
        <f t="shared" si="4"/>
        <v>4.4456625764458368E-3</v>
      </c>
      <c r="O73" s="38">
        <f t="shared" si="5"/>
        <v>0.345480005617534</v>
      </c>
      <c r="P73" s="38">
        <f t="shared" si="6"/>
        <v>0.62332621707860703</v>
      </c>
      <c r="Q73" s="38">
        <f t="shared" si="7"/>
        <v>0.60862132139638803</v>
      </c>
      <c r="R73" s="38">
        <f t="shared" si="8"/>
        <v>0.43178225621981414</v>
      </c>
      <c r="S73" s="38">
        <f t="shared" si="9"/>
        <v>0.44396693009444543</v>
      </c>
      <c r="T73" s="38">
        <f t="shared" si="10"/>
        <v>0.41087373796662352</v>
      </c>
      <c r="U73" s="38">
        <f t="shared" si="11"/>
        <v>0.43065275140720211</v>
      </c>
    </row>
    <row r="74" spans="5:21" ht="13.8" hidden="1" customHeight="1" x14ac:dyDescent="0.25">
      <c r="E74" s="3"/>
      <c r="F74" s="7">
        <f t="shared" si="3"/>
        <v>3</v>
      </c>
      <c r="G74" s="39">
        <v>0</v>
      </c>
      <c r="H74" s="41">
        <v>1</v>
      </c>
      <c r="I74" s="42">
        <v>0</v>
      </c>
      <c r="J74" s="42">
        <v>0</v>
      </c>
      <c r="K74" s="42">
        <v>1</v>
      </c>
      <c r="L74" s="42">
        <v>1</v>
      </c>
      <c r="M74" s="42">
        <v>0</v>
      </c>
      <c r="N74" s="38">
        <f t="shared" si="4"/>
        <v>5.8774168928462508E-3</v>
      </c>
      <c r="O74" s="38">
        <f t="shared" si="5"/>
        <v>0.345480005617534</v>
      </c>
      <c r="P74" s="38">
        <f t="shared" si="6"/>
        <v>0.62332621707860703</v>
      </c>
      <c r="Q74" s="38">
        <f t="shared" si="7"/>
        <v>0.60862132139638803</v>
      </c>
      <c r="R74" s="38">
        <f t="shared" si="8"/>
        <v>0.43178225621981414</v>
      </c>
      <c r="S74" s="38">
        <f t="shared" si="9"/>
        <v>0.44396693009444543</v>
      </c>
      <c r="T74" s="38">
        <f t="shared" si="10"/>
        <v>0.41087373796662352</v>
      </c>
      <c r="U74" s="38">
        <f t="shared" si="11"/>
        <v>0.56934724859279795</v>
      </c>
    </row>
    <row r="75" spans="5:21" ht="13.8" hidden="1" customHeight="1" x14ac:dyDescent="0.25">
      <c r="E75" s="3"/>
      <c r="F75" s="7">
        <f t="shared" si="3"/>
        <v>2</v>
      </c>
      <c r="G75" s="39">
        <v>0</v>
      </c>
      <c r="H75" s="41">
        <v>1</v>
      </c>
      <c r="I75" s="42">
        <v>0</v>
      </c>
      <c r="J75" s="42">
        <v>0</v>
      </c>
      <c r="K75" s="42">
        <v>1</v>
      </c>
      <c r="L75" s="42">
        <v>0</v>
      </c>
      <c r="M75" s="42"/>
      <c r="N75" s="38">
        <f t="shared" si="4"/>
        <v>1.480162068891238E-2</v>
      </c>
      <c r="O75" s="38">
        <f t="shared" si="5"/>
        <v>0.345480005617534</v>
      </c>
      <c r="P75" s="38">
        <f t="shared" si="6"/>
        <v>0.62332621707860703</v>
      </c>
      <c r="Q75" s="38">
        <f t="shared" si="7"/>
        <v>0.60862132139638803</v>
      </c>
      <c r="R75" s="38">
        <f t="shared" si="8"/>
        <v>0.43178225621981414</v>
      </c>
      <c r="S75" s="38">
        <f t="shared" si="9"/>
        <v>0.44396693009444543</v>
      </c>
      <c r="T75" s="38">
        <f t="shared" si="10"/>
        <v>0.58912626203337648</v>
      </c>
      <c r="U75" s="38" t="str">
        <f t="shared" si="11"/>
        <v/>
      </c>
    </row>
    <row r="76" spans="5:21" ht="13.8" hidden="1" customHeight="1" x14ac:dyDescent="0.25">
      <c r="E76" s="3"/>
      <c r="F76" s="7">
        <f t="shared" si="3"/>
        <v>1</v>
      </c>
      <c r="G76" s="39">
        <v>0</v>
      </c>
      <c r="H76" s="41">
        <v>1</v>
      </c>
      <c r="I76" s="42">
        <v>0</v>
      </c>
      <c r="J76" s="42">
        <v>0</v>
      </c>
      <c r="K76" s="42">
        <v>0</v>
      </c>
      <c r="L76" s="42"/>
      <c r="M76" s="42"/>
      <c r="N76" s="38">
        <f t="shared" si="4"/>
        <v>3.1466677386198828E-2</v>
      </c>
      <c r="O76" s="38">
        <f t="shared" si="5"/>
        <v>0.345480005617534</v>
      </c>
      <c r="P76" s="38">
        <f t="shared" si="6"/>
        <v>0.62332621707860703</v>
      </c>
      <c r="Q76" s="38">
        <f t="shared" si="7"/>
        <v>0.60862132139638803</v>
      </c>
      <c r="R76" s="38">
        <f t="shared" si="8"/>
        <v>0.43178225621981414</v>
      </c>
      <c r="S76" s="38">
        <f t="shared" si="9"/>
        <v>0.55603306990555457</v>
      </c>
      <c r="T76" s="38" t="str">
        <f t="shared" si="10"/>
        <v/>
      </c>
      <c r="U76" s="38" t="str">
        <f t="shared" si="11"/>
        <v/>
      </c>
    </row>
    <row r="77" spans="5:21" ht="13.8" hidden="1" customHeight="1" x14ac:dyDescent="0.25">
      <c r="E77" s="3"/>
      <c r="F77" s="7">
        <f t="shared" si="3"/>
        <v>4</v>
      </c>
      <c r="G77" s="39">
        <v>0</v>
      </c>
      <c r="H77" s="41">
        <v>0</v>
      </c>
      <c r="I77" s="42">
        <v>1</v>
      </c>
      <c r="J77" s="42">
        <v>1</v>
      </c>
      <c r="K77" s="42">
        <v>1</v>
      </c>
      <c r="L77" s="42">
        <v>1</v>
      </c>
      <c r="M77" s="42"/>
      <c r="N77" s="38">
        <f t="shared" si="4"/>
        <v>5.2790924865291512E-3</v>
      </c>
      <c r="O77" s="38">
        <f t="shared" si="5"/>
        <v>0.345480005617534</v>
      </c>
      <c r="P77" s="38">
        <f t="shared" si="6"/>
        <v>0.37667378292139297</v>
      </c>
      <c r="Q77" s="38">
        <f t="shared" si="7"/>
        <v>0.39137867860361197</v>
      </c>
      <c r="R77" s="38">
        <f t="shared" si="8"/>
        <v>0.56821774378018586</v>
      </c>
      <c r="S77" s="38">
        <f t="shared" si="9"/>
        <v>0.44396693009444543</v>
      </c>
      <c r="T77" s="38">
        <f t="shared" si="10"/>
        <v>0.41087373796662352</v>
      </c>
      <c r="U77" s="38" t="str">
        <f t="shared" si="11"/>
        <v/>
      </c>
    </row>
    <row r="78" spans="5:21" ht="13.8" hidden="1" customHeight="1" x14ac:dyDescent="0.25">
      <c r="E78" s="3"/>
      <c r="F78" s="7">
        <f t="shared" si="3"/>
        <v>4</v>
      </c>
      <c r="G78" s="39">
        <v>0</v>
      </c>
      <c r="H78" s="41">
        <v>0</v>
      </c>
      <c r="I78" s="42">
        <v>1</v>
      </c>
      <c r="J78" s="42">
        <v>1</v>
      </c>
      <c r="K78" s="42">
        <v>1</v>
      </c>
      <c r="L78" s="42">
        <v>0</v>
      </c>
      <c r="M78" s="42">
        <v>1</v>
      </c>
      <c r="N78" s="38">
        <f t="shared" si="4"/>
        <v>3.2597665345457179E-3</v>
      </c>
      <c r="O78" s="38">
        <f t="shared" si="5"/>
        <v>0.345480005617534</v>
      </c>
      <c r="P78" s="38">
        <f t="shared" si="6"/>
        <v>0.37667378292139297</v>
      </c>
      <c r="Q78" s="38">
        <f t="shared" si="7"/>
        <v>0.39137867860361197</v>
      </c>
      <c r="R78" s="38">
        <f t="shared" si="8"/>
        <v>0.56821774378018586</v>
      </c>
      <c r="S78" s="38">
        <f t="shared" si="9"/>
        <v>0.44396693009444543</v>
      </c>
      <c r="T78" s="38">
        <f t="shared" si="10"/>
        <v>0.58912626203337648</v>
      </c>
      <c r="U78" s="38">
        <f t="shared" si="11"/>
        <v>0.43065275140720211</v>
      </c>
    </row>
    <row r="79" spans="5:21" ht="13.8" hidden="1" customHeight="1" x14ac:dyDescent="0.25">
      <c r="E79" s="3"/>
      <c r="F79" s="7">
        <f t="shared" si="3"/>
        <v>3</v>
      </c>
      <c r="G79" s="39">
        <v>0</v>
      </c>
      <c r="H79" s="41">
        <v>0</v>
      </c>
      <c r="I79" s="42">
        <v>1</v>
      </c>
      <c r="J79" s="42">
        <v>1</v>
      </c>
      <c r="K79" s="42">
        <v>1</v>
      </c>
      <c r="L79" s="42">
        <v>0</v>
      </c>
      <c r="M79" s="42">
        <v>0</v>
      </c>
      <c r="N79" s="38">
        <f t="shared" si="4"/>
        <v>4.3095953791866242E-3</v>
      </c>
      <c r="O79" s="38">
        <f t="shared" si="5"/>
        <v>0.345480005617534</v>
      </c>
      <c r="P79" s="38">
        <f t="shared" si="6"/>
        <v>0.37667378292139297</v>
      </c>
      <c r="Q79" s="38">
        <f t="shared" si="7"/>
        <v>0.39137867860361197</v>
      </c>
      <c r="R79" s="38">
        <f t="shared" si="8"/>
        <v>0.56821774378018586</v>
      </c>
      <c r="S79" s="38">
        <f t="shared" si="9"/>
        <v>0.44396693009444543</v>
      </c>
      <c r="T79" s="38">
        <f t="shared" si="10"/>
        <v>0.58912626203337648</v>
      </c>
      <c r="U79" s="38">
        <f t="shared" si="11"/>
        <v>0.56934724859279795</v>
      </c>
    </row>
    <row r="80" spans="5:21" ht="13.8" hidden="1" customHeight="1" x14ac:dyDescent="0.25">
      <c r="E80" s="3"/>
      <c r="F80" s="7">
        <f t="shared" si="3"/>
        <v>4</v>
      </c>
      <c r="G80" s="39">
        <v>0</v>
      </c>
      <c r="H80" s="41">
        <v>0</v>
      </c>
      <c r="I80" s="42">
        <v>1</v>
      </c>
      <c r="J80" s="42">
        <v>1</v>
      </c>
      <c r="K80" s="42">
        <v>0</v>
      </c>
      <c r="L80" s="42">
        <v>1</v>
      </c>
      <c r="M80" s="42">
        <v>1</v>
      </c>
      <c r="N80" s="38">
        <f t="shared" si="4"/>
        <v>2.8473214305924179E-3</v>
      </c>
      <c r="O80" s="38">
        <f t="shared" si="5"/>
        <v>0.345480005617534</v>
      </c>
      <c r="P80" s="38">
        <f t="shared" si="6"/>
        <v>0.37667378292139297</v>
      </c>
      <c r="Q80" s="38">
        <f t="shared" si="7"/>
        <v>0.39137867860361197</v>
      </c>
      <c r="R80" s="38">
        <f t="shared" si="8"/>
        <v>0.56821774378018586</v>
      </c>
      <c r="S80" s="38">
        <f t="shared" si="9"/>
        <v>0.55603306990555457</v>
      </c>
      <c r="T80" s="38">
        <f t="shared" si="10"/>
        <v>0.41087373796662352</v>
      </c>
      <c r="U80" s="38">
        <f t="shared" si="11"/>
        <v>0.43065275140720211</v>
      </c>
    </row>
    <row r="81" spans="5:21" ht="13.8" hidden="1" customHeight="1" x14ac:dyDescent="0.25">
      <c r="E81" s="3"/>
      <c r="F81" s="7">
        <f t="shared" si="3"/>
        <v>3</v>
      </c>
      <c r="G81" s="39">
        <v>0</v>
      </c>
      <c r="H81" s="41">
        <v>0</v>
      </c>
      <c r="I81" s="42">
        <v>1</v>
      </c>
      <c r="J81" s="42">
        <v>1</v>
      </c>
      <c r="K81" s="42">
        <v>0</v>
      </c>
      <c r="L81" s="42">
        <v>1</v>
      </c>
      <c r="M81" s="42">
        <v>0</v>
      </c>
      <c r="N81" s="38">
        <f t="shared" si="4"/>
        <v>3.7643196683869867E-3</v>
      </c>
      <c r="O81" s="38">
        <f t="shared" si="5"/>
        <v>0.345480005617534</v>
      </c>
      <c r="P81" s="38">
        <f t="shared" si="6"/>
        <v>0.37667378292139297</v>
      </c>
      <c r="Q81" s="38">
        <f t="shared" si="7"/>
        <v>0.39137867860361197</v>
      </c>
      <c r="R81" s="38">
        <f t="shared" si="8"/>
        <v>0.56821774378018586</v>
      </c>
      <c r="S81" s="38">
        <f t="shared" si="9"/>
        <v>0.55603306990555457</v>
      </c>
      <c r="T81" s="38">
        <f t="shared" si="10"/>
        <v>0.41087373796662352</v>
      </c>
      <c r="U81" s="38">
        <f t="shared" si="11"/>
        <v>0.56934724859279795</v>
      </c>
    </row>
    <row r="82" spans="5:21" ht="13.8" hidden="1" customHeight="1" x14ac:dyDescent="0.25">
      <c r="E82" s="3"/>
      <c r="F82" s="7">
        <f t="shared" si="3"/>
        <v>2</v>
      </c>
      <c r="G82" s="39">
        <v>0</v>
      </c>
      <c r="H82" s="41">
        <v>0</v>
      </c>
      <c r="I82" s="42">
        <v>1</v>
      </c>
      <c r="J82" s="42">
        <v>1</v>
      </c>
      <c r="K82" s="42">
        <v>0</v>
      </c>
      <c r="L82" s="42">
        <v>0</v>
      </c>
      <c r="M82" s="42"/>
      <c r="N82" s="38">
        <f t="shared" si="4"/>
        <v>9.4800203727413487E-3</v>
      </c>
      <c r="O82" s="38">
        <f t="shared" si="5"/>
        <v>0.345480005617534</v>
      </c>
      <c r="P82" s="38">
        <f t="shared" si="6"/>
        <v>0.37667378292139297</v>
      </c>
      <c r="Q82" s="38">
        <f t="shared" si="7"/>
        <v>0.39137867860361197</v>
      </c>
      <c r="R82" s="38">
        <f t="shared" si="8"/>
        <v>0.56821774378018586</v>
      </c>
      <c r="S82" s="38">
        <f t="shared" si="9"/>
        <v>0.55603306990555457</v>
      </c>
      <c r="T82" s="38">
        <f t="shared" si="10"/>
        <v>0.58912626203337648</v>
      </c>
      <c r="U82" s="38" t="str">
        <f t="shared" si="11"/>
        <v/>
      </c>
    </row>
    <row r="83" spans="5:21" ht="13.8" hidden="1" customHeight="1" x14ac:dyDescent="0.25">
      <c r="E83" s="3"/>
      <c r="F83" s="7">
        <f t="shared" si="3"/>
        <v>4</v>
      </c>
      <c r="G83" s="39">
        <v>0</v>
      </c>
      <c r="H83" s="41">
        <v>0</v>
      </c>
      <c r="I83" s="42">
        <v>1</v>
      </c>
      <c r="J83" s="42">
        <v>0</v>
      </c>
      <c r="K83" s="42">
        <v>1</v>
      </c>
      <c r="L83" s="42">
        <v>1</v>
      </c>
      <c r="M83" s="42">
        <v>1</v>
      </c>
      <c r="N83" s="38">
        <f t="shared" si="4"/>
        <v>1.7275733539563339E-3</v>
      </c>
      <c r="O83" s="38">
        <f t="shared" si="5"/>
        <v>0.345480005617534</v>
      </c>
      <c r="P83" s="38">
        <f t="shared" si="6"/>
        <v>0.37667378292139297</v>
      </c>
      <c r="Q83" s="38">
        <f t="shared" si="7"/>
        <v>0.39137867860361197</v>
      </c>
      <c r="R83" s="38">
        <f t="shared" si="8"/>
        <v>0.43178225621981414</v>
      </c>
      <c r="S83" s="38">
        <f t="shared" si="9"/>
        <v>0.44396693009444543</v>
      </c>
      <c r="T83" s="38">
        <f t="shared" si="10"/>
        <v>0.41087373796662352</v>
      </c>
      <c r="U83" s="38">
        <f t="shared" si="11"/>
        <v>0.43065275140720211</v>
      </c>
    </row>
    <row r="84" spans="5:21" ht="13.8" hidden="1" customHeight="1" x14ac:dyDescent="0.25">
      <c r="E84" s="3"/>
      <c r="F84" s="7">
        <f t="shared" si="3"/>
        <v>3</v>
      </c>
      <c r="G84" s="39">
        <v>0</v>
      </c>
      <c r="H84" s="41">
        <v>0</v>
      </c>
      <c r="I84" s="42">
        <v>1</v>
      </c>
      <c r="J84" s="42">
        <v>0</v>
      </c>
      <c r="K84" s="42">
        <v>1</v>
      </c>
      <c r="L84" s="42">
        <v>1</v>
      </c>
      <c r="M84" s="42">
        <v>0</v>
      </c>
      <c r="N84" s="38">
        <f t="shared" si="4"/>
        <v>2.2839494989949373E-3</v>
      </c>
      <c r="O84" s="38">
        <f t="shared" si="5"/>
        <v>0.345480005617534</v>
      </c>
      <c r="P84" s="38">
        <f t="shared" si="6"/>
        <v>0.37667378292139297</v>
      </c>
      <c r="Q84" s="38">
        <f t="shared" si="7"/>
        <v>0.39137867860361197</v>
      </c>
      <c r="R84" s="38">
        <f t="shared" si="8"/>
        <v>0.43178225621981414</v>
      </c>
      <c r="S84" s="38">
        <f t="shared" si="9"/>
        <v>0.44396693009444543</v>
      </c>
      <c r="T84" s="38">
        <f t="shared" si="10"/>
        <v>0.41087373796662352</v>
      </c>
      <c r="U84" s="38">
        <f t="shared" si="11"/>
        <v>0.56934724859279795</v>
      </c>
    </row>
    <row r="85" spans="5:21" ht="13.8" hidden="1" customHeight="1" x14ac:dyDescent="0.25">
      <c r="E85" s="3"/>
      <c r="F85" s="7">
        <f t="shared" si="3"/>
        <v>2</v>
      </c>
      <c r="G85" s="39">
        <v>0</v>
      </c>
      <c r="H85" s="41">
        <v>0</v>
      </c>
      <c r="I85" s="42">
        <v>1</v>
      </c>
      <c r="J85" s="42">
        <v>0</v>
      </c>
      <c r="K85" s="42">
        <v>1</v>
      </c>
      <c r="L85" s="42">
        <v>0</v>
      </c>
      <c r="M85" s="42"/>
      <c r="N85" s="38">
        <f t="shared" si="4"/>
        <v>5.7518727653813355E-3</v>
      </c>
      <c r="O85" s="38">
        <f t="shared" si="5"/>
        <v>0.345480005617534</v>
      </c>
      <c r="P85" s="38">
        <f t="shared" si="6"/>
        <v>0.37667378292139297</v>
      </c>
      <c r="Q85" s="38">
        <f t="shared" si="7"/>
        <v>0.39137867860361197</v>
      </c>
      <c r="R85" s="38">
        <f t="shared" si="8"/>
        <v>0.43178225621981414</v>
      </c>
      <c r="S85" s="38">
        <f t="shared" si="9"/>
        <v>0.44396693009444543</v>
      </c>
      <c r="T85" s="38">
        <f t="shared" si="10"/>
        <v>0.58912626203337648</v>
      </c>
      <c r="U85" s="38" t="str">
        <f t="shared" si="11"/>
        <v/>
      </c>
    </row>
    <row r="86" spans="5:21" ht="13.8" hidden="1" customHeight="1" x14ac:dyDescent="0.25">
      <c r="E86" s="3"/>
      <c r="F86" s="7">
        <f t="shared" si="3"/>
        <v>1</v>
      </c>
      <c r="G86" s="39">
        <v>0</v>
      </c>
      <c r="H86" s="41">
        <v>0</v>
      </c>
      <c r="I86" s="42">
        <v>1</v>
      </c>
      <c r="J86" s="42">
        <v>0</v>
      </c>
      <c r="K86" s="42">
        <v>0</v>
      </c>
      <c r="L86" s="42"/>
      <c r="M86" s="42"/>
      <c r="N86" s="38">
        <f t="shared" si="4"/>
        <v>1.2227872101214956E-2</v>
      </c>
      <c r="O86" s="38">
        <f t="shared" si="5"/>
        <v>0.345480005617534</v>
      </c>
      <c r="P86" s="38">
        <f t="shared" si="6"/>
        <v>0.37667378292139297</v>
      </c>
      <c r="Q86" s="38">
        <f t="shared" si="7"/>
        <v>0.39137867860361197</v>
      </c>
      <c r="R86" s="38">
        <f t="shared" si="8"/>
        <v>0.43178225621981414</v>
      </c>
      <c r="S86" s="38">
        <f t="shared" si="9"/>
        <v>0.55603306990555457</v>
      </c>
      <c r="T86" s="38" t="str">
        <f t="shared" si="10"/>
        <v/>
      </c>
      <c r="U86" s="38" t="str">
        <f t="shared" si="11"/>
        <v/>
      </c>
    </row>
    <row r="87" spans="5:21" ht="13.8" hidden="1" customHeight="1" x14ac:dyDescent="0.25">
      <c r="E87" s="3"/>
      <c r="F87" s="7">
        <f>SUM(G87:M87)</f>
        <v>4</v>
      </c>
      <c r="G87" s="39">
        <v>0</v>
      </c>
      <c r="H87" s="41">
        <v>0</v>
      </c>
      <c r="I87" s="42">
        <v>0</v>
      </c>
      <c r="J87" s="42">
        <v>1</v>
      </c>
      <c r="K87" s="42">
        <v>1</v>
      </c>
      <c r="L87" s="42">
        <v>1</v>
      </c>
      <c r="M87" s="42">
        <v>1</v>
      </c>
      <c r="N87" s="38">
        <f>PRODUCT(O87:U87)</f>
        <v>3.5353832247523986E-3</v>
      </c>
      <c r="O87" s="38">
        <f t="shared" ref="O87:U91" si="12">IF(G87="","",IF(G87=1,G$21,(1-G$21)))</f>
        <v>0.345480005617534</v>
      </c>
      <c r="P87" s="38">
        <f t="shared" si="12"/>
        <v>0.37667378292139297</v>
      </c>
      <c r="Q87" s="38">
        <f t="shared" si="12"/>
        <v>0.60862132139638803</v>
      </c>
      <c r="R87" s="38">
        <f t="shared" si="12"/>
        <v>0.56821774378018586</v>
      </c>
      <c r="S87" s="38">
        <f t="shared" si="12"/>
        <v>0.44396693009444543</v>
      </c>
      <c r="T87" s="38">
        <f t="shared" si="12"/>
        <v>0.41087373796662352</v>
      </c>
      <c r="U87" s="38">
        <f t="shared" si="12"/>
        <v>0.43065275140720211</v>
      </c>
    </row>
    <row r="88" spans="5:21" ht="13.8" hidden="1" customHeight="1" x14ac:dyDescent="0.25">
      <c r="E88" s="3"/>
      <c r="F88" s="7">
        <f>SUM(G88:M88)</f>
        <v>3</v>
      </c>
      <c r="G88" s="39">
        <v>0</v>
      </c>
      <c r="H88" s="41">
        <v>0</v>
      </c>
      <c r="I88" s="42">
        <v>0</v>
      </c>
      <c r="J88" s="42">
        <v>1</v>
      </c>
      <c r="K88" s="42">
        <v>1</v>
      </c>
      <c r="L88" s="42">
        <v>1</v>
      </c>
      <c r="M88" s="42">
        <v>0</v>
      </c>
      <c r="N88" s="38">
        <f>PRODUCT(O88:U88)</f>
        <v>4.6739762027681988E-3</v>
      </c>
      <c r="O88" s="38">
        <f t="shared" si="12"/>
        <v>0.345480005617534</v>
      </c>
      <c r="P88" s="38">
        <f t="shared" si="12"/>
        <v>0.37667378292139297</v>
      </c>
      <c r="Q88" s="38">
        <f t="shared" si="12"/>
        <v>0.60862132139638803</v>
      </c>
      <c r="R88" s="38">
        <f t="shared" si="12"/>
        <v>0.56821774378018586</v>
      </c>
      <c r="S88" s="38">
        <f t="shared" si="12"/>
        <v>0.44396693009444543</v>
      </c>
      <c r="T88" s="38">
        <f t="shared" si="12"/>
        <v>0.41087373796662352</v>
      </c>
      <c r="U88" s="38">
        <f t="shared" si="12"/>
        <v>0.56934724859279795</v>
      </c>
    </row>
    <row r="89" spans="5:21" ht="13.8" hidden="1" customHeight="1" x14ac:dyDescent="0.25">
      <c r="E89" s="3"/>
      <c r="F89" s="7">
        <f>SUM(G89:M89)</f>
        <v>2</v>
      </c>
      <c r="G89" s="39">
        <v>0</v>
      </c>
      <c r="H89" s="41">
        <v>0</v>
      </c>
      <c r="I89" s="42">
        <v>0</v>
      </c>
      <c r="J89" s="42">
        <v>1</v>
      </c>
      <c r="K89" s="42">
        <v>1</v>
      </c>
      <c r="L89" s="42">
        <v>0</v>
      </c>
      <c r="M89" s="42"/>
      <c r="N89" s="38">
        <f>PRODUCT(O89:U89)</f>
        <v>1.1770889171837358E-2</v>
      </c>
      <c r="O89" s="38">
        <f t="shared" si="12"/>
        <v>0.345480005617534</v>
      </c>
      <c r="P89" s="38">
        <f t="shared" si="12"/>
        <v>0.37667378292139297</v>
      </c>
      <c r="Q89" s="38">
        <f t="shared" si="12"/>
        <v>0.60862132139638803</v>
      </c>
      <c r="R89" s="38">
        <f t="shared" si="12"/>
        <v>0.56821774378018586</v>
      </c>
      <c r="S89" s="38">
        <f t="shared" si="12"/>
        <v>0.44396693009444543</v>
      </c>
      <c r="T89" s="38">
        <f t="shared" si="12"/>
        <v>0.58912626203337648</v>
      </c>
      <c r="U89" s="38" t="str">
        <f t="shared" si="12"/>
        <v/>
      </c>
    </row>
    <row r="90" spans="5:21" ht="13.8" hidden="1" customHeight="1" x14ac:dyDescent="0.25">
      <c r="E90" s="3"/>
      <c r="F90" s="7">
        <f>SUM(G90:M90)</f>
        <v>1</v>
      </c>
      <c r="G90" s="39">
        <v>0</v>
      </c>
      <c r="H90" s="41">
        <v>0</v>
      </c>
      <c r="I90" s="42">
        <v>0</v>
      </c>
      <c r="J90" s="42">
        <v>1</v>
      </c>
      <c r="K90" s="42">
        <v>0</v>
      </c>
      <c r="L90" s="42"/>
      <c r="M90" s="42"/>
      <c r="N90" s="38">
        <f>PRODUCT(O90:U90)</f>
        <v>2.5023663280086626E-2</v>
      </c>
      <c r="O90" s="38">
        <f t="shared" si="12"/>
        <v>0.345480005617534</v>
      </c>
      <c r="P90" s="38">
        <f t="shared" si="12"/>
        <v>0.37667378292139297</v>
      </c>
      <c r="Q90" s="38">
        <f t="shared" si="12"/>
        <v>0.60862132139638803</v>
      </c>
      <c r="R90" s="38">
        <f t="shared" si="12"/>
        <v>0.56821774378018586</v>
      </c>
      <c r="S90" s="38">
        <f t="shared" si="12"/>
        <v>0.55603306990555457</v>
      </c>
      <c r="T90" s="38" t="str">
        <f t="shared" si="12"/>
        <v/>
      </c>
      <c r="U90" s="38" t="str">
        <f t="shared" si="12"/>
        <v/>
      </c>
    </row>
    <row r="91" spans="5:21" ht="13.8" hidden="1" customHeight="1" x14ac:dyDescent="0.25">
      <c r="E91" s="3"/>
      <c r="F91" s="7">
        <f>SUM(G91:M91)</f>
        <v>0</v>
      </c>
      <c r="G91" s="39">
        <v>0</v>
      </c>
      <c r="H91" s="41">
        <v>0</v>
      </c>
      <c r="I91" s="42">
        <v>0</v>
      </c>
      <c r="J91" s="42">
        <v>0</v>
      </c>
      <c r="K91" s="42"/>
      <c r="L91" s="42"/>
      <c r="M91" s="42"/>
      <c r="N91" s="38">
        <f>PRODUCT(O91:U91)</f>
        <v>3.4197965168686242E-2</v>
      </c>
      <c r="O91" s="38">
        <f t="shared" si="12"/>
        <v>0.345480005617534</v>
      </c>
      <c r="P91" s="38">
        <f t="shared" si="12"/>
        <v>0.37667378292139297</v>
      </c>
      <c r="Q91" s="38">
        <f t="shared" si="12"/>
        <v>0.60862132139638803</v>
      </c>
      <c r="R91" s="38">
        <f t="shared" si="12"/>
        <v>0.43178225621981414</v>
      </c>
      <c r="S91" s="38" t="str">
        <f t="shared" si="12"/>
        <v/>
      </c>
      <c r="T91" s="38" t="str">
        <f t="shared" si="12"/>
        <v/>
      </c>
      <c r="U91" s="38" t="str">
        <f t="shared" si="12"/>
        <v/>
      </c>
    </row>
    <row r="92" spans="5:21" ht="13.8" hidden="1" customHeight="1" x14ac:dyDescent="0.25">
      <c r="E92" s="3"/>
      <c r="F92" s="3"/>
      <c r="G92" s="2"/>
      <c r="H92" s="3"/>
      <c r="I92" s="2"/>
      <c r="J92" s="2"/>
      <c r="K92" s="2"/>
      <c r="L92" s="2"/>
      <c r="M92" s="2"/>
      <c r="N92" s="2"/>
      <c r="P92" s="2"/>
    </row>
    <row r="93" spans="5:21" ht="13.8" hidden="1" customHeight="1" x14ac:dyDescent="0.25">
      <c r="E93" s="3"/>
      <c r="F93" s="3"/>
      <c r="G93" s="2"/>
      <c r="H93" s="3"/>
      <c r="I93" s="2"/>
      <c r="J93" s="2"/>
      <c r="K93" s="2"/>
      <c r="L93" s="2"/>
      <c r="M93" s="2"/>
      <c r="N93" s="2"/>
      <c r="P93" s="2"/>
    </row>
    <row r="94" spans="5:21" ht="13.8" hidden="1" customHeight="1" x14ac:dyDescent="0.25">
      <c r="E94" s="3"/>
      <c r="F94" s="3"/>
      <c r="G94" s="2"/>
      <c r="H94" s="3"/>
      <c r="I94" s="2"/>
      <c r="J94" s="2"/>
      <c r="K94" s="2"/>
      <c r="L94" s="2"/>
      <c r="M94" s="2"/>
      <c r="N94" s="2"/>
      <c r="P94" s="2"/>
    </row>
    <row r="95" spans="5:21" ht="13.8" hidden="1" customHeight="1" x14ac:dyDescent="0.25">
      <c r="E95" s="3"/>
      <c r="F95" s="3"/>
      <c r="G95" s="2"/>
      <c r="H95" s="3"/>
      <c r="I95" s="2"/>
      <c r="J95" s="2"/>
      <c r="K95" s="2"/>
      <c r="L95" s="2"/>
      <c r="M95" s="2"/>
      <c r="N95" s="2"/>
      <c r="P95" s="2"/>
    </row>
    <row r="96" spans="5:21" ht="13.8" hidden="1" customHeight="1" x14ac:dyDescent="0.25">
      <c r="E96" s="3"/>
      <c r="F96" s="3"/>
      <c r="G96" s="2"/>
      <c r="H96" s="3"/>
      <c r="I96" s="2"/>
      <c r="J96" s="2"/>
      <c r="K96" s="2"/>
      <c r="L96" s="2"/>
      <c r="M96" s="2"/>
      <c r="N96" s="2"/>
      <c r="P96" s="2"/>
    </row>
    <row r="97" spans="5:16" ht="13.8" hidden="1" customHeight="1" x14ac:dyDescent="0.25">
      <c r="E97" s="3"/>
      <c r="F97" s="3"/>
      <c r="G97" s="2"/>
      <c r="H97" s="3"/>
      <c r="I97" s="2"/>
      <c r="J97" s="2"/>
      <c r="K97" s="2"/>
      <c r="L97" s="2"/>
      <c r="M97" s="2"/>
      <c r="N97" s="2"/>
      <c r="P97" s="2"/>
    </row>
    <row r="98" spans="5:16" ht="13.8" hidden="1" customHeight="1" x14ac:dyDescent="0.25">
      <c r="E98" s="3"/>
      <c r="F98" s="3"/>
      <c r="G98" s="2"/>
      <c r="H98" s="3"/>
      <c r="I98" s="2"/>
      <c r="J98" s="2"/>
      <c r="K98" s="2"/>
      <c r="L98" s="2"/>
      <c r="M98" s="2"/>
      <c r="N98" s="2"/>
      <c r="P98" s="2"/>
    </row>
    <row r="99" spans="5:16" ht="13.8" hidden="1" customHeight="1" x14ac:dyDescent="0.25">
      <c r="E99" s="3"/>
      <c r="F99" s="3"/>
      <c r="G99" s="2"/>
      <c r="H99" s="3"/>
      <c r="I99" s="2"/>
      <c r="J99" s="2"/>
      <c r="K99" s="2"/>
      <c r="L99" s="2"/>
      <c r="M99" s="2"/>
      <c r="N99" s="2"/>
      <c r="P99" s="2"/>
    </row>
    <row r="100" spans="5:16" ht="13.8" hidden="1" customHeight="1" x14ac:dyDescent="0.25">
      <c r="E100" s="3"/>
      <c r="F100" s="3"/>
      <c r="G100" s="2"/>
      <c r="H100" s="3"/>
      <c r="I100" s="2"/>
      <c r="J100" s="2"/>
      <c r="K100" s="2"/>
      <c r="L100" s="2"/>
      <c r="M100" s="2"/>
      <c r="N100" s="2"/>
      <c r="P100" s="2"/>
    </row>
    <row r="101" spans="5:16" ht="13.8" hidden="1" customHeight="1" x14ac:dyDescent="0.25">
      <c r="E101" s="3"/>
      <c r="F101" s="3"/>
      <c r="G101" s="2"/>
      <c r="H101" s="3"/>
      <c r="I101" s="2"/>
      <c r="J101" s="2"/>
      <c r="K101" s="2"/>
      <c r="L101" s="2"/>
      <c r="M101" s="2"/>
      <c r="N101" s="2"/>
      <c r="P101" s="2"/>
    </row>
    <row r="102" spans="5:16" ht="13.8" hidden="1" customHeight="1" x14ac:dyDescent="0.25">
      <c r="E102" s="3"/>
      <c r="F102" s="3"/>
      <c r="G102" s="2"/>
      <c r="H102" s="3"/>
      <c r="I102" s="2"/>
      <c r="J102" s="2"/>
      <c r="K102" s="2"/>
      <c r="L102" s="2"/>
      <c r="M102" s="2"/>
      <c r="N102" s="2"/>
      <c r="P102" s="2"/>
    </row>
    <row r="103" spans="5:16" ht="13.8" hidden="1" customHeight="1" x14ac:dyDescent="0.25">
      <c r="E103" s="3"/>
      <c r="F103" s="3"/>
      <c r="G103" s="2"/>
      <c r="H103" s="3"/>
      <c r="I103" s="2"/>
      <c r="J103" s="2"/>
      <c r="K103" s="2"/>
      <c r="L103" s="2"/>
      <c r="M103" s="2"/>
      <c r="N103" s="2"/>
      <c r="P103" s="2"/>
    </row>
    <row r="104" spans="5:16" ht="13.8" hidden="1" customHeight="1" x14ac:dyDescent="0.25">
      <c r="E104" s="3"/>
      <c r="F104" s="3"/>
      <c r="G104" s="2"/>
      <c r="H104" s="3"/>
      <c r="I104" s="2"/>
      <c r="J104" s="2"/>
      <c r="K104" s="2"/>
      <c r="L104" s="2"/>
      <c r="M104" s="2"/>
      <c r="N104" s="2"/>
      <c r="P104" s="2"/>
    </row>
    <row r="105" spans="5:16" ht="13.8" hidden="1" customHeight="1" x14ac:dyDescent="0.25">
      <c r="E105" s="3"/>
      <c r="F105" s="3"/>
      <c r="G105" s="2"/>
      <c r="H105" s="3"/>
      <c r="I105" s="2"/>
      <c r="J105" s="2"/>
      <c r="K105" s="2"/>
      <c r="L105" s="2"/>
      <c r="M105" s="2"/>
      <c r="N105" s="2"/>
      <c r="P105" s="2"/>
    </row>
    <row r="106" spans="5:16" ht="13.8" hidden="1" customHeight="1" x14ac:dyDescent="0.25">
      <c r="E106" s="3"/>
      <c r="F106" s="3"/>
      <c r="G106" s="2"/>
      <c r="H106" s="3"/>
      <c r="I106" s="2"/>
      <c r="J106" s="2"/>
      <c r="K106" s="2"/>
      <c r="L106" s="2"/>
      <c r="M106" s="2"/>
      <c r="N106" s="2"/>
      <c r="P106" s="2"/>
    </row>
    <row r="107" spans="5:16" ht="13.8" hidden="1" customHeight="1" x14ac:dyDescent="0.25">
      <c r="E107" s="3"/>
      <c r="F107" s="3"/>
      <c r="G107" s="2"/>
      <c r="H107" s="3"/>
      <c r="I107" s="2"/>
      <c r="J107" s="2"/>
      <c r="K107" s="2"/>
      <c r="L107" s="2"/>
      <c r="M107" s="2"/>
      <c r="N107" s="2"/>
      <c r="P107" s="2"/>
    </row>
    <row r="108" spans="5:16" ht="13.8" hidden="1" customHeight="1" x14ac:dyDescent="0.25"/>
    <row r="109" spans="5:16" ht="13.8" hidden="1" customHeight="1" x14ac:dyDescent="0.25"/>
    <row r="110" spans="5:16" ht="13.8" hidden="1" customHeight="1" x14ac:dyDescent="0.25"/>
    <row r="111" spans="5:16" ht="13.8" hidden="1" customHeight="1" x14ac:dyDescent="0.25"/>
    <row r="112" spans="5:16" ht="13.8" hidden="1" customHeight="1" x14ac:dyDescent="0.25"/>
    <row r="113" ht="13.8" hidden="1" customHeight="1" x14ac:dyDescent="0.25"/>
    <row r="114" ht="13.8" hidden="1" customHeight="1" x14ac:dyDescent="0.25"/>
    <row r="115" ht="13.8" hidden="1" customHeight="1" x14ac:dyDescent="0.25"/>
  </sheetData>
  <mergeCells count="11">
    <mergeCell ref="H6:I6"/>
    <mergeCell ref="B2:H2"/>
    <mergeCell ref="I2:O2"/>
    <mergeCell ref="H3:I3"/>
    <mergeCell ref="H4:I4"/>
    <mergeCell ref="H5:I5"/>
    <mergeCell ref="H7:I7"/>
    <mergeCell ref="H8:I8"/>
    <mergeCell ref="H9:I9"/>
    <mergeCell ref="H10:I10"/>
    <mergeCell ref="H12:I1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6FA-8D09-4667-95D1-83583507ABDA}">
  <dimension ref="B2:AD115"/>
  <sheetViews>
    <sheetView showGridLines="0" zoomScale="175" zoomScaleNormal="175" workbookViewId="0">
      <selection activeCell="K28" sqref="K28"/>
    </sheetView>
  </sheetViews>
  <sheetFormatPr defaultRowHeight="13.8" x14ac:dyDescent="0.25"/>
  <cols>
    <col min="1" max="1" width="1.109375" style="2" customWidth="1"/>
    <col min="2" max="2" width="7.5546875" style="2" customWidth="1"/>
    <col min="3" max="3" width="13.6640625" style="2" customWidth="1"/>
    <col min="4" max="8" width="7.77734375" style="7" customWidth="1"/>
    <col min="9" max="9" width="8.88671875" style="7" customWidth="1"/>
    <col min="10" max="10" width="8.88671875" style="3" customWidth="1"/>
    <col min="11" max="15" width="7.77734375" style="3" customWidth="1"/>
    <col min="16" max="16" width="13.6640625" style="2" customWidth="1"/>
    <col min="17" max="17" width="7.5546875" style="2" customWidth="1"/>
    <col min="18" max="18" width="10.88671875" style="2" customWidth="1"/>
    <col min="19" max="19" width="17.6640625" style="2" bestFit="1" customWidth="1"/>
    <col min="20" max="16384" width="8.88671875" style="2"/>
  </cols>
  <sheetData>
    <row r="2" spans="2:30" ht="27.6" customHeight="1" x14ac:dyDescent="0.25">
      <c r="B2" s="140" t="str">
        <f>_xlfn.CONCAT("Honolulu Sun Dogs (Team Game Score = ",AC3,")")</f>
        <v>Honolulu Sun Dogs (Team Game Score = 48)</v>
      </c>
      <c r="C2" s="141" t="str">
        <f>_xlfn.CONCAT("Anchorage Polar Bears (Team Game Score = ",AC3,")")</f>
        <v>Anchorage Polar Bears (Team Game Score = 48)</v>
      </c>
      <c r="D2" s="141"/>
      <c r="E2" s="141"/>
      <c r="F2" s="141"/>
      <c r="G2" s="141"/>
      <c r="H2" s="141"/>
      <c r="I2" s="142"/>
      <c r="J2" s="143" t="str">
        <f>_xlfn.CONCAT("Anchorage Polar Bears (Team Game Score = ",AD3,")")</f>
        <v>Anchorage Polar Bears (Team Game Score = 49)</v>
      </c>
      <c r="K2" s="144"/>
      <c r="L2" s="144"/>
      <c r="M2" s="144"/>
      <c r="N2" s="144"/>
      <c r="O2" s="144"/>
      <c r="P2" s="144"/>
      <c r="Q2" s="145"/>
    </row>
    <row r="3" spans="2:30" ht="41.4" customHeight="1" x14ac:dyDescent="0.25">
      <c r="B3" s="87" t="s">
        <v>148</v>
      </c>
      <c r="C3" s="88" t="s">
        <v>64</v>
      </c>
      <c r="D3" s="89" t="s">
        <v>42</v>
      </c>
      <c r="E3" s="90" t="s">
        <v>70</v>
      </c>
      <c r="F3" s="89" t="s">
        <v>71</v>
      </c>
      <c r="G3" s="91" t="s">
        <v>65</v>
      </c>
      <c r="H3" s="89" t="s">
        <v>62</v>
      </c>
      <c r="I3" s="154" t="s">
        <v>63</v>
      </c>
      <c r="J3" s="155"/>
      <c r="K3" s="89" t="s">
        <v>62</v>
      </c>
      <c r="L3" s="90" t="s">
        <v>65</v>
      </c>
      <c r="M3" s="89" t="s">
        <v>71</v>
      </c>
      <c r="N3" s="91" t="s">
        <v>70</v>
      </c>
      <c r="O3" s="87" t="s">
        <v>42</v>
      </c>
      <c r="P3" s="88" t="s">
        <v>64</v>
      </c>
      <c r="Q3" s="92" t="s">
        <v>148</v>
      </c>
      <c r="AC3" s="2">
        <f>VLOOKUP(C4,anc_hon!C:Q,15,FALSE)</f>
        <v>48</v>
      </c>
      <c r="AD3" s="2">
        <f>VLOOKUP(P4,anc_hon!C:Q,15,FALSE)</f>
        <v>49</v>
      </c>
    </row>
    <row r="4" spans="2:30" ht="14.4" customHeight="1" x14ac:dyDescent="0.25">
      <c r="B4" s="53" t="s">
        <v>146</v>
      </c>
      <c r="C4" s="58" t="s">
        <v>121</v>
      </c>
      <c r="D4" s="54">
        <f>IFERROR(VLOOKUP(C4,anc_hon!C:Q,5,FALSE),"-")</f>
        <v>48</v>
      </c>
      <c r="E4" s="62">
        <f>IFERROR(VLOOKUP(C4,anc_hon!C:Q,14,FALSE),$E$4)</f>
        <v>1546</v>
      </c>
      <c r="F4" s="55">
        <f>IFERROR(4.7*(D4-VLOOKUP(C4,anc_hon!C:Q,15,FALSE)),0)</f>
        <v>0</v>
      </c>
      <c r="G4" s="63">
        <f t="shared" ref="G4:G10" si="0">E4+F4</f>
        <v>1546</v>
      </c>
      <c r="H4" s="56">
        <f t="shared" ref="H4:H10" si="1">1/(1+(10^((L4-G4)/400)))</f>
        <v>0.40697792884406947</v>
      </c>
      <c r="I4" s="138" t="s">
        <v>0</v>
      </c>
      <c r="J4" s="139"/>
      <c r="K4" s="85">
        <f>1/(1+10^((G4-L4)/400))</f>
        <v>0.59302207115593053</v>
      </c>
      <c r="L4" s="66">
        <f>M4+N4+68</f>
        <v>1611.4</v>
      </c>
      <c r="M4" s="55">
        <f>IFERROR(4.7*(O4-VLOOKUP(P4,anc_hon!C:Q,15,FALSE)),0)</f>
        <v>9.4</v>
      </c>
      <c r="N4" s="63">
        <f>IFERROR(VLOOKUP(P4,anc_hon!C:Q,14,FALSE),VLOOKUP($P$4,anc_hon!C:Q,14,FALSE))</f>
        <v>1534</v>
      </c>
      <c r="O4" s="68">
        <f>IFERROR(VLOOKUP(P4,anc_hon!C:Q,5,FALSE),"-")</f>
        <v>51</v>
      </c>
      <c r="P4" s="70" t="s">
        <v>2</v>
      </c>
      <c r="Q4" s="45" t="s">
        <v>147</v>
      </c>
    </row>
    <row r="5" spans="2:30" x14ac:dyDescent="0.25">
      <c r="B5" s="53" t="s">
        <v>146</v>
      </c>
      <c r="C5" s="58" t="s">
        <v>123</v>
      </c>
      <c r="D5" s="54">
        <f>IFERROR(VLOOKUP(C5,anc_hon!C:Q,5,FALSE),"-")</f>
        <v>50</v>
      </c>
      <c r="E5" s="62">
        <f>IFERROR(VLOOKUP(C5,anc_hon!C:Q,14,FALSE),$E$4)</f>
        <v>1546</v>
      </c>
      <c r="F5" s="55">
        <f>IFERROR(4.7*(D5-VLOOKUP(C5,anc_hon!C:Q,15,FALSE)),0)</f>
        <v>9.4</v>
      </c>
      <c r="G5" s="63">
        <f t="shared" si="0"/>
        <v>1555.4</v>
      </c>
      <c r="H5" s="56">
        <f t="shared" si="1"/>
        <v>0.4267052378523245</v>
      </c>
      <c r="I5" s="138" t="s">
        <v>43</v>
      </c>
      <c r="J5" s="139"/>
      <c r="K5" s="85">
        <f t="shared" ref="K5:K10" si="2">1/(1+10^((G5-L5)/400))</f>
        <v>0.5732947621476755</v>
      </c>
      <c r="L5" s="66">
        <f>M5+N5+68</f>
        <v>1606.7</v>
      </c>
      <c r="M5" s="55">
        <f>IFERROR(4.7*(O5-VLOOKUP(P5,anc_hon!C:Q,15,FALSE)),0)</f>
        <v>4.7</v>
      </c>
      <c r="N5" s="63">
        <f>IFERROR(VLOOKUP(P5,anc_hon!C:Q,14,FALSE),VLOOKUP($P$4,anc_hon!C:Q,14,FALSE))</f>
        <v>1534</v>
      </c>
      <c r="O5" s="68">
        <f>IFERROR(VLOOKUP(P5,anc_hon!C:Q,5,FALSE),"-")</f>
        <v>50</v>
      </c>
      <c r="P5" s="70" t="s">
        <v>26</v>
      </c>
      <c r="Q5" s="44" t="s">
        <v>147</v>
      </c>
    </row>
    <row r="6" spans="2:30" x14ac:dyDescent="0.25">
      <c r="B6" s="53" t="s">
        <v>147</v>
      </c>
      <c r="C6" s="58" t="s">
        <v>122</v>
      </c>
      <c r="D6" s="54">
        <f>IFERROR(VLOOKUP(C6,anc_hon!C:Q,5,FALSE),"-")</f>
        <v>48</v>
      </c>
      <c r="E6" s="62">
        <f>IFERROR(VLOOKUP(C6,anc_hon!C:Q,14,FALSE),$E$4)</f>
        <v>1546</v>
      </c>
      <c r="F6" s="55">
        <f>IFERROR(4.7*(D6-VLOOKUP(C6,anc_hon!C:Q,15,FALSE)),0)</f>
        <v>0</v>
      </c>
      <c r="G6" s="63">
        <f>E6+F6+68</f>
        <v>1614</v>
      </c>
      <c r="H6" s="56">
        <f t="shared" si="1"/>
        <v>0.61313682015314308</v>
      </c>
      <c r="I6" s="138" t="s">
        <v>44</v>
      </c>
      <c r="J6" s="139"/>
      <c r="K6" s="85">
        <f t="shared" si="2"/>
        <v>0.38686317984685692</v>
      </c>
      <c r="L6" s="66">
        <f>M6+N6</f>
        <v>1534</v>
      </c>
      <c r="M6" s="55">
        <f>IFERROR(4.7*(O6-VLOOKUP(P6,anc_hon!C:Q,15,FALSE)),0)</f>
        <v>0</v>
      </c>
      <c r="N6" s="63">
        <f>IFERROR(VLOOKUP(P6,anc_hon!C:Q,14,FALSE),VLOOKUP($P$4,anc_hon!C:Q,14,FALSE))</f>
        <v>1534</v>
      </c>
      <c r="O6" s="68" t="str">
        <f>IFERROR(VLOOKUP(P6,anc_hon!C:Q,5,FALSE),"-")</f>
        <v>-</v>
      </c>
      <c r="P6" s="70" t="s">
        <v>108</v>
      </c>
      <c r="Q6" s="44" t="s">
        <v>146</v>
      </c>
    </row>
    <row r="7" spans="2:30" x14ac:dyDescent="0.25">
      <c r="B7" s="53" t="s">
        <v>147</v>
      </c>
      <c r="C7" s="58" t="s">
        <v>120</v>
      </c>
      <c r="D7" s="54">
        <f>IFERROR(VLOOKUP(C7,anc_hon!C:Q,5,FALSE),"-")</f>
        <v>49</v>
      </c>
      <c r="E7" s="62">
        <f>IFERROR(VLOOKUP(C7,anc_hon!C:Q,14,FALSE),$E$4)</f>
        <v>1546</v>
      </c>
      <c r="F7" s="55">
        <f>IFERROR(4.7*(D7-VLOOKUP(C7,anc_hon!C:Q,15,FALSE)),0)</f>
        <v>4.7</v>
      </c>
      <c r="G7" s="63">
        <f>E7+F7+68</f>
        <v>1618.7</v>
      </c>
      <c r="H7" s="56">
        <f t="shared" si="1"/>
        <v>0.63220387278458046</v>
      </c>
      <c r="I7" s="138" t="s">
        <v>105</v>
      </c>
      <c r="J7" s="139"/>
      <c r="K7" s="85">
        <f t="shared" si="2"/>
        <v>0.36779612721541949</v>
      </c>
      <c r="L7" s="66">
        <f>M7+N7</f>
        <v>1524.6</v>
      </c>
      <c r="M7" s="55">
        <f>IFERROR(4.7*(O7-VLOOKUP(P7,anc_hon!C:Q,15,FALSE)),0)</f>
        <v>-9.4</v>
      </c>
      <c r="N7" s="63">
        <f>IFERROR(VLOOKUP(P7,anc_hon!C:Q,14,FALSE),VLOOKUP($P$4,anc_hon!C:Q,14,FALSE))</f>
        <v>1534</v>
      </c>
      <c r="O7" s="68">
        <f>IFERROR(VLOOKUP(P7,anc_hon!C:Q,5,FALSE),"-")</f>
        <v>47</v>
      </c>
      <c r="P7" s="70" t="s">
        <v>25</v>
      </c>
      <c r="Q7" s="44" t="s">
        <v>146</v>
      </c>
    </row>
    <row r="8" spans="2:30" x14ac:dyDescent="0.25">
      <c r="B8" s="53" t="s">
        <v>146</v>
      </c>
      <c r="C8" s="58" t="s">
        <v>121</v>
      </c>
      <c r="D8" s="54">
        <f>IFERROR(VLOOKUP(C8,anc_hon!C:Q,5,FALSE),"-")</f>
        <v>48</v>
      </c>
      <c r="E8" s="62">
        <f>IFERROR(VLOOKUP(C8,anc_hon!C:Q,14,FALSE),$E$4)</f>
        <v>1546</v>
      </c>
      <c r="F8" s="55">
        <f>IFERROR(4.7*(D8-VLOOKUP(C8,anc_hon!C:Q,15,FALSE)),0)</f>
        <v>0</v>
      </c>
      <c r="G8" s="63">
        <f t="shared" si="0"/>
        <v>1546</v>
      </c>
      <c r="H8" s="56">
        <f t="shared" si="1"/>
        <v>0.40697792884406947</v>
      </c>
      <c r="I8" s="138" t="s">
        <v>46</v>
      </c>
      <c r="J8" s="139"/>
      <c r="K8" s="85">
        <f t="shared" si="2"/>
        <v>0.59302207115593053</v>
      </c>
      <c r="L8" s="66">
        <f>M8+N8+68</f>
        <v>1611.4</v>
      </c>
      <c r="M8" s="55">
        <f>IFERROR(4.7*(O8-VLOOKUP(P8,anc_hon!C:Q,15,FALSE)),0)</f>
        <v>9.4</v>
      </c>
      <c r="N8" s="63">
        <f>IFERROR(VLOOKUP(P8,anc_hon!C:Q,14,FALSE),VLOOKUP($P$4,anc_hon!C:Q,14,FALSE))</f>
        <v>1534</v>
      </c>
      <c r="O8" s="68">
        <f>IFERROR(VLOOKUP(P8,anc_hon!C:Q,5,FALSE),"-")</f>
        <v>51</v>
      </c>
      <c r="P8" s="70" t="s">
        <v>2</v>
      </c>
      <c r="Q8" s="44" t="s">
        <v>147</v>
      </c>
    </row>
    <row r="9" spans="2:30" x14ac:dyDescent="0.25">
      <c r="B9" s="53" t="s">
        <v>147</v>
      </c>
      <c r="C9" s="58" t="s">
        <v>123</v>
      </c>
      <c r="D9" s="54">
        <f>IFERROR(VLOOKUP(C9,anc_hon!C:Q,5,FALSE),"-")</f>
        <v>50</v>
      </c>
      <c r="E9" s="62">
        <f>IFERROR(VLOOKUP(C9,anc_hon!C:Q,14,FALSE),$E$4)</f>
        <v>1546</v>
      </c>
      <c r="F9" s="55">
        <f>IFERROR(4.7*(D9-VLOOKUP(C9,anc_hon!C:Q,15,FALSE)),0)</f>
        <v>9.4</v>
      </c>
      <c r="G9" s="63">
        <f>E9+F9+68</f>
        <v>1623.4</v>
      </c>
      <c r="H9" s="56">
        <f t="shared" si="1"/>
        <v>0.61953438376367664</v>
      </c>
      <c r="I9" s="138" t="s">
        <v>106</v>
      </c>
      <c r="J9" s="139"/>
      <c r="K9" s="85">
        <f t="shared" si="2"/>
        <v>0.38046561623632341</v>
      </c>
      <c r="L9" s="66">
        <f>M9+N9</f>
        <v>1538.7</v>
      </c>
      <c r="M9" s="55">
        <f>IFERROR(4.7*(O9-VLOOKUP(P9,anc_hon!C:Q,15,FALSE)),0)</f>
        <v>4.7</v>
      </c>
      <c r="N9" s="63">
        <f>IFERROR(VLOOKUP(P9,anc_hon!C:Q,14,FALSE),VLOOKUP($P$4,anc_hon!C:Q,14,FALSE))</f>
        <v>1534</v>
      </c>
      <c r="O9" s="68">
        <f>IFERROR(VLOOKUP(P9,anc_hon!C:Q,5,FALSE),"-")</f>
        <v>50</v>
      </c>
      <c r="P9" s="70" t="s">
        <v>26</v>
      </c>
      <c r="Q9" s="44" t="s">
        <v>146</v>
      </c>
    </row>
    <row r="10" spans="2:30" x14ac:dyDescent="0.25">
      <c r="B10" s="57" t="s">
        <v>146</v>
      </c>
      <c r="C10" s="59" t="s">
        <v>122</v>
      </c>
      <c r="D10" s="47">
        <f>IFERROR(VLOOKUP(C10,anc_hon!C:Q,5,FALSE),"-")</f>
        <v>48</v>
      </c>
      <c r="E10" s="64">
        <f>IFERROR(VLOOKUP(C10,anc_hon!C:Q,14,FALSE),$E$4)</f>
        <v>1546</v>
      </c>
      <c r="F10" s="48">
        <f>IFERROR(4.7*(D10-VLOOKUP(C10,anc_hon!C:Q,15,FALSE)),0)</f>
        <v>0</v>
      </c>
      <c r="G10" s="65">
        <f t="shared" si="0"/>
        <v>1546</v>
      </c>
      <c r="H10" s="49">
        <f t="shared" si="1"/>
        <v>0.42010023964211857</v>
      </c>
      <c r="I10" s="156" t="s">
        <v>107</v>
      </c>
      <c r="J10" s="157"/>
      <c r="K10" s="86">
        <f t="shared" si="2"/>
        <v>0.57989976035788149</v>
      </c>
      <c r="L10" s="67">
        <f>M10+N10+68</f>
        <v>1602</v>
      </c>
      <c r="M10" s="48">
        <f>IFERROR(4.7*(O10-VLOOKUP(P10,anc_hon!C:Q,15,FALSE)),0)</f>
        <v>0</v>
      </c>
      <c r="N10" s="65">
        <f>IFERROR(VLOOKUP(P10,anc_hon!C:Q,14,FALSE),VLOOKUP($P$4,anc_hon!C:Q,14,FALSE))</f>
        <v>1534</v>
      </c>
      <c r="O10" s="69" t="str">
        <f>IFERROR(VLOOKUP(P10,anc_hon!C:Q,5,FALSE),"-")</f>
        <v>-</v>
      </c>
      <c r="P10" s="71" t="s">
        <v>108</v>
      </c>
      <c r="Q10" s="46" t="s">
        <v>147</v>
      </c>
    </row>
    <row r="11" spans="2:30" x14ac:dyDescent="0.25">
      <c r="C11" s="14"/>
      <c r="H11" s="32"/>
      <c r="K11" s="32"/>
      <c r="R11" s="32"/>
      <c r="S11" s="32"/>
    </row>
    <row r="12" spans="2:30" x14ac:dyDescent="0.25">
      <c r="H12" s="146">
        <f>SUMIF(G22:G91,4,O22:O91)</f>
        <v>0.50798715930436578</v>
      </c>
      <c r="I12" s="148" t="s">
        <v>72</v>
      </c>
      <c r="J12" s="149"/>
      <c r="K12" s="152">
        <f>1-H12</f>
        <v>0.49201284069563422</v>
      </c>
      <c r="R12" s="32"/>
      <c r="S12" s="32"/>
    </row>
    <row r="13" spans="2:30" x14ac:dyDescent="0.25">
      <c r="B13" s="30" t="s">
        <v>66</v>
      </c>
      <c r="H13" s="147"/>
      <c r="I13" s="150"/>
      <c r="J13" s="151"/>
      <c r="K13" s="153"/>
      <c r="R13" s="32"/>
      <c r="S13" s="32"/>
    </row>
    <row r="14" spans="2:30" x14ac:dyDescent="0.25">
      <c r="B14" s="5" t="s">
        <v>67</v>
      </c>
      <c r="D14" s="10"/>
    </row>
    <row r="15" spans="2:30" x14ac:dyDescent="0.25">
      <c r="B15" s="5" t="s">
        <v>68</v>
      </c>
    </row>
    <row r="17" spans="4:22" ht="13.8" hidden="1" customHeight="1" x14ac:dyDescent="0.25"/>
    <row r="18" spans="4:22" ht="13.8" hidden="1" customHeight="1" x14ac:dyDescent="0.25"/>
    <row r="19" spans="4:22" ht="13.8" hidden="1" customHeight="1" x14ac:dyDescent="0.25"/>
    <row r="20" spans="4:22" ht="13.8" hidden="1" customHeight="1" x14ac:dyDescent="0.25"/>
    <row r="21" spans="4:22" ht="13.8" hidden="1" customHeight="1" x14ac:dyDescent="0.25">
      <c r="H21" s="32">
        <f>H4</f>
        <v>0.40697792884406947</v>
      </c>
      <c r="I21" s="32">
        <f>H5</f>
        <v>0.4267052378523245</v>
      </c>
      <c r="J21" s="37">
        <f>H6</f>
        <v>0.61313682015314308</v>
      </c>
      <c r="K21" s="37">
        <f>H7</f>
        <v>0.63220387278458046</v>
      </c>
      <c r="L21" s="37">
        <f>H8</f>
        <v>0.40697792884406947</v>
      </c>
      <c r="M21" s="37">
        <f>H9</f>
        <v>0.61953438376367664</v>
      </c>
      <c r="N21" s="37">
        <f>H10</f>
        <v>0.42010023964211857</v>
      </c>
    </row>
    <row r="22" spans="4:22" ht="13.8" hidden="1" customHeight="1" x14ac:dyDescent="0.25">
      <c r="G22" s="7">
        <f>SUM(H22:N22)</f>
        <v>4</v>
      </c>
      <c r="H22" s="39">
        <v>1</v>
      </c>
      <c r="I22" s="40">
        <v>1</v>
      </c>
      <c r="J22" s="40">
        <v>1</v>
      </c>
      <c r="K22" s="41">
        <v>1</v>
      </c>
      <c r="L22" s="41"/>
      <c r="M22" s="41"/>
      <c r="N22" s="41"/>
      <c r="O22" s="38">
        <f>PRODUCT(P22:V22)</f>
        <v>6.7315237178433018E-2</v>
      </c>
      <c r="P22" s="38">
        <f t="shared" ref="P22:V22" si="3">IF(H22="","",IF(H22=1,H$21,(1-H$21)))</f>
        <v>0.40697792884406947</v>
      </c>
      <c r="Q22" s="2">
        <f t="shared" si="3"/>
        <v>0.4267052378523245</v>
      </c>
      <c r="R22" s="38">
        <f t="shared" si="3"/>
        <v>0.61313682015314308</v>
      </c>
      <c r="S22" s="38">
        <f t="shared" si="3"/>
        <v>0.63220387278458046</v>
      </c>
      <c r="T22" s="38" t="str">
        <f t="shared" si="3"/>
        <v/>
      </c>
      <c r="U22" s="38" t="str">
        <f t="shared" si="3"/>
        <v/>
      </c>
      <c r="V22" s="38" t="str">
        <f t="shared" si="3"/>
        <v/>
      </c>
    </row>
    <row r="23" spans="4:22" s="3" customFormat="1" ht="13.8" hidden="1" customHeight="1" x14ac:dyDescent="0.2">
      <c r="D23" s="7"/>
      <c r="E23" s="7"/>
      <c r="F23" s="7"/>
      <c r="G23" s="7">
        <f t="shared" ref="G23:G86" si="4">SUM(H23:N23)</f>
        <v>4</v>
      </c>
      <c r="H23" s="39">
        <v>1</v>
      </c>
      <c r="I23" s="40">
        <v>1</v>
      </c>
      <c r="J23" s="40">
        <v>1</v>
      </c>
      <c r="K23" s="41">
        <v>0</v>
      </c>
      <c r="L23" s="41">
        <v>1</v>
      </c>
      <c r="M23" s="41"/>
      <c r="N23" s="41"/>
      <c r="O23" s="38">
        <f t="shared" ref="O23:O86" si="5">PRODUCT(P23:V23)</f>
        <v>1.5938015234178402E-2</v>
      </c>
      <c r="P23" s="38">
        <f t="shared" ref="P23:V59" si="6">IF(H23="","",IF(H23=1,H$21,(1-H$21)))</f>
        <v>0.40697792884406947</v>
      </c>
      <c r="Q23" s="3">
        <f t="shared" ref="Q23:Q37" si="7">IF(I23="","",IF(I23=1,I$21,(1-I$21)))</f>
        <v>0.4267052378523245</v>
      </c>
      <c r="R23" s="38">
        <f t="shared" si="6"/>
        <v>0.61313682015314308</v>
      </c>
      <c r="S23" s="38">
        <f t="shared" si="6"/>
        <v>0.36779612721541954</v>
      </c>
      <c r="T23" s="38">
        <f t="shared" si="6"/>
        <v>0.40697792884406947</v>
      </c>
      <c r="U23" s="38" t="str">
        <f t="shared" si="6"/>
        <v/>
      </c>
      <c r="V23" s="38" t="str">
        <f t="shared" si="6"/>
        <v/>
      </c>
    </row>
    <row r="24" spans="4:22" ht="13.8" hidden="1" customHeight="1" x14ac:dyDescent="0.25">
      <c r="G24" s="7">
        <f t="shared" si="4"/>
        <v>4</v>
      </c>
      <c r="H24" s="39">
        <v>1</v>
      </c>
      <c r="I24" s="40">
        <v>1</v>
      </c>
      <c r="J24" s="40">
        <v>1</v>
      </c>
      <c r="K24" s="41">
        <v>0</v>
      </c>
      <c r="L24" s="41">
        <v>0</v>
      </c>
      <c r="M24" s="41">
        <v>1</v>
      </c>
      <c r="N24" s="41"/>
      <c r="O24" s="38">
        <f t="shared" si="5"/>
        <v>1.4387974255236809E-2</v>
      </c>
      <c r="P24" s="38">
        <f t="shared" si="6"/>
        <v>0.40697792884406947</v>
      </c>
      <c r="Q24" s="2">
        <f t="shared" si="7"/>
        <v>0.4267052378523245</v>
      </c>
      <c r="R24" s="38">
        <f t="shared" si="6"/>
        <v>0.61313682015314308</v>
      </c>
      <c r="S24" s="38">
        <f t="shared" si="6"/>
        <v>0.36779612721541954</v>
      </c>
      <c r="T24" s="38">
        <f t="shared" si="6"/>
        <v>0.59302207115593053</v>
      </c>
      <c r="U24" s="38">
        <f t="shared" si="6"/>
        <v>0.61953438376367664</v>
      </c>
      <c r="V24" s="38" t="str">
        <f t="shared" si="6"/>
        <v/>
      </c>
    </row>
    <row r="25" spans="4:22" ht="13.8" hidden="1" customHeight="1" x14ac:dyDescent="0.25">
      <c r="G25" s="7">
        <f t="shared" si="4"/>
        <v>4</v>
      </c>
      <c r="H25" s="39">
        <v>1</v>
      </c>
      <c r="I25" s="40">
        <v>1</v>
      </c>
      <c r="J25" s="40">
        <v>1</v>
      </c>
      <c r="K25" s="41">
        <v>0</v>
      </c>
      <c r="L25" s="41">
        <v>0</v>
      </c>
      <c r="M25" s="41">
        <v>0</v>
      </c>
      <c r="N25" s="41">
        <v>1</v>
      </c>
      <c r="O25" s="38">
        <f t="shared" si="5"/>
        <v>3.7119539632379512E-3</v>
      </c>
      <c r="P25" s="38">
        <f t="shared" si="6"/>
        <v>0.40697792884406947</v>
      </c>
      <c r="Q25" s="2">
        <f t="shared" si="7"/>
        <v>0.4267052378523245</v>
      </c>
      <c r="R25" s="38">
        <f t="shared" si="6"/>
        <v>0.61313682015314308</v>
      </c>
      <c r="S25" s="38">
        <f t="shared" si="6"/>
        <v>0.36779612721541954</v>
      </c>
      <c r="T25" s="38">
        <f t="shared" si="6"/>
        <v>0.59302207115593053</v>
      </c>
      <c r="U25" s="38">
        <f t="shared" si="6"/>
        <v>0.38046561623632336</v>
      </c>
      <c r="V25" s="38">
        <f t="shared" si="6"/>
        <v>0.42010023964211857</v>
      </c>
    </row>
    <row r="26" spans="4:22" ht="13.8" hidden="1" customHeight="1" x14ac:dyDescent="0.25">
      <c r="G26" s="7">
        <f t="shared" si="4"/>
        <v>3</v>
      </c>
      <c r="H26" s="39">
        <v>1</v>
      </c>
      <c r="I26" s="40">
        <v>1</v>
      </c>
      <c r="J26" s="40">
        <v>1</v>
      </c>
      <c r="K26" s="41">
        <v>0</v>
      </c>
      <c r="L26" s="41">
        <v>0</v>
      </c>
      <c r="M26" s="41">
        <v>0</v>
      </c>
      <c r="N26" s="41">
        <v>0</v>
      </c>
      <c r="O26" s="38">
        <f t="shared" si="5"/>
        <v>5.1239228417839832E-3</v>
      </c>
      <c r="P26" s="38">
        <f t="shared" si="6"/>
        <v>0.40697792884406947</v>
      </c>
      <c r="Q26" s="2">
        <f t="shared" si="7"/>
        <v>0.4267052378523245</v>
      </c>
      <c r="R26" s="38">
        <f t="shared" si="6"/>
        <v>0.61313682015314308</v>
      </c>
      <c r="S26" s="38">
        <f t="shared" si="6"/>
        <v>0.36779612721541954</v>
      </c>
      <c r="T26" s="38">
        <f t="shared" si="6"/>
        <v>0.59302207115593053</v>
      </c>
      <c r="U26" s="38">
        <f t="shared" si="6"/>
        <v>0.38046561623632336</v>
      </c>
      <c r="V26" s="38">
        <f t="shared" si="6"/>
        <v>0.57989976035788149</v>
      </c>
    </row>
    <row r="27" spans="4:22" ht="13.8" hidden="1" customHeight="1" x14ac:dyDescent="0.25">
      <c r="G27" s="7">
        <f t="shared" si="4"/>
        <v>4</v>
      </c>
      <c r="H27" s="39">
        <v>1</v>
      </c>
      <c r="I27" s="40">
        <v>1</v>
      </c>
      <c r="J27" s="40">
        <v>0</v>
      </c>
      <c r="K27" s="41">
        <v>1</v>
      </c>
      <c r="L27" s="41">
        <v>1</v>
      </c>
      <c r="M27" s="41"/>
      <c r="N27" s="41"/>
      <c r="O27" s="38">
        <f t="shared" si="5"/>
        <v>1.7285591191154127E-2</v>
      </c>
      <c r="P27" s="38">
        <f t="shared" si="6"/>
        <v>0.40697792884406947</v>
      </c>
      <c r="Q27" s="2">
        <f t="shared" si="7"/>
        <v>0.4267052378523245</v>
      </c>
      <c r="R27" s="38">
        <f t="shared" si="6"/>
        <v>0.38686317984685692</v>
      </c>
      <c r="S27" s="38">
        <f t="shared" si="6"/>
        <v>0.63220387278458046</v>
      </c>
      <c r="T27" s="38">
        <f t="shared" si="6"/>
        <v>0.40697792884406947</v>
      </c>
      <c r="U27" s="38" t="str">
        <f t="shared" si="6"/>
        <v/>
      </c>
      <c r="V27" s="38" t="str">
        <f t="shared" si="6"/>
        <v/>
      </c>
    </row>
    <row r="28" spans="4:22" ht="13.8" hidden="1" customHeight="1" x14ac:dyDescent="0.25">
      <c r="G28" s="7">
        <f t="shared" si="4"/>
        <v>4</v>
      </c>
      <c r="H28" s="39">
        <v>1</v>
      </c>
      <c r="I28" s="40">
        <v>1</v>
      </c>
      <c r="J28" s="40">
        <v>0</v>
      </c>
      <c r="K28" s="41">
        <v>1</v>
      </c>
      <c r="L28" s="41">
        <v>0</v>
      </c>
      <c r="M28" s="41">
        <v>1</v>
      </c>
      <c r="N28" s="41"/>
      <c r="O28" s="38">
        <f t="shared" si="5"/>
        <v>1.5604492616592379E-2</v>
      </c>
      <c r="P28" s="38">
        <f t="shared" si="6"/>
        <v>0.40697792884406947</v>
      </c>
      <c r="Q28" s="2">
        <f t="shared" si="7"/>
        <v>0.4267052378523245</v>
      </c>
      <c r="R28" s="38">
        <f t="shared" si="6"/>
        <v>0.38686317984685692</v>
      </c>
      <c r="S28" s="38">
        <f t="shared" si="6"/>
        <v>0.63220387278458046</v>
      </c>
      <c r="T28" s="38">
        <f t="shared" si="6"/>
        <v>0.59302207115593053</v>
      </c>
      <c r="U28" s="38">
        <f t="shared" si="6"/>
        <v>0.61953438376367664</v>
      </c>
      <c r="V28" s="38" t="str">
        <f t="shared" si="6"/>
        <v/>
      </c>
    </row>
    <row r="29" spans="4:22" ht="13.8" hidden="1" customHeight="1" x14ac:dyDescent="0.25">
      <c r="G29" s="7">
        <f t="shared" si="4"/>
        <v>4</v>
      </c>
      <c r="H29" s="39">
        <v>1</v>
      </c>
      <c r="I29" s="40">
        <v>1</v>
      </c>
      <c r="J29" s="40">
        <v>0</v>
      </c>
      <c r="K29" s="41">
        <v>1</v>
      </c>
      <c r="L29" s="41">
        <v>0</v>
      </c>
      <c r="M29" s="41">
        <v>0</v>
      </c>
      <c r="N29" s="41">
        <v>1</v>
      </c>
      <c r="O29" s="38">
        <f t="shared" si="5"/>
        <v>4.0258035763022773E-3</v>
      </c>
      <c r="P29" s="38">
        <f t="shared" si="6"/>
        <v>0.40697792884406947</v>
      </c>
      <c r="Q29" s="2">
        <f t="shared" si="7"/>
        <v>0.4267052378523245</v>
      </c>
      <c r="R29" s="38">
        <f t="shared" si="6"/>
        <v>0.38686317984685692</v>
      </c>
      <c r="S29" s="38">
        <f t="shared" si="6"/>
        <v>0.63220387278458046</v>
      </c>
      <c r="T29" s="38">
        <f t="shared" si="6"/>
        <v>0.59302207115593053</v>
      </c>
      <c r="U29" s="38">
        <f t="shared" si="6"/>
        <v>0.38046561623632336</v>
      </c>
      <c r="V29" s="38">
        <f t="shared" si="6"/>
        <v>0.42010023964211857</v>
      </c>
    </row>
    <row r="30" spans="4:22" ht="13.8" hidden="1" customHeight="1" x14ac:dyDescent="0.25">
      <c r="G30" s="7">
        <f t="shared" si="4"/>
        <v>3</v>
      </c>
      <c r="H30" s="39">
        <v>1</v>
      </c>
      <c r="I30" s="40">
        <v>1</v>
      </c>
      <c r="J30" s="40">
        <v>0</v>
      </c>
      <c r="K30" s="41">
        <v>1</v>
      </c>
      <c r="L30" s="41">
        <v>0</v>
      </c>
      <c r="M30" s="41">
        <v>0</v>
      </c>
      <c r="N30" s="41">
        <v>0</v>
      </c>
      <c r="O30" s="38">
        <f t="shared" si="5"/>
        <v>5.5571559091096828E-3</v>
      </c>
      <c r="P30" s="38">
        <f t="shared" si="6"/>
        <v>0.40697792884406947</v>
      </c>
      <c r="Q30" s="2">
        <f t="shared" si="7"/>
        <v>0.4267052378523245</v>
      </c>
      <c r="R30" s="38">
        <f t="shared" si="6"/>
        <v>0.38686317984685692</v>
      </c>
      <c r="S30" s="38">
        <f t="shared" si="6"/>
        <v>0.63220387278458046</v>
      </c>
      <c r="T30" s="38">
        <f t="shared" si="6"/>
        <v>0.59302207115593053</v>
      </c>
      <c r="U30" s="38">
        <f t="shared" si="6"/>
        <v>0.38046561623632336</v>
      </c>
      <c r="V30" s="38">
        <f t="shared" si="6"/>
        <v>0.57989976035788149</v>
      </c>
    </row>
    <row r="31" spans="4:22" ht="13.8" hidden="1" customHeight="1" x14ac:dyDescent="0.25">
      <c r="G31" s="7">
        <f t="shared" si="4"/>
        <v>4</v>
      </c>
      <c r="H31" s="39">
        <v>1</v>
      </c>
      <c r="I31" s="40">
        <v>1</v>
      </c>
      <c r="J31" s="40">
        <v>0</v>
      </c>
      <c r="K31" s="41">
        <v>0</v>
      </c>
      <c r="L31" s="41">
        <v>1</v>
      </c>
      <c r="M31" s="41">
        <v>1</v>
      </c>
      <c r="N31" s="41"/>
      <c r="O31" s="38">
        <f t="shared" si="5"/>
        <v>6.2301664828212549E-3</v>
      </c>
      <c r="P31" s="38">
        <f t="shared" si="6"/>
        <v>0.40697792884406947</v>
      </c>
      <c r="Q31" s="2">
        <f t="shared" si="7"/>
        <v>0.4267052378523245</v>
      </c>
      <c r="R31" s="38">
        <f t="shared" si="6"/>
        <v>0.38686317984685692</v>
      </c>
      <c r="S31" s="38">
        <f t="shared" si="6"/>
        <v>0.36779612721541954</v>
      </c>
      <c r="T31" s="38">
        <f t="shared" si="6"/>
        <v>0.40697792884406947</v>
      </c>
      <c r="U31" s="38">
        <f t="shared" si="6"/>
        <v>0.61953438376367664</v>
      </c>
      <c r="V31" s="38" t="str">
        <f t="shared" si="6"/>
        <v/>
      </c>
    </row>
    <row r="32" spans="4:22" ht="13.8" hidden="1" customHeight="1" x14ac:dyDescent="0.25">
      <c r="G32" s="7">
        <f t="shared" si="4"/>
        <v>4</v>
      </c>
      <c r="H32" s="39">
        <v>1</v>
      </c>
      <c r="I32" s="40">
        <v>1</v>
      </c>
      <c r="J32" s="40">
        <v>0</v>
      </c>
      <c r="K32" s="41">
        <v>0</v>
      </c>
      <c r="L32" s="41">
        <v>1</v>
      </c>
      <c r="M32" s="41">
        <v>0</v>
      </c>
      <c r="N32" s="41">
        <v>1</v>
      </c>
      <c r="O32" s="38">
        <f t="shared" si="5"/>
        <v>1.6073208609699431E-3</v>
      </c>
      <c r="P32" s="38">
        <f t="shared" si="6"/>
        <v>0.40697792884406947</v>
      </c>
      <c r="Q32" s="2">
        <f t="shared" si="7"/>
        <v>0.4267052378523245</v>
      </c>
      <c r="R32" s="38">
        <f t="shared" si="6"/>
        <v>0.38686317984685692</v>
      </c>
      <c r="S32" s="38">
        <f t="shared" si="6"/>
        <v>0.36779612721541954</v>
      </c>
      <c r="T32" s="38">
        <f t="shared" si="6"/>
        <v>0.40697792884406947</v>
      </c>
      <c r="U32" s="38">
        <f t="shared" si="6"/>
        <v>0.38046561623632336</v>
      </c>
      <c r="V32" s="38">
        <f t="shared" si="6"/>
        <v>0.42010023964211857</v>
      </c>
    </row>
    <row r="33" spans="7:22" ht="13.8" hidden="1" customHeight="1" x14ac:dyDescent="0.25">
      <c r="G33" s="7">
        <f t="shared" si="4"/>
        <v>3</v>
      </c>
      <c r="H33" s="39">
        <v>1</v>
      </c>
      <c r="I33" s="40">
        <v>1</v>
      </c>
      <c r="J33" s="40">
        <v>0</v>
      </c>
      <c r="K33" s="41">
        <v>0</v>
      </c>
      <c r="L33" s="41">
        <v>1</v>
      </c>
      <c r="M33" s="41">
        <v>0</v>
      </c>
      <c r="N33" s="41">
        <v>0</v>
      </c>
      <c r="O33" s="38">
        <f t="shared" si="5"/>
        <v>2.2187204246508704E-3</v>
      </c>
      <c r="P33" s="38">
        <f t="shared" si="6"/>
        <v>0.40697792884406947</v>
      </c>
      <c r="Q33" s="2">
        <f t="shared" si="7"/>
        <v>0.4267052378523245</v>
      </c>
      <c r="R33" s="38">
        <f t="shared" si="6"/>
        <v>0.38686317984685692</v>
      </c>
      <c r="S33" s="38">
        <f t="shared" si="6"/>
        <v>0.36779612721541954</v>
      </c>
      <c r="T33" s="38">
        <f t="shared" si="6"/>
        <v>0.40697792884406947</v>
      </c>
      <c r="U33" s="38">
        <f t="shared" si="6"/>
        <v>0.38046561623632336</v>
      </c>
      <c r="V33" s="38">
        <f t="shared" si="6"/>
        <v>0.57989976035788149</v>
      </c>
    </row>
    <row r="34" spans="7:22" ht="13.8" hidden="1" customHeight="1" x14ac:dyDescent="0.25">
      <c r="G34" s="7">
        <f t="shared" si="4"/>
        <v>4</v>
      </c>
      <c r="H34" s="39">
        <v>1</v>
      </c>
      <c r="I34" s="40">
        <v>1</v>
      </c>
      <c r="J34" s="40">
        <v>0</v>
      </c>
      <c r="K34" s="41">
        <v>0</v>
      </c>
      <c r="L34" s="41">
        <v>0</v>
      </c>
      <c r="M34" s="41">
        <v>1</v>
      </c>
      <c r="N34" s="41">
        <v>1</v>
      </c>
      <c r="O34" s="38">
        <f t="shared" si="5"/>
        <v>3.8137531673055735E-3</v>
      </c>
      <c r="P34" s="38">
        <f t="shared" si="6"/>
        <v>0.40697792884406947</v>
      </c>
      <c r="Q34" s="2">
        <f t="shared" si="7"/>
        <v>0.4267052378523245</v>
      </c>
      <c r="R34" s="38">
        <f t="shared" si="6"/>
        <v>0.38686317984685692</v>
      </c>
      <c r="S34" s="38">
        <f t="shared" si="6"/>
        <v>0.36779612721541954</v>
      </c>
      <c r="T34" s="38">
        <f t="shared" si="6"/>
        <v>0.59302207115593053</v>
      </c>
      <c r="U34" s="38">
        <f t="shared" si="6"/>
        <v>0.61953438376367664</v>
      </c>
      <c r="V34" s="38">
        <f t="shared" si="6"/>
        <v>0.42010023964211857</v>
      </c>
    </row>
    <row r="35" spans="7:22" ht="13.8" hidden="1" customHeight="1" x14ac:dyDescent="0.25">
      <c r="G35" s="7">
        <f t="shared" si="4"/>
        <v>3</v>
      </c>
      <c r="H35" s="39">
        <v>1</v>
      </c>
      <c r="I35" s="40">
        <v>1</v>
      </c>
      <c r="J35" s="40">
        <v>0</v>
      </c>
      <c r="K35" s="41">
        <v>0</v>
      </c>
      <c r="L35" s="41">
        <v>0</v>
      </c>
      <c r="M35" s="41">
        <v>1</v>
      </c>
      <c r="N35" s="41">
        <v>0</v>
      </c>
      <c r="O35" s="38">
        <f t="shared" si="5"/>
        <v>5.2644448612280265E-3</v>
      </c>
      <c r="P35" s="38">
        <f t="shared" si="6"/>
        <v>0.40697792884406947</v>
      </c>
      <c r="Q35" s="2">
        <f t="shared" si="7"/>
        <v>0.4267052378523245</v>
      </c>
      <c r="R35" s="38">
        <f t="shared" si="6"/>
        <v>0.38686317984685692</v>
      </c>
      <c r="S35" s="38">
        <f t="shared" si="6"/>
        <v>0.36779612721541954</v>
      </c>
      <c r="T35" s="38">
        <f t="shared" si="6"/>
        <v>0.59302207115593053</v>
      </c>
      <c r="U35" s="38">
        <f t="shared" si="6"/>
        <v>0.61953438376367664</v>
      </c>
      <c r="V35" s="38">
        <f t="shared" si="6"/>
        <v>0.57989976035788149</v>
      </c>
    </row>
    <row r="36" spans="7:22" ht="13.8" hidden="1" customHeight="1" x14ac:dyDescent="0.25">
      <c r="G36" s="7">
        <f t="shared" si="4"/>
        <v>2</v>
      </c>
      <c r="H36" s="39">
        <v>1</v>
      </c>
      <c r="I36" s="40">
        <v>1</v>
      </c>
      <c r="J36" s="40">
        <v>0</v>
      </c>
      <c r="K36" s="41">
        <v>0</v>
      </c>
      <c r="L36" s="41">
        <v>0</v>
      </c>
      <c r="M36" s="41">
        <v>0</v>
      </c>
      <c r="N36" s="41"/>
      <c r="O36" s="38">
        <f t="shared" si="5"/>
        <v>5.5750613650507718E-3</v>
      </c>
      <c r="P36" s="38">
        <f t="shared" si="6"/>
        <v>0.40697792884406947</v>
      </c>
      <c r="Q36" s="2">
        <f t="shared" si="7"/>
        <v>0.4267052378523245</v>
      </c>
      <c r="R36" s="38">
        <f t="shared" si="6"/>
        <v>0.38686317984685692</v>
      </c>
      <c r="S36" s="38">
        <f t="shared" si="6"/>
        <v>0.36779612721541954</v>
      </c>
      <c r="T36" s="38">
        <f t="shared" si="6"/>
        <v>0.59302207115593053</v>
      </c>
      <c r="U36" s="38">
        <f t="shared" si="6"/>
        <v>0.38046561623632336</v>
      </c>
      <c r="V36" s="38" t="str">
        <f t="shared" si="6"/>
        <v/>
      </c>
    </row>
    <row r="37" spans="7:22" ht="13.8" hidden="1" customHeight="1" x14ac:dyDescent="0.25">
      <c r="G37" s="7">
        <f t="shared" si="4"/>
        <v>4</v>
      </c>
      <c r="H37" s="39">
        <v>1</v>
      </c>
      <c r="I37" s="40">
        <v>0</v>
      </c>
      <c r="J37" s="40">
        <v>1</v>
      </c>
      <c r="K37" s="41">
        <v>1</v>
      </c>
      <c r="L37" s="41">
        <v>1</v>
      </c>
      <c r="M37" s="41"/>
      <c r="N37" s="41"/>
      <c r="O37" s="38">
        <f t="shared" si="5"/>
        <v>3.6807323448134879E-2</v>
      </c>
      <c r="P37" s="38">
        <f t="shared" si="6"/>
        <v>0.40697792884406947</v>
      </c>
      <c r="Q37" s="2">
        <f t="shared" si="7"/>
        <v>0.5732947621476755</v>
      </c>
      <c r="R37" s="38">
        <f t="shared" si="6"/>
        <v>0.61313682015314308</v>
      </c>
      <c r="S37" s="38">
        <f t="shared" si="6"/>
        <v>0.63220387278458046</v>
      </c>
      <c r="T37" s="38">
        <f t="shared" si="6"/>
        <v>0.40697792884406947</v>
      </c>
      <c r="U37" s="38" t="str">
        <f t="shared" si="6"/>
        <v/>
      </c>
      <c r="V37" s="38" t="str">
        <f t="shared" si="6"/>
        <v/>
      </c>
    </row>
    <row r="38" spans="7:22" ht="13.8" hidden="1" customHeight="1" x14ac:dyDescent="0.25">
      <c r="G38" s="7">
        <f t="shared" si="4"/>
        <v>4</v>
      </c>
      <c r="H38" s="39">
        <v>1</v>
      </c>
      <c r="I38" s="40">
        <v>0</v>
      </c>
      <c r="J38" s="40">
        <v>1</v>
      </c>
      <c r="K38" s="41">
        <v>1</v>
      </c>
      <c r="L38" s="41">
        <v>0</v>
      </c>
      <c r="M38" s="41">
        <v>1</v>
      </c>
      <c r="N38" s="41"/>
      <c r="O38" s="38">
        <f t="shared" si="5"/>
        <v>3.3227651899859566E-2</v>
      </c>
      <c r="P38" s="38">
        <f t="shared" si="6"/>
        <v>0.40697792884406947</v>
      </c>
      <c r="Q38" s="2">
        <f t="shared" ref="Q38:Q91" si="8">IF(I38="","",IF(I38=1,I$21,(1-I$21)))</f>
        <v>0.5732947621476755</v>
      </c>
      <c r="R38" s="38">
        <f t="shared" si="6"/>
        <v>0.61313682015314308</v>
      </c>
      <c r="S38" s="38">
        <f t="shared" si="6"/>
        <v>0.63220387278458046</v>
      </c>
      <c r="T38" s="38">
        <f t="shared" si="6"/>
        <v>0.59302207115593053</v>
      </c>
      <c r="U38" s="38">
        <f t="shared" si="6"/>
        <v>0.61953438376367664</v>
      </c>
      <c r="V38" s="38" t="str">
        <f t="shared" si="6"/>
        <v/>
      </c>
    </row>
    <row r="39" spans="7:22" ht="13.8" hidden="1" customHeight="1" x14ac:dyDescent="0.25">
      <c r="G39" s="7">
        <f t="shared" si="4"/>
        <v>4</v>
      </c>
      <c r="H39" s="39">
        <v>1</v>
      </c>
      <c r="I39" s="40">
        <v>0</v>
      </c>
      <c r="J39" s="40">
        <v>1</v>
      </c>
      <c r="K39" s="41">
        <v>1</v>
      </c>
      <c r="L39" s="41">
        <v>0</v>
      </c>
      <c r="M39" s="41">
        <v>0</v>
      </c>
      <c r="N39" s="41">
        <v>1</v>
      </c>
      <c r="O39" s="38">
        <f t="shared" si="5"/>
        <v>8.5724030340047861E-3</v>
      </c>
      <c r="P39" s="38">
        <f t="shared" si="6"/>
        <v>0.40697792884406947</v>
      </c>
      <c r="Q39" s="2">
        <f t="shared" si="8"/>
        <v>0.5732947621476755</v>
      </c>
      <c r="R39" s="38">
        <f t="shared" si="6"/>
        <v>0.61313682015314308</v>
      </c>
      <c r="S39" s="38">
        <f t="shared" si="6"/>
        <v>0.63220387278458046</v>
      </c>
      <c r="T39" s="38">
        <f t="shared" si="6"/>
        <v>0.59302207115593053</v>
      </c>
      <c r="U39" s="38">
        <f t="shared" si="6"/>
        <v>0.38046561623632336</v>
      </c>
      <c r="V39" s="38">
        <f t="shared" si="6"/>
        <v>0.42010023964211857</v>
      </c>
    </row>
    <row r="40" spans="7:22" ht="13.8" hidden="1" customHeight="1" x14ac:dyDescent="0.25">
      <c r="G40" s="7">
        <f t="shared" si="4"/>
        <v>3</v>
      </c>
      <c r="H40" s="39">
        <v>1</v>
      </c>
      <c r="I40" s="40">
        <v>0</v>
      </c>
      <c r="J40" s="40">
        <v>1</v>
      </c>
      <c r="K40" s="41">
        <v>1</v>
      </c>
      <c r="L40" s="41">
        <v>0</v>
      </c>
      <c r="M40" s="41">
        <v>0</v>
      </c>
      <c r="N40" s="41">
        <v>0</v>
      </c>
      <c r="O40" s="38">
        <f t="shared" si="5"/>
        <v>1.1833210257974234E-2</v>
      </c>
      <c r="P40" s="38">
        <f t="shared" si="6"/>
        <v>0.40697792884406947</v>
      </c>
      <c r="Q40" s="2">
        <f t="shared" si="8"/>
        <v>0.5732947621476755</v>
      </c>
      <c r="R40" s="38">
        <f t="shared" si="6"/>
        <v>0.61313682015314308</v>
      </c>
      <c r="S40" s="38">
        <f t="shared" si="6"/>
        <v>0.63220387278458046</v>
      </c>
      <c r="T40" s="38">
        <f t="shared" si="6"/>
        <v>0.59302207115593053</v>
      </c>
      <c r="U40" s="38">
        <f t="shared" si="6"/>
        <v>0.38046561623632336</v>
      </c>
      <c r="V40" s="38">
        <f t="shared" si="6"/>
        <v>0.57989976035788149</v>
      </c>
    </row>
    <row r="41" spans="7:22" ht="13.8" hidden="1" customHeight="1" x14ac:dyDescent="0.25">
      <c r="G41" s="7">
        <f t="shared" si="4"/>
        <v>4</v>
      </c>
      <c r="H41" s="39">
        <v>1</v>
      </c>
      <c r="I41" s="40">
        <v>0</v>
      </c>
      <c r="J41" s="40">
        <v>1</v>
      </c>
      <c r="K41" s="41">
        <v>0</v>
      </c>
      <c r="L41" s="41">
        <v>1</v>
      </c>
      <c r="M41" s="41">
        <v>1</v>
      </c>
      <c r="N41" s="41"/>
      <c r="O41" s="38">
        <f t="shared" si="5"/>
        <v>1.3266295050775164E-2</v>
      </c>
      <c r="P41" s="38">
        <f t="shared" si="6"/>
        <v>0.40697792884406947</v>
      </c>
      <c r="Q41" s="2">
        <f t="shared" si="8"/>
        <v>0.5732947621476755</v>
      </c>
      <c r="R41" s="38">
        <f t="shared" si="6"/>
        <v>0.61313682015314308</v>
      </c>
      <c r="S41" s="38">
        <f t="shared" si="6"/>
        <v>0.36779612721541954</v>
      </c>
      <c r="T41" s="38">
        <f t="shared" si="6"/>
        <v>0.40697792884406947</v>
      </c>
      <c r="U41" s="38">
        <f t="shared" si="6"/>
        <v>0.61953438376367664</v>
      </c>
      <c r="V41" s="38" t="str">
        <f t="shared" si="6"/>
        <v/>
      </c>
    </row>
    <row r="42" spans="7:22" ht="13.8" hidden="1" customHeight="1" x14ac:dyDescent="0.25">
      <c r="G42" s="7">
        <f t="shared" si="4"/>
        <v>4</v>
      </c>
      <c r="H42" s="39">
        <v>1</v>
      </c>
      <c r="I42" s="40">
        <v>0</v>
      </c>
      <c r="J42" s="40">
        <v>1</v>
      </c>
      <c r="K42" s="41">
        <v>0</v>
      </c>
      <c r="L42" s="41">
        <v>1</v>
      </c>
      <c r="M42" s="41">
        <v>0</v>
      </c>
      <c r="N42" s="41">
        <v>1</v>
      </c>
      <c r="O42" s="38">
        <f t="shared" si="5"/>
        <v>3.4225719074584488E-3</v>
      </c>
      <c r="P42" s="38">
        <f t="shared" si="6"/>
        <v>0.40697792884406947</v>
      </c>
      <c r="Q42" s="2">
        <f t="shared" si="8"/>
        <v>0.5732947621476755</v>
      </c>
      <c r="R42" s="38">
        <f t="shared" si="6"/>
        <v>0.61313682015314308</v>
      </c>
      <c r="S42" s="38">
        <f t="shared" si="6"/>
        <v>0.36779612721541954</v>
      </c>
      <c r="T42" s="38">
        <f t="shared" si="6"/>
        <v>0.40697792884406947</v>
      </c>
      <c r="U42" s="38">
        <f t="shared" si="6"/>
        <v>0.38046561623632336</v>
      </c>
      <c r="V42" s="38">
        <f t="shared" si="6"/>
        <v>0.42010023964211857</v>
      </c>
    </row>
    <row r="43" spans="7:22" ht="13.8" hidden="1" customHeight="1" x14ac:dyDescent="0.25">
      <c r="G43" s="7">
        <f t="shared" si="4"/>
        <v>3</v>
      </c>
      <c r="H43" s="39">
        <v>1</v>
      </c>
      <c r="I43" s="40">
        <v>0</v>
      </c>
      <c r="J43" s="40">
        <v>1</v>
      </c>
      <c r="K43" s="41">
        <v>0</v>
      </c>
      <c r="L43" s="41">
        <v>1</v>
      </c>
      <c r="M43" s="41">
        <v>0</v>
      </c>
      <c r="N43" s="41">
        <v>0</v>
      </c>
      <c r="O43" s="38">
        <f t="shared" si="5"/>
        <v>4.7244644055275233E-3</v>
      </c>
      <c r="P43" s="38">
        <f t="shared" si="6"/>
        <v>0.40697792884406947</v>
      </c>
      <c r="Q43" s="2">
        <f t="shared" si="8"/>
        <v>0.5732947621476755</v>
      </c>
      <c r="R43" s="38">
        <f t="shared" si="6"/>
        <v>0.61313682015314308</v>
      </c>
      <c r="S43" s="38">
        <f t="shared" si="6"/>
        <v>0.36779612721541954</v>
      </c>
      <c r="T43" s="38">
        <f t="shared" si="6"/>
        <v>0.40697792884406947</v>
      </c>
      <c r="U43" s="38">
        <f t="shared" si="6"/>
        <v>0.38046561623632336</v>
      </c>
      <c r="V43" s="38">
        <f t="shared" si="6"/>
        <v>0.57989976035788149</v>
      </c>
    </row>
    <row r="44" spans="7:22" ht="13.8" hidden="1" customHeight="1" x14ac:dyDescent="0.25">
      <c r="G44" s="7">
        <f t="shared" si="4"/>
        <v>4</v>
      </c>
      <c r="H44" s="39">
        <v>1</v>
      </c>
      <c r="I44" s="40">
        <v>0</v>
      </c>
      <c r="J44" s="40">
        <v>1</v>
      </c>
      <c r="K44" s="41">
        <v>0</v>
      </c>
      <c r="L44" s="41">
        <v>0</v>
      </c>
      <c r="M44" s="41">
        <v>1</v>
      </c>
      <c r="N44" s="41">
        <v>1</v>
      </c>
      <c r="O44" s="38">
        <f t="shared" si="5"/>
        <v>8.1208704306394396E-3</v>
      </c>
      <c r="P44" s="38">
        <f t="shared" si="6"/>
        <v>0.40697792884406947</v>
      </c>
      <c r="Q44" s="2">
        <f t="shared" si="8"/>
        <v>0.5732947621476755</v>
      </c>
      <c r="R44" s="38">
        <f t="shared" si="6"/>
        <v>0.61313682015314308</v>
      </c>
      <c r="S44" s="38">
        <f t="shared" si="6"/>
        <v>0.36779612721541954</v>
      </c>
      <c r="T44" s="38">
        <f t="shared" si="6"/>
        <v>0.59302207115593053</v>
      </c>
      <c r="U44" s="38">
        <f t="shared" si="6"/>
        <v>0.61953438376367664</v>
      </c>
      <c r="V44" s="38">
        <f t="shared" si="6"/>
        <v>0.42010023964211857</v>
      </c>
    </row>
    <row r="45" spans="7:22" ht="13.8" hidden="1" customHeight="1" x14ac:dyDescent="0.25">
      <c r="G45" s="7">
        <f t="shared" si="4"/>
        <v>3</v>
      </c>
      <c r="H45" s="39">
        <v>1</v>
      </c>
      <c r="I45" s="40">
        <v>0</v>
      </c>
      <c r="J45" s="40">
        <v>1</v>
      </c>
      <c r="K45" s="41">
        <v>0</v>
      </c>
      <c r="L45" s="41">
        <v>0</v>
      </c>
      <c r="M45" s="41">
        <v>1</v>
      </c>
      <c r="N45" s="41">
        <v>0</v>
      </c>
      <c r="O45" s="38">
        <f t="shared" si="5"/>
        <v>1.1209921757333536E-2</v>
      </c>
      <c r="P45" s="38">
        <f t="shared" si="6"/>
        <v>0.40697792884406947</v>
      </c>
      <c r="Q45" s="2">
        <f t="shared" si="8"/>
        <v>0.5732947621476755</v>
      </c>
      <c r="R45" s="38">
        <f t="shared" si="6"/>
        <v>0.61313682015314308</v>
      </c>
      <c r="S45" s="38">
        <f t="shared" si="6"/>
        <v>0.36779612721541954</v>
      </c>
      <c r="T45" s="38">
        <f t="shared" si="6"/>
        <v>0.59302207115593053</v>
      </c>
      <c r="U45" s="38">
        <f t="shared" si="6"/>
        <v>0.61953438376367664</v>
      </c>
      <c r="V45" s="38">
        <f t="shared" si="6"/>
        <v>0.57989976035788149</v>
      </c>
    </row>
    <row r="46" spans="7:22" ht="13.8" hidden="1" customHeight="1" x14ac:dyDescent="0.25">
      <c r="G46" s="7">
        <f t="shared" si="4"/>
        <v>2</v>
      </c>
      <c r="H46" s="39">
        <v>1</v>
      </c>
      <c r="I46" s="40">
        <v>0</v>
      </c>
      <c r="J46" s="40">
        <v>1</v>
      </c>
      <c r="K46" s="41">
        <v>0</v>
      </c>
      <c r="L46" s="41">
        <v>0</v>
      </c>
      <c r="M46" s="41">
        <v>0</v>
      </c>
      <c r="N46" s="41"/>
      <c r="O46" s="38">
        <f t="shared" si="5"/>
        <v>1.1871337499387147E-2</v>
      </c>
      <c r="P46" s="38">
        <f t="shared" si="6"/>
        <v>0.40697792884406947</v>
      </c>
      <c r="Q46" s="2">
        <f t="shared" si="8"/>
        <v>0.5732947621476755</v>
      </c>
      <c r="R46" s="38">
        <f t="shared" si="6"/>
        <v>0.61313682015314308</v>
      </c>
      <c r="S46" s="38">
        <f t="shared" si="6"/>
        <v>0.36779612721541954</v>
      </c>
      <c r="T46" s="38">
        <f t="shared" si="6"/>
        <v>0.59302207115593053</v>
      </c>
      <c r="U46" s="38">
        <f t="shared" si="6"/>
        <v>0.38046561623632336</v>
      </c>
      <c r="V46" s="38" t="str">
        <f t="shared" si="6"/>
        <v/>
      </c>
    </row>
    <row r="47" spans="7:22" ht="13.8" hidden="1" customHeight="1" x14ac:dyDescent="0.25">
      <c r="G47" s="7">
        <f t="shared" si="4"/>
        <v>4</v>
      </c>
      <c r="H47" s="39">
        <v>1</v>
      </c>
      <c r="I47" s="40">
        <v>0</v>
      </c>
      <c r="J47" s="40">
        <v>0</v>
      </c>
      <c r="K47" s="41">
        <v>1</v>
      </c>
      <c r="L47" s="41">
        <v>1</v>
      </c>
      <c r="M47" s="41">
        <v>1</v>
      </c>
      <c r="N47" s="41"/>
      <c r="O47" s="38">
        <f t="shared" si="5"/>
        <v>1.43879742552368E-2</v>
      </c>
      <c r="P47" s="38">
        <f t="shared" si="6"/>
        <v>0.40697792884406947</v>
      </c>
      <c r="Q47" s="2">
        <f t="shared" si="8"/>
        <v>0.5732947621476755</v>
      </c>
      <c r="R47" s="38">
        <f t="shared" si="6"/>
        <v>0.38686317984685692</v>
      </c>
      <c r="S47" s="38">
        <f t="shared" si="6"/>
        <v>0.63220387278458046</v>
      </c>
      <c r="T47" s="38">
        <f t="shared" si="6"/>
        <v>0.40697792884406947</v>
      </c>
      <c r="U47" s="38">
        <f t="shared" si="6"/>
        <v>0.61953438376367664</v>
      </c>
      <c r="V47" s="38" t="str">
        <f t="shared" si="6"/>
        <v/>
      </c>
    </row>
    <row r="48" spans="7:22" ht="13.8" hidden="1" customHeight="1" x14ac:dyDescent="0.25">
      <c r="G48" s="7">
        <f t="shared" si="4"/>
        <v>4</v>
      </c>
      <c r="H48" s="39">
        <v>1</v>
      </c>
      <c r="I48" s="40">
        <v>0</v>
      </c>
      <c r="J48" s="40">
        <v>0</v>
      </c>
      <c r="K48" s="41">
        <v>1</v>
      </c>
      <c r="L48" s="41">
        <v>1</v>
      </c>
      <c r="M48" s="41">
        <v>0</v>
      </c>
      <c r="N48" s="41">
        <v>1</v>
      </c>
      <c r="O48" s="38">
        <f t="shared" si="5"/>
        <v>3.7119539632379491E-3</v>
      </c>
      <c r="P48" s="38">
        <f t="shared" si="6"/>
        <v>0.40697792884406947</v>
      </c>
      <c r="Q48" s="2">
        <f t="shared" si="8"/>
        <v>0.5732947621476755</v>
      </c>
      <c r="R48" s="38">
        <f t="shared" si="6"/>
        <v>0.38686317984685692</v>
      </c>
      <c r="S48" s="38">
        <f t="shared" si="6"/>
        <v>0.63220387278458046</v>
      </c>
      <c r="T48" s="38">
        <f t="shared" si="6"/>
        <v>0.40697792884406947</v>
      </c>
      <c r="U48" s="38">
        <f t="shared" si="6"/>
        <v>0.38046561623632336</v>
      </c>
      <c r="V48" s="38">
        <f t="shared" si="6"/>
        <v>0.42010023964211857</v>
      </c>
    </row>
    <row r="49" spans="7:22" ht="13.8" hidden="1" customHeight="1" x14ac:dyDescent="0.25">
      <c r="G49" s="7">
        <f t="shared" si="4"/>
        <v>3</v>
      </c>
      <c r="H49" s="39">
        <v>1</v>
      </c>
      <c r="I49" s="40">
        <v>0</v>
      </c>
      <c r="J49" s="40">
        <v>0</v>
      </c>
      <c r="K49" s="41">
        <v>1</v>
      </c>
      <c r="L49" s="41">
        <v>1</v>
      </c>
      <c r="M49" s="41">
        <v>0</v>
      </c>
      <c r="N49" s="41">
        <v>0</v>
      </c>
      <c r="O49" s="38">
        <f t="shared" si="5"/>
        <v>5.1239228417839797E-3</v>
      </c>
      <c r="P49" s="38">
        <f t="shared" si="6"/>
        <v>0.40697792884406947</v>
      </c>
      <c r="Q49" s="2">
        <f t="shared" si="8"/>
        <v>0.5732947621476755</v>
      </c>
      <c r="R49" s="38">
        <f t="shared" si="6"/>
        <v>0.38686317984685692</v>
      </c>
      <c r="S49" s="38">
        <f t="shared" si="6"/>
        <v>0.63220387278458046</v>
      </c>
      <c r="T49" s="38">
        <f t="shared" si="6"/>
        <v>0.40697792884406947</v>
      </c>
      <c r="U49" s="38">
        <f t="shared" si="6"/>
        <v>0.38046561623632336</v>
      </c>
      <c r="V49" s="38">
        <f t="shared" si="6"/>
        <v>0.57989976035788149</v>
      </c>
    </row>
    <row r="50" spans="7:22" ht="13.8" hidden="1" customHeight="1" x14ac:dyDescent="0.25">
      <c r="G50" s="7">
        <f t="shared" si="4"/>
        <v>4</v>
      </c>
      <c r="H50" s="39">
        <v>1</v>
      </c>
      <c r="I50" s="40">
        <v>0</v>
      </c>
      <c r="J50" s="40">
        <v>0</v>
      </c>
      <c r="K50" s="41">
        <v>1</v>
      </c>
      <c r="L50" s="41">
        <v>0</v>
      </c>
      <c r="M50" s="41">
        <v>1</v>
      </c>
      <c r="N50" s="41">
        <v>1</v>
      </c>
      <c r="O50" s="38">
        <f t="shared" si="5"/>
        <v>8.8074985697929858E-3</v>
      </c>
      <c r="P50" s="38">
        <f t="shared" si="6"/>
        <v>0.40697792884406947</v>
      </c>
      <c r="Q50" s="2">
        <f t="shared" si="8"/>
        <v>0.5732947621476755</v>
      </c>
      <c r="R50" s="38">
        <f t="shared" si="6"/>
        <v>0.38686317984685692</v>
      </c>
      <c r="S50" s="38">
        <f t="shared" si="6"/>
        <v>0.63220387278458046</v>
      </c>
      <c r="T50" s="38">
        <f t="shared" si="6"/>
        <v>0.59302207115593053</v>
      </c>
      <c r="U50" s="38">
        <f t="shared" si="6"/>
        <v>0.61953438376367664</v>
      </c>
      <c r="V50" s="38">
        <f t="shared" si="6"/>
        <v>0.42010023964211857</v>
      </c>
    </row>
    <row r="51" spans="7:22" ht="13.8" hidden="1" customHeight="1" x14ac:dyDescent="0.25">
      <c r="G51" s="7">
        <f t="shared" si="4"/>
        <v>3</v>
      </c>
      <c r="H51" s="39">
        <v>1</v>
      </c>
      <c r="I51" s="40">
        <v>0</v>
      </c>
      <c r="J51" s="40">
        <v>0</v>
      </c>
      <c r="K51" s="41">
        <v>1</v>
      </c>
      <c r="L51" s="41">
        <v>0</v>
      </c>
      <c r="M51" s="41">
        <v>1</v>
      </c>
      <c r="N51" s="41">
        <v>0</v>
      </c>
      <c r="O51" s="38">
        <f t="shared" si="5"/>
        <v>1.215773243625465E-2</v>
      </c>
      <c r="P51" s="38">
        <f t="shared" si="6"/>
        <v>0.40697792884406947</v>
      </c>
      <c r="Q51" s="2">
        <f t="shared" si="8"/>
        <v>0.5732947621476755</v>
      </c>
      <c r="R51" s="38">
        <f t="shared" si="6"/>
        <v>0.38686317984685692</v>
      </c>
      <c r="S51" s="38">
        <f t="shared" si="6"/>
        <v>0.63220387278458046</v>
      </c>
      <c r="T51" s="38">
        <f t="shared" si="6"/>
        <v>0.59302207115593053</v>
      </c>
      <c r="U51" s="38">
        <f t="shared" si="6"/>
        <v>0.61953438376367664</v>
      </c>
      <c r="V51" s="38">
        <f t="shared" si="6"/>
        <v>0.57989976035788149</v>
      </c>
    </row>
    <row r="52" spans="7:22" ht="13.8" hidden="1" customHeight="1" x14ac:dyDescent="0.25">
      <c r="G52" s="7">
        <f t="shared" si="4"/>
        <v>2</v>
      </c>
      <c r="H52" s="39">
        <v>1</v>
      </c>
      <c r="I52" s="40">
        <v>0</v>
      </c>
      <c r="J52" s="40">
        <v>0</v>
      </c>
      <c r="K52" s="41">
        <v>1</v>
      </c>
      <c r="L52" s="41">
        <v>0</v>
      </c>
      <c r="M52" s="41">
        <v>0</v>
      </c>
      <c r="N52" s="41"/>
      <c r="O52" s="38">
        <f t="shared" si="5"/>
        <v>1.2875071575196814E-2</v>
      </c>
      <c r="P52" s="38">
        <f t="shared" si="6"/>
        <v>0.40697792884406947</v>
      </c>
      <c r="Q52" s="2">
        <f t="shared" si="8"/>
        <v>0.5732947621476755</v>
      </c>
      <c r="R52" s="38">
        <f t="shared" si="6"/>
        <v>0.38686317984685692</v>
      </c>
      <c r="S52" s="38">
        <f t="shared" si="6"/>
        <v>0.63220387278458046</v>
      </c>
      <c r="T52" s="38">
        <f t="shared" si="6"/>
        <v>0.59302207115593053</v>
      </c>
      <c r="U52" s="38">
        <f t="shared" si="6"/>
        <v>0.38046561623632336</v>
      </c>
      <c r="V52" s="38" t="str">
        <f t="shared" si="6"/>
        <v/>
      </c>
    </row>
    <row r="53" spans="7:22" ht="13.8" hidden="1" customHeight="1" x14ac:dyDescent="0.25">
      <c r="G53" s="7">
        <f t="shared" si="4"/>
        <v>4</v>
      </c>
      <c r="H53" s="39">
        <v>1</v>
      </c>
      <c r="I53" s="40">
        <v>0</v>
      </c>
      <c r="J53" s="40">
        <v>0</v>
      </c>
      <c r="K53" s="41">
        <v>0</v>
      </c>
      <c r="L53" s="41">
        <v>1</v>
      </c>
      <c r="M53" s="41">
        <v>1</v>
      </c>
      <c r="N53" s="41">
        <v>1</v>
      </c>
      <c r="O53" s="38">
        <f t="shared" si="5"/>
        <v>3.5164348970035965E-3</v>
      </c>
      <c r="P53" s="38">
        <f t="shared" si="6"/>
        <v>0.40697792884406947</v>
      </c>
      <c r="Q53" s="2">
        <f t="shared" si="8"/>
        <v>0.5732947621476755</v>
      </c>
      <c r="R53" s="38">
        <f t="shared" si="6"/>
        <v>0.38686317984685692</v>
      </c>
      <c r="S53" s="38">
        <f t="shared" si="6"/>
        <v>0.36779612721541954</v>
      </c>
      <c r="T53" s="38">
        <f t="shared" si="6"/>
        <v>0.40697792884406947</v>
      </c>
      <c r="U53" s="38">
        <f t="shared" si="6"/>
        <v>0.61953438376367664</v>
      </c>
      <c r="V53" s="38">
        <f t="shared" si="6"/>
        <v>0.42010023964211857</v>
      </c>
    </row>
    <row r="54" spans="7:22" ht="13.8" hidden="1" customHeight="1" x14ac:dyDescent="0.25">
      <c r="G54" s="7">
        <f t="shared" si="4"/>
        <v>3</v>
      </c>
      <c r="H54" s="39">
        <v>1</v>
      </c>
      <c r="I54" s="40">
        <v>0</v>
      </c>
      <c r="J54" s="40">
        <v>0</v>
      </c>
      <c r="K54" s="41">
        <v>0</v>
      </c>
      <c r="L54" s="41">
        <v>1</v>
      </c>
      <c r="M54" s="41">
        <v>1</v>
      </c>
      <c r="N54" s="41">
        <v>0</v>
      </c>
      <c r="O54" s="38">
        <f t="shared" si="5"/>
        <v>4.8540313993242308E-3</v>
      </c>
      <c r="P54" s="38">
        <f t="shared" si="6"/>
        <v>0.40697792884406947</v>
      </c>
      <c r="Q54" s="2">
        <f t="shared" si="8"/>
        <v>0.5732947621476755</v>
      </c>
      <c r="R54" s="38">
        <f t="shared" si="6"/>
        <v>0.38686317984685692</v>
      </c>
      <c r="S54" s="38">
        <f t="shared" si="6"/>
        <v>0.36779612721541954</v>
      </c>
      <c r="T54" s="38">
        <f t="shared" si="6"/>
        <v>0.40697792884406947</v>
      </c>
      <c r="U54" s="38">
        <f t="shared" si="6"/>
        <v>0.61953438376367664</v>
      </c>
      <c r="V54" s="38">
        <f t="shared" si="6"/>
        <v>0.57989976035788149</v>
      </c>
    </row>
    <row r="55" spans="7:22" ht="13.8" hidden="1" customHeight="1" x14ac:dyDescent="0.25">
      <c r="G55" s="7">
        <f t="shared" si="4"/>
        <v>2</v>
      </c>
      <c r="H55" s="39">
        <v>1</v>
      </c>
      <c r="I55" s="40">
        <v>0</v>
      </c>
      <c r="J55" s="40">
        <v>0</v>
      </c>
      <c r="K55" s="41">
        <v>0</v>
      </c>
      <c r="L55" s="41">
        <v>1</v>
      </c>
      <c r="M55" s="41">
        <v>0</v>
      </c>
      <c r="N55" s="41"/>
      <c r="O55" s="38">
        <f t="shared" si="5"/>
        <v>5.1404323974253317E-3</v>
      </c>
      <c r="P55" s="38">
        <f t="shared" si="6"/>
        <v>0.40697792884406947</v>
      </c>
      <c r="Q55" s="2">
        <f t="shared" si="8"/>
        <v>0.5732947621476755</v>
      </c>
      <c r="R55" s="38">
        <f t="shared" si="6"/>
        <v>0.38686317984685692</v>
      </c>
      <c r="S55" s="38">
        <f t="shared" si="6"/>
        <v>0.36779612721541954</v>
      </c>
      <c r="T55" s="38">
        <f t="shared" si="6"/>
        <v>0.40697792884406947</v>
      </c>
      <c r="U55" s="38">
        <f t="shared" si="6"/>
        <v>0.38046561623632336</v>
      </c>
      <c r="V55" s="38" t="str">
        <f t="shared" si="6"/>
        <v/>
      </c>
    </row>
    <row r="56" spans="7:22" ht="13.8" hidden="1" customHeight="1" x14ac:dyDescent="0.25">
      <c r="G56" s="7">
        <f t="shared" si="4"/>
        <v>1</v>
      </c>
      <c r="H56" s="39">
        <v>1</v>
      </c>
      <c r="I56" s="40">
        <v>0</v>
      </c>
      <c r="J56" s="40">
        <v>0</v>
      </c>
      <c r="K56" s="41">
        <v>0</v>
      </c>
      <c r="L56" s="41">
        <v>0</v>
      </c>
      <c r="M56" s="41"/>
      <c r="N56" s="41"/>
      <c r="O56" s="38">
        <f t="shared" si="5"/>
        <v>1.9687212889663339E-2</v>
      </c>
      <c r="P56" s="38">
        <f t="shared" si="6"/>
        <v>0.40697792884406947</v>
      </c>
      <c r="Q56" s="2">
        <f t="shared" si="8"/>
        <v>0.5732947621476755</v>
      </c>
      <c r="R56" s="38">
        <f t="shared" si="6"/>
        <v>0.38686317984685692</v>
      </c>
      <c r="S56" s="38">
        <f t="shared" si="6"/>
        <v>0.36779612721541954</v>
      </c>
      <c r="T56" s="38">
        <f t="shared" si="6"/>
        <v>0.59302207115593053</v>
      </c>
      <c r="U56" s="38" t="str">
        <f t="shared" si="6"/>
        <v/>
      </c>
      <c r="V56" s="38" t="str">
        <f t="shared" si="6"/>
        <v/>
      </c>
    </row>
    <row r="57" spans="7:22" ht="13.8" hidden="1" customHeight="1" x14ac:dyDescent="0.25">
      <c r="G57" s="7">
        <f t="shared" si="4"/>
        <v>4</v>
      </c>
      <c r="H57" s="39">
        <v>0</v>
      </c>
      <c r="I57" s="40">
        <v>1</v>
      </c>
      <c r="J57" s="41">
        <v>1</v>
      </c>
      <c r="K57" s="41">
        <v>1</v>
      </c>
      <c r="L57" s="41">
        <v>1</v>
      </c>
      <c r="M57" s="41"/>
      <c r="N57" s="41"/>
      <c r="O57" s="38">
        <f t="shared" si="5"/>
        <v>3.9919421371907043E-2</v>
      </c>
      <c r="P57" s="38">
        <f t="shared" si="6"/>
        <v>0.59302207115593053</v>
      </c>
      <c r="Q57" s="2">
        <f t="shared" si="8"/>
        <v>0.4267052378523245</v>
      </c>
      <c r="R57" s="38">
        <f t="shared" si="6"/>
        <v>0.61313682015314308</v>
      </c>
      <c r="S57" s="38">
        <f t="shared" si="6"/>
        <v>0.63220387278458046</v>
      </c>
      <c r="T57" s="38">
        <f t="shared" si="6"/>
        <v>0.40697792884406947</v>
      </c>
      <c r="U57" s="38" t="str">
        <f t="shared" si="6"/>
        <v/>
      </c>
      <c r="V57" s="38" t="str">
        <f t="shared" si="6"/>
        <v/>
      </c>
    </row>
    <row r="58" spans="7:22" ht="13.8" hidden="1" customHeight="1" x14ac:dyDescent="0.25">
      <c r="G58" s="7">
        <f t="shared" si="4"/>
        <v>4</v>
      </c>
      <c r="H58" s="39">
        <v>0</v>
      </c>
      <c r="I58" s="40">
        <v>1</v>
      </c>
      <c r="J58" s="41">
        <v>1</v>
      </c>
      <c r="K58" s="41">
        <v>1</v>
      </c>
      <c r="L58" s="41">
        <v>0</v>
      </c>
      <c r="M58" s="41">
        <v>1</v>
      </c>
      <c r="N58" s="41"/>
      <c r="O58" s="38">
        <f t="shared" si="5"/>
        <v>3.6037084827931304E-2</v>
      </c>
      <c r="P58" s="38">
        <f t="shared" si="6"/>
        <v>0.59302207115593053</v>
      </c>
      <c r="Q58" s="2">
        <f t="shared" si="8"/>
        <v>0.4267052378523245</v>
      </c>
      <c r="R58" s="38">
        <f t="shared" si="6"/>
        <v>0.61313682015314308</v>
      </c>
      <c r="S58" s="38">
        <f t="shared" si="6"/>
        <v>0.63220387278458046</v>
      </c>
      <c r="T58" s="38">
        <f t="shared" si="6"/>
        <v>0.59302207115593053</v>
      </c>
      <c r="U58" s="38">
        <f t="shared" si="6"/>
        <v>0.61953438376367664</v>
      </c>
      <c r="V58" s="38" t="str">
        <f t="shared" si="6"/>
        <v/>
      </c>
    </row>
    <row r="59" spans="7:22" ht="13.8" hidden="1" customHeight="1" x14ac:dyDescent="0.25">
      <c r="G59" s="7">
        <f t="shared" si="4"/>
        <v>4</v>
      </c>
      <c r="H59" s="39">
        <v>0</v>
      </c>
      <c r="I59" s="40">
        <v>1</v>
      </c>
      <c r="J59" s="41">
        <v>1</v>
      </c>
      <c r="K59" s="41">
        <v>1</v>
      </c>
      <c r="L59" s="41">
        <v>0</v>
      </c>
      <c r="M59" s="41">
        <v>0</v>
      </c>
      <c r="N59" s="41">
        <v>1</v>
      </c>
      <c r="O59" s="38">
        <f t="shared" si="5"/>
        <v>9.2972087298456314E-3</v>
      </c>
      <c r="P59" s="38">
        <f t="shared" si="6"/>
        <v>0.59302207115593053</v>
      </c>
      <c r="Q59" s="2">
        <f t="shared" si="8"/>
        <v>0.4267052378523245</v>
      </c>
      <c r="R59" s="38">
        <f t="shared" si="6"/>
        <v>0.61313682015314308</v>
      </c>
      <c r="S59" s="38">
        <f t="shared" ref="S59:V91" si="9">IF(K59="","",IF(K59=1,K$21,(1-K$21)))</f>
        <v>0.63220387278458046</v>
      </c>
      <c r="T59" s="38">
        <f t="shared" si="9"/>
        <v>0.59302207115593053</v>
      </c>
      <c r="U59" s="38">
        <f t="shared" si="9"/>
        <v>0.38046561623632336</v>
      </c>
      <c r="V59" s="38">
        <f t="shared" si="9"/>
        <v>0.42010023964211857</v>
      </c>
    </row>
    <row r="60" spans="7:22" ht="13.8" hidden="1" customHeight="1" x14ac:dyDescent="0.25">
      <c r="G60" s="7">
        <f t="shared" si="4"/>
        <v>3</v>
      </c>
      <c r="H60" s="39">
        <v>0</v>
      </c>
      <c r="I60" s="40">
        <v>1</v>
      </c>
      <c r="J60" s="41">
        <v>1</v>
      </c>
      <c r="K60" s="41">
        <v>1</v>
      </c>
      <c r="L60" s="41">
        <v>0</v>
      </c>
      <c r="M60" s="41">
        <v>0</v>
      </c>
      <c r="N60" s="41">
        <v>0</v>
      </c>
      <c r="O60" s="38">
        <f t="shared" si="5"/>
        <v>1.2833720635407482E-2</v>
      </c>
      <c r="P60" s="38">
        <f t="shared" ref="P60:R91" si="10">IF(H60="","",IF(H60=1,H$21,(1-H$21)))</f>
        <v>0.59302207115593053</v>
      </c>
      <c r="Q60" s="2">
        <f t="shared" si="8"/>
        <v>0.4267052378523245</v>
      </c>
      <c r="R60" s="38">
        <f t="shared" si="10"/>
        <v>0.61313682015314308</v>
      </c>
      <c r="S60" s="38">
        <f t="shared" si="9"/>
        <v>0.63220387278458046</v>
      </c>
      <c r="T60" s="38">
        <f t="shared" si="9"/>
        <v>0.59302207115593053</v>
      </c>
      <c r="U60" s="38">
        <f t="shared" si="9"/>
        <v>0.38046561623632336</v>
      </c>
      <c r="V60" s="38">
        <f t="shared" si="9"/>
        <v>0.57989976035788149</v>
      </c>
    </row>
    <row r="61" spans="7:22" ht="13.8" hidden="1" customHeight="1" x14ac:dyDescent="0.25">
      <c r="G61" s="7">
        <f t="shared" si="4"/>
        <v>4</v>
      </c>
      <c r="H61" s="39">
        <v>0</v>
      </c>
      <c r="I61" s="40">
        <v>1</v>
      </c>
      <c r="J61" s="41">
        <v>1</v>
      </c>
      <c r="K61" s="41">
        <v>0</v>
      </c>
      <c r="L61" s="41">
        <v>1</v>
      </c>
      <c r="M61" s="41">
        <v>1</v>
      </c>
      <c r="N61" s="41"/>
      <c r="O61" s="38">
        <f t="shared" si="5"/>
        <v>1.4387974255236807E-2</v>
      </c>
      <c r="P61" s="38">
        <f t="shared" si="10"/>
        <v>0.59302207115593053</v>
      </c>
      <c r="Q61" s="2">
        <f t="shared" si="8"/>
        <v>0.4267052378523245</v>
      </c>
      <c r="R61" s="38">
        <f t="shared" si="10"/>
        <v>0.61313682015314308</v>
      </c>
      <c r="S61" s="38">
        <f t="shared" si="9"/>
        <v>0.36779612721541954</v>
      </c>
      <c r="T61" s="38">
        <f t="shared" si="9"/>
        <v>0.40697792884406947</v>
      </c>
      <c r="U61" s="38">
        <f t="shared" si="9"/>
        <v>0.61953438376367664</v>
      </c>
      <c r="V61" s="38" t="str">
        <f t="shared" si="9"/>
        <v/>
      </c>
    </row>
    <row r="62" spans="7:22" ht="13.8" hidden="1" customHeight="1" x14ac:dyDescent="0.25">
      <c r="G62" s="7">
        <f t="shared" si="4"/>
        <v>4</v>
      </c>
      <c r="H62" s="39">
        <v>0</v>
      </c>
      <c r="I62" s="40">
        <v>1</v>
      </c>
      <c r="J62" s="41">
        <v>1</v>
      </c>
      <c r="K62" s="41">
        <v>0</v>
      </c>
      <c r="L62" s="41">
        <v>1</v>
      </c>
      <c r="M62" s="41">
        <v>0</v>
      </c>
      <c r="N62" s="41">
        <v>1</v>
      </c>
      <c r="O62" s="38">
        <f t="shared" si="5"/>
        <v>3.7119539632379508E-3</v>
      </c>
      <c r="P62" s="38">
        <f t="shared" si="10"/>
        <v>0.59302207115593053</v>
      </c>
      <c r="Q62" s="2">
        <f t="shared" si="8"/>
        <v>0.4267052378523245</v>
      </c>
      <c r="R62" s="38">
        <f t="shared" si="10"/>
        <v>0.61313682015314308</v>
      </c>
      <c r="S62" s="38">
        <f t="shared" si="9"/>
        <v>0.36779612721541954</v>
      </c>
      <c r="T62" s="38">
        <f t="shared" si="9"/>
        <v>0.40697792884406947</v>
      </c>
      <c r="U62" s="38">
        <f t="shared" si="9"/>
        <v>0.38046561623632336</v>
      </c>
      <c r="V62" s="38">
        <f t="shared" si="9"/>
        <v>0.42010023964211857</v>
      </c>
    </row>
    <row r="63" spans="7:22" ht="13.8" hidden="1" customHeight="1" x14ac:dyDescent="0.25">
      <c r="G63" s="7">
        <f t="shared" si="4"/>
        <v>3</v>
      </c>
      <c r="H63" s="39">
        <v>0</v>
      </c>
      <c r="I63" s="40">
        <v>1</v>
      </c>
      <c r="J63" s="41">
        <v>1</v>
      </c>
      <c r="K63" s="41">
        <v>0</v>
      </c>
      <c r="L63" s="41">
        <v>1</v>
      </c>
      <c r="M63" s="41">
        <v>0</v>
      </c>
      <c r="N63" s="41">
        <v>0</v>
      </c>
      <c r="O63" s="38">
        <f t="shared" si="5"/>
        <v>5.1239228417839823E-3</v>
      </c>
      <c r="P63" s="38">
        <f t="shared" si="10"/>
        <v>0.59302207115593053</v>
      </c>
      <c r="Q63" s="2">
        <f t="shared" si="8"/>
        <v>0.4267052378523245</v>
      </c>
      <c r="R63" s="38">
        <f t="shared" si="10"/>
        <v>0.61313682015314308</v>
      </c>
      <c r="S63" s="38">
        <f t="shared" si="9"/>
        <v>0.36779612721541954</v>
      </c>
      <c r="T63" s="38">
        <f t="shared" si="9"/>
        <v>0.40697792884406947</v>
      </c>
      <c r="U63" s="38">
        <f t="shared" si="9"/>
        <v>0.38046561623632336</v>
      </c>
      <c r="V63" s="38">
        <f t="shared" si="9"/>
        <v>0.57989976035788149</v>
      </c>
    </row>
    <row r="64" spans="7:22" ht="13.8" hidden="1" customHeight="1" x14ac:dyDescent="0.25">
      <c r="G64" s="7">
        <f t="shared" si="4"/>
        <v>4</v>
      </c>
      <c r="H64" s="39">
        <v>0</v>
      </c>
      <c r="I64" s="40">
        <v>1</v>
      </c>
      <c r="J64" s="41">
        <v>1</v>
      </c>
      <c r="K64" s="41">
        <v>0</v>
      </c>
      <c r="L64" s="41">
        <v>0</v>
      </c>
      <c r="M64" s="41">
        <v>1</v>
      </c>
      <c r="N64" s="41">
        <v>1</v>
      </c>
      <c r="O64" s="38">
        <f t="shared" si="5"/>
        <v>8.807498569792991E-3</v>
      </c>
      <c r="P64" s="38">
        <f t="shared" si="10"/>
        <v>0.59302207115593053</v>
      </c>
      <c r="Q64" s="2">
        <f t="shared" si="8"/>
        <v>0.4267052378523245</v>
      </c>
      <c r="R64" s="38">
        <f t="shared" si="10"/>
        <v>0.61313682015314308</v>
      </c>
      <c r="S64" s="38">
        <f t="shared" si="9"/>
        <v>0.36779612721541954</v>
      </c>
      <c r="T64" s="38">
        <f t="shared" si="9"/>
        <v>0.59302207115593053</v>
      </c>
      <c r="U64" s="38">
        <f t="shared" si="9"/>
        <v>0.61953438376367664</v>
      </c>
      <c r="V64" s="38">
        <f t="shared" si="9"/>
        <v>0.42010023964211857</v>
      </c>
    </row>
    <row r="65" spans="6:22" ht="13.8" hidden="1" customHeight="1" x14ac:dyDescent="0.25">
      <c r="G65" s="7">
        <f t="shared" si="4"/>
        <v>3</v>
      </c>
      <c r="H65" s="39">
        <v>0</v>
      </c>
      <c r="I65" s="40">
        <v>1</v>
      </c>
      <c r="J65" s="41">
        <v>1</v>
      </c>
      <c r="K65" s="41">
        <v>0</v>
      </c>
      <c r="L65" s="41">
        <v>0</v>
      </c>
      <c r="M65" s="41">
        <v>1</v>
      </c>
      <c r="N65" s="41">
        <v>0</v>
      </c>
      <c r="O65" s="38">
        <f t="shared" si="5"/>
        <v>1.2157732436254657E-2</v>
      </c>
      <c r="P65" s="38">
        <f t="shared" si="10"/>
        <v>0.59302207115593053</v>
      </c>
      <c r="Q65" s="2">
        <f t="shared" si="8"/>
        <v>0.4267052378523245</v>
      </c>
      <c r="R65" s="38">
        <f t="shared" si="10"/>
        <v>0.61313682015314308</v>
      </c>
      <c r="S65" s="38">
        <f t="shared" si="9"/>
        <v>0.36779612721541954</v>
      </c>
      <c r="T65" s="38">
        <f t="shared" si="9"/>
        <v>0.59302207115593053</v>
      </c>
      <c r="U65" s="38">
        <f t="shared" si="9"/>
        <v>0.61953438376367664</v>
      </c>
      <c r="V65" s="38">
        <f t="shared" si="9"/>
        <v>0.57989976035788149</v>
      </c>
    </row>
    <row r="66" spans="6:22" ht="13.8" hidden="1" customHeight="1" x14ac:dyDescent="0.25">
      <c r="G66" s="7">
        <f t="shared" si="4"/>
        <v>2</v>
      </c>
      <c r="H66" s="39">
        <v>0</v>
      </c>
      <c r="I66" s="40">
        <v>1</v>
      </c>
      <c r="J66" s="41">
        <v>1</v>
      </c>
      <c r="K66" s="41">
        <v>0</v>
      </c>
      <c r="L66" s="41">
        <v>0</v>
      </c>
      <c r="M66" s="41">
        <v>0</v>
      </c>
      <c r="N66" s="41"/>
      <c r="O66" s="38">
        <f t="shared" si="5"/>
        <v>1.2875071575196819E-2</v>
      </c>
      <c r="P66" s="38">
        <f t="shared" si="10"/>
        <v>0.59302207115593053</v>
      </c>
      <c r="Q66" s="2">
        <f t="shared" si="8"/>
        <v>0.4267052378523245</v>
      </c>
      <c r="R66" s="38">
        <f t="shared" si="10"/>
        <v>0.61313682015314308</v>
      </c>
      <c r="S66" s="38">
        <f t="shared" si="9"/>
        <v>0.36779612721541954</v>
      </c>
      <c r="T66" s="38">
        <f t="shared" si="9"/>
        <v>0.59302207115593053</v>
      </c>
      <c r="U66" s="38">
        <f t="shared" si="9"/>
        <v>0.38046561623632336</v>
      </c>
      <c r="V66" s="38" t="str">
        <f t="shared" si="9"/>
        <v/>
      </c>
    </row>
    <row r="67" spans="6:22" ht="13.8" hidden="1" customHeight="1" x14ac:dyDescent="0.25">
      <c r="G67" s="7">
        <f t="shared" si="4"/>
        <v>4</v>
      </c>
      <c r="H67" s="39">
        <v>0</v>
      </c>
      <c r="I67" s="40">
        <v>1</v>
      </c>
      <c r="J67" s="41">
        <v>0</v>
      </c>
      <c r="K67" s="41">
        <v>1</v>
      </c>
      <c r="L67" s="41">
        <v>1</v>
      </c>
      <c r="M67" s="41">
        <v>1</v>
      </c>
      <c r="N67" s="41"/>
      <c r="O67" s="38">
        <f t="shared" si="5"/>
        <v>1.5604492616592379E-2</v>
      </c>
      <c r="P67" s="38">
        <f t="shared" si="10"/>
        <v>0.59302207115593053</v>
      </c>
      <c r="Q67" s="2">
        <f t="shared" si="8"/>
        <v>0.4267052378523245</v>
      </c>
      <c r="R67" s="38">
        <f t="shared" si="10"/>
        <v>0.38686317984685692</v>
      </c>
      <c r="S67" s="38">
        <f t="shared" si="9"/>
        <v>0.63220387278458046</v>
      </c>
      <c r="T67" s="38">
        <f t="shared" si="9"/>
        <v>0.40697792884406947</v>
      </c>
      <c r="U67" s="38">
        <f t="shared" si="9"/>
        <v>0.61953438376367664</v>
      </c>
      <c r="V67" s="38" t="str">
        <f t="shared" si="9"/>
        <v/>
      </c>
    </row>
    <row r="68" spans="6:22" ht="13.8" hidden="1" customHeight="1" x14ac:dyDescent="0.25">
      <c r="G68" s="7">
        <f t="shared" si="4"/>
        <v>4</v>
      </c>
      <c r="H68" s="39">
        <v>0</v>
      </c>
      <c r="I68" s="40">
        <v>1</v>
      </c>
      <c r="J68" s="41">
        <v>0</v>
      </c>
      <c r="K68" s="41">
        <v>1</v>
      </c>
      <c r="L68" s="41">
        <v>1</v>
      </c>
      <c r="M68" s="41">
        <v>0</v>
      </c>
      <c r="N68" s="41">
        <v>1</v>
      </c>
      <c r="O68" s="38">
        <f t="shared" si="5"/>
        <v>4.0258035763022773E-3</v>
      </c>
      <c r="P68" s="38">
        <f t="shared" si="10"/>
        <v>0.59302207115593053</v>
      </c>
      <c r="Q68" s="2">
        <f t="shared" si="8"/>
        <v>0.4267052378523245</v>
      </c>
      <c r="R68" s="38">
        <f t="shared" si="10"/>
        <v>0.38686317984685692</v>
      </c>
      <c r="S68" s="38">
        <f t="shared" si="9"/>
        <v>0.63220387278458046</v>
      </c>
      <c r="T68" s="38">
        <f t="shared" si="9"/>
        <v>0.40697792884406947</v>
      </c>
      <c r="U68" s="38">
        <f t="shared" si="9"/>
        <v>0.38046561623632336</v>
      </c>
      <c r="V68" s="38">
        <f t="shared" si="9"/>
        <v>0.42010023964211857</v>
      </c>
    </row>
    <row r="69" spans="6:22" ht="13.8" hidden="1" customHeight="1" x14ac:dyDescent="0.25">
      <c r="G69" s="7">
        <f t="shared" si="4"/>
        <v>3</v>
      </c>
      <c r="H69" s="39">
        <v>0</v>
      </c>
      <c r="I69" s="40">
        <v>1</v>
      </c>
      <c r="J69" s="41">
        <v>0</v>
      </c>
      <c r="K69" s="41">
        <v>1</v>
      </c>
      <c r="L69" s="41">
        <v>1</v>
      </c>
      <c r="M69" s="41">
        <v>0</v>
      </c>
      <c r="N69" s="41">
        <v>0</v>
      </c>
      <c r="O69" s="38">
        <f t="shared" si="5"/>
        <v>5.5571559091096828E-3</v>
      </c>
      <c r="P69" s="38">
        <f t="shared" si="10"/>
        <v>0.59302207115593053</v>
      </c>
      <c r="Q69" s="2">
        <f t="shared" si="8"/>
        <v>0.4267052378523245</v>
      </c>
      <c r="R69" s="38">
        <f t="shared" si="10"/>
        <v>0.38686317984685692</v>
      </c>
      <c r="S69" s="38">
        <f t="shared" si="9"/>
        <v>0.63220387278458046</v>
      </c>
      <c r="T69" s="38">
        <f t="shared" si="9"/>
        <v>0.40697792884406947</v>
      </c>
      <c r="U69" s="38">
        <f t="shared" si="9"/>
        <v>0.38046561623632336</v>
      </c>
      <c r="V69" s="38">
        <f t="shared" si="9"/>
        <v>0.57989976035788149</v>
      </c>
    </row>
    <row r="70" spans="6:22" ht="13.8" hidden="1" customHeight="1" x14ac:dyDescent="0.25">
      <c r="G70" s="7">
        <f t="shared" si="4"/>
        <v>4</v>
      </c>
      <c r="H70" s="39">
        <v>0</v>
      </c>
      <c r="I70" s="40">
        <v>1</v>
      </c>
      <c r="J70" s="41">
        <v>0</v>
      </c>
      <c r="K70" s="41">
        <v>1</v>
      </c>
      <c r="L70" s="41">
        <v>0</v>
      </c>
      <c r="M70" s="41">
        <v>1</v>
      </c>
      <c r="N70" s="41">
        <v>1</v>
      </c>
      <c r="O70" s="38">
        <f t="shared" si="5"/>
        <v>9.5521818405367061E-3</v>
      </c>
      <c r="P70" s="38">
        <f t="shared" si="10"/>
        <v>0.59302207115593053</v>
      </c>
      <c r="Q70" s="2">
        <f t="shared" si="8"/>
        <v>0.4267052378523245</v>
      </c>
      <c r="R70" s="38">
        <f t="shared" si="10"/>
        <v>0.38686317984685692</v>
      </c>
      <c r="S70" s="38">
        <f t="shared" si="9"/>
        <v>0.63220387278458046</v>
      </c>
      <c r="T70" s="38">
        <f t="shared" si="9"/>
        <v>0.59302207115593053</v>
      </c>
      <c r="U70" s="38">
        <f t="shared" si="9"/>
        <v>0.61953438376367664</v>
      </c>
      <c r="V70" s="38">
        <f t="shared" si="9"/>
        <v>0.42010023964211857</v>
      </c>
    </row>
    <row r="71" spans="6:22" ht="13.8" hidden="1" customHeight="1" x14ac:dyDescent="0.25">
      <c r="G71" s="7">
        <f t="shared" si="4"/>
        <v>3</v>
      </c>
      <c r="H71" s="39">
        <v>0</v>
      </c>
      <c r="I71" s="40">
        <v>1</v>
      </c>
      <c r="J71" s="41">
        <v>0</v>
      </c>
      <c r="K71" s="41">
        <v>1</v>
      </c>
      <c r="L71" s="41">
        <v>0</v>
      </c>
      <c r="M71" s="41">
        <v>1</v>
      </c>
      <c r="N71" s="41">
        <v>0</v>
      </c>
      <c r="O71" s="38">
        <f t="shared" si="5"/>
        <v>1.3185681505302293E-2</v>
      </c>
      <c r="P71" s="38">
        <f t="shared" si="10"/>
        <v>0.59302207115593053</v>
      </c>
      <c r="Q71" s="2">
        <f t="shared" si="8"/>
        <v>0.4267052378523245</v>
      </c>
      <c r="R71" s="38">
        <f t="shared" si="10"/>
        <v>0.38686317984685692</v>
      </c>
      <c r="S71" s="38">
        <f t="shared" si="9"/>
        <v>0.63220387278458046</v>
      </c>
      <c r="T71" s="38">
        <f t="shared" si="9"/>
        <v>0.59302207115593053</v>
      </c>
      <c r="U71" s="38">
        <f t="shared" si="9"/>
        <v>0.61953438376367664</v>
      </c>
      <c r="V71" s="38">
        <f t="shared" si="9"/>
        <v>0.57989976035788149</v>
      </c>
    </row>
    <row r="72" spans="6:22" ht="13.8" hidden="1" customHeight="1" x14ac:dyDescent="0.25">
      <c r="F72" s="3"/>
      <c r="G72" s="7">
        <f t="shared" si="4"/>
        <v>2</v>
      </c>
      <c r="H72" s="39">
        <v>0</v>
      </c>
      <c r="I72" s="41">
        <v>1</v>
      </c>
      <c r="J72" s="42">
        <v>0</v>
      </c>
      <c r="K72" s="42">
        <v>1</v>
      </c>
      <c r="L72" s="42">
        <v>0</v>
      </c>
      <c r="M72" s="42">
        <v>0</v>
      </c>
      <c r="N72" s="42"/>
      <c r="O72" s="38">
        <f t="shared" si="5"/>
        <v>1.3963672423178832E-2</v>
      </c>
      <c r="P72" s="38">
        <f t="shared" si="10"/>
        <v>0.59302207115593053</v>
      </c>
      <c r="Q72" s="2">
        <f t="shared" si="8"/>
        <v>0.4267052378523245</v>
      </c>
      <c r="R72" s="38">
        <f t="shared" si="10"/>
        <v>0.38686317984685692</v>
      </c>
      <c r="S72" s="38">
        <f t="shared" si="9"/>
        <v>0.63220387278458046</v>
      </c>
      <c r="T72" s="38">
        <f t="shared" si="9"/>
        <v>0.59302207115593053</v>
      </c>
      <c r="U72" s="38">
        <f t="shared" si="9"/>
        <v>0.38046561623632336</v>
      </c>
      <c r="V72" s="38" t="str">
        <f t="shared" si="9"/>
        <v/>
      </c>
    </row>
    <row r="73" spans="6:22" ht="13.8" hidden="1" customHeight="1" x14ac:dyDescent="0.25">
      <c r="F73" s="3"/>
      <c r="G73" s="7">
        <f t="shared" si="4"/>
        <v>4</v>
      </c>
      <c r="H73" s="39">
        <v>0</v>
      </c>
      <c r="I73" s="41">
        <v>1</v>
      </c>
      <c r="J73" s="42">
        <v>0</v>
      </c>
      <c r="K73" s="42">
        <v>0</v>
      </c>
      <c r="L73" s="42">
        <v>1</v>
      </c>
      <c r="M73" s="42">
        <v>1</v>
      </c>
      <c r="N73" s="42">
        <v>1</v>
      </c>
      <c r="O73" s="38">
        <f t="shared" si="5"/>
        <v>3.8137531673055744E-3</v>
      </c>
      <c r="P73" s="38">
        <f t="shared" si="10"/>
        <v>0.59302207115593053</v>
      </c>
      <c r="Q73" s="2">
        <f t="shared" si="8"/>
        <v>0.4267052378523245</v>
      </c>
      <c r="R73" s="38">
        <f t="shared" si="10"/>
        <v>0.38686317984685692</v>
      </c>
      <c r="S73" s="38">
        <f t="shared" si="9"/>
        <v>0.36779612721541954</v>
      </c>
      <c r="T73" s="38">
        <f t="shared" si="9"/>
        <v>0.40697792884406947</v>
      </c>
      <c r="U73" s="38">
        <f t="shared" si="9"/>
        <v>0.61953438376367664</v>
      </c>
      <c r="V73" s="38">
        <f t="shared" si="9"/>
        <v>0.42010023964211857</v>
      </c>
    </row>
    <row r="74" spans="6:22" ht="13.8" hidden="1" customHeight="1" x14ac:dyDescent="0.25">
      <c r="F74" s="3"/>
      <c r="G74" s="7">
        <f t="shared" si="4"/>
        <v>3</v>
      </c>
      <c r="H74" s="39">
        <v>0</v>
      </c>
      <c r="I74" s="41">
        <v>1</v>
      </c>
      <c r="J74" s="42">
        <v>0</v>
      </c>
      <c r="K74" s="42">
        <v>0</v>
      </c>
      <c r="L74" s="42">
        <v>1</v>
      </c>
      <c r="M74" s="42">
        <v>1</v>
      </c>
      <c r="N74" s="42">
        <v>0</v>
      </c>
      <c r="O74" s="38">
        <f t="shared" si="5"/>
        <v>5.2644448612280282E-3</v>
      </c>
      <c r="P74" s="38">
        <f t="shared" si="10"/>
        <v>0.59302207115593053</v>
      </c>
      <c r="Q74" s="2">
        <f t="shared" si="8"/>
        <v>0.4267052378523245</v>
      </c>
      <c r="R74" s="38">
        <f t="shared" si="10"/>
        <v>0.38686317984685692</v>
      </c>
      <c r="S74" s="38">
        <f t="shared" si="9"/>
        <v>0.36779612721541954</v>
      </c>
      <c r="T74" s="38">
        <f t="shared" si="9"/>
        <v>0.40697792884406947</v>
      </c>
      <c r="U74" s="38">
        <f t="shared" si="9"/>
        <v>0.61953438376367664</v>
      </c>
      <c r="V74" s="38">
        <f t="shared" si="9"/>
        <v>0.57989976035788149</v>
      </c>
    </row>
    <row r="75" spans="6:22" ht="13.8" hidden="1" customHeight="1" x14ac:dyDescent="0.25">
      <c r="F75" s="3"/>
      <c r="G75" s="7">
        <f t="shared" si="4"/>
        <v>2</v>
      </c>
      <c r="H75" s="39">
        <v>0</v>
      </c>
      <c r="I75" s="41">
        <v>1</v>
      </c>
      <c r="J75" s="42">
        <v>0</v>
      </c>
      <c r="K75" s="42">
        <v>0</v>
      </c>
      <c r="L75" s="42">
        <v>1</v>
      </c>
      <c r="M75" s="42">
        <v>0</v>
      </c>
      <c r="N75" s="42"/>
      <c r="O75" s="38">
        <f t="shared" si="5"/>
        <v>5.5750613650507727E-3</v>
      </c>
      <c r="P75" s="38">
        <f t="shared" si="10"/>
        <v>0.59302207115593053</v>
      </c>
      <c r="Q75" s="2">
        <f t="shared" si="8"/>
        <v>0.4267052378523245</v>
      </c>
      <c r="R75" s="38">
        <f t="shared" si="10"/>
        <v>0.38686317984685692</v>
      </c>
      <c r="S75" s="38">
        <f t="shared" si="9"/>
        <v>0.36779612721541954</v>
      </c>
      <c r="T75" s="38">
        <f t="shared" si="9"/>
        <v>0.40697792884406947</v>
      </c>
      <c r="U75" s="38">
        <f t="shared" si="9"/>
        <v>0.38046561623632336</v>
      </c>
      <c r="V75" s="38" t="str">
        <f t="shared" si="9"/>
        <v/>
      </c>
    </row>
    <row r="76" spans="6:22" ht="13.8" hidden="1" customHeight="1" x14ac:dyDescent="0.25">
      <c r="F76" s="3"/>
      <c r="G76" s="7">
        <f t="shared" si="4"/>
        <v>1</v>
      </c>
      <c r="H76" s="39">
        <v>0</v>
      </c>
      <c r="I76" s="41">
        <v>1</v>
      </c>
      <c r="J76" s="42">
        <v>0</v>
      </c>
      <c r="K76" s="42">
        <v>0</v>
      </c>
      <c r="L76" s="42">
        <v>0</v>
      </c>
      <c r="M76" s="42"/>
      <c r="N76" s="42"/>
      <c r="O76" s="38">
        <f t="shared" si="5"/>
        <v>2.1351787453068236E-2</v>
      </c>
      <c r="P76" s="38">
        <f t="shared" si="10"/>
        <v>0.59302207115593053</v>
      </c>
      <c r="Q76" s="2">
        <f t="shared" si="8"/>
        <v>0.4267052378523245</v>
      </c>
      <c r="R76" s="38">
        <f t="shared" si="10"/>
        <v>0.38686317984685692</v>
      </c>
      <c r="S76" s="38">
        <f t="shared" si="9"/>
        <v>0.36779612721541954</v>
      </c>
      <c r="T76" s="38">
        <f t="shared" si="9"/>
        <v>0.59302207115593053</v>
      </c>
      <c r="U76" s="38" t="str">
        <f t="shared" si="9"/>
        <v/>
      </c>
      <c r="V76" s="38" t="str">
        <f t="shared" si="9"/>
        <v/>
      </c>
    </row>
    <row r="77" spans="6:22" ht="13.8" hidden="1" customHeight="1" x14ac:dyDescent="0.25">
      <c r="F77" s="3"/>
      <c r="G77" s="7">
        <f t="shared" si="4"/>
        <v>4</v>
      </c>
      <c r="H77" s="39">
        <v>0</v>
      </c>
      <c r="I77" s="41">
        <v>0</v>
      </c>
      <c r="J77" s="42">
        <v>1</v>
      </c>
      <c r="K77" s="42">
        <v>1</v>
      </c>
      <c r="L77" s="42">
        <v>1</v>
      </c>
      <c r="M77" s="42">
        <v>1</v>
      </c>
      <c r="N77" s="42"/>
      <c r="O77" s="38">
        <f t="shared" si="5"/>
        <v>3.3227651899859573E-2</v>
      </c>
      <c r="P77" s="38">
        <f t="shared" si="10"/>
        <v>0.59302207115593053</v>
      </c>
      <c r="Q77" s="2">
        <f t="shared" si="8"/>
        <v>0.5732947621476755</v>
      </c>
      <c r="R77" s="38">
        <f t="shared" si="10"/>
        <v>0.61313682015314308</v>
      </c>
      <c r="S77" s="38">
        <f t="shared" si="9"/>
        <v>0.63220387278458046</v>
      </c>
      <c r="T77" s="38">
        <f t="shared" si="9"/>
        <v>0.40697792884406947</v>
      </c>
      <c r="U77" s="38">
        <f t="shared" si="9"/>
        <v>0.61953438376367664</v>
      </c>
      <c r="V77" s="38" t="str">
        <f t="shared" si="9"/>
        <v/>
      </c>
    </row>
    <row r="78" spans="6:22" ht="13.8" hidden="1" customHeight="1" x14ac:dyDescent="0.25">
      <c r="F78" s="3"/>
      <c r="G78" s="7">
        <f t="shared" si="4"/>
        <v>4</v>
      </c>
      <c r="H78" s="39">
        <v>0</v>
      </c>
      <c r="I78" s="41">
        <v>0</v>
      </c>
      <c r="J78" s="42">
        <v>1</v>
      </c>
      <c r="K78" s="42">
        <v>1</v>
      </c>
      <c r="L78" s="42">
        <v>1</v>
      </c>
      <c r="M78" s="42">
        <v>0</v>
      </c>
      <c r="N78" s="42">
        <v>1</v>
      </c>
      <c r="O78" s="38">
        <f t="shared" si="5"/>
        <v>8.5724030340047861E-3</v>
      </c>
      <c r="P78" s="38">
        <f t="shared" si="10"/>
        <v>0.59302207115593053</v>
      </c>
      <c r="Q78" s="2">
        <f t="shared" si="8"/>
        <v>0.5732947621476755</v>
      </c>
      <c r="R78" s="38">
        <f t="shared" si="10"/>
        <v>0.61313682015314308</v>
      </c>
      <c r="S78" s="38">
        <f t="shared" si="9"/>
        <v>0.63220387278458046</v>
      </c>
      <c r="T78" s="38">
        <f t="shared" si="9"/>
        <v>0.40697792884406947</v>
      </c>
      <c r="U78" s="38">
        <f t="shared" si="9"/>
        <v>0.38046561623632336</v>
      </c>
      <c r="V78" s="38">
        <f t="shared" si="9"/>
        <v>0.42010023964211857</v>
      </c>
    </row>
    <row r="79" spans="6:22" ht="13.8" hidden="1" customHeight="1" x14ac:dyDescent="0.25">
      <c r="F79" s="3"/>
      <c r="G79" s="7">
        <f t="shared" si="4"/>
        <v>3</v>
      </c>
      <c r="H79" s="39">
        <v>0</v>
      </c>
      <c r="I79" s="41">
        <v>0</v>
      </c>
      <c r="J79" s="42">
        <v>1</v>
      </c>
      <c r="K79" s="42">
        <v>1</v>
      </c>
      <c r="L79" s="42">
        <v>1</v>
      </c>
      <c r="M79" s="42">
        <v>0</v>
      </c>
      <c r="N79" s="42">
        <v>0</v>
      </c>
      <c r="O79" s="38">
        <f t="shared" si="5"/>
        <v>1.1833210257974234E-2</v>
      </c>
      <c r="P79" s="38">
        <f t="shared" si="10"/>
        <v>0.59302207115593053</v>
      </c>
      <c r="Q79" s="2">
        <f t="shared" si="8"/>
        <v>0.5732947621476755</v>
      </c>
      <c r="R79" s="38">
        <f t="shared" si="10"/>
        <v>0.61313682015314308</v>
      </c>
      <c r="S79" s="38">
        <f t="shared" si="9"/>
        <v>0.63220387278458046</v>
      </c>
      <c r="T79" s="38">
        <f t="shared" si="9"/>
        <v>0.40697792884406947</v>
      </c>
      <c r="U79" s="38">
        <f t="shared" si="9"/>
        <v>0.38046561623632336</v>
      </c>
      <c r="V79" s="38">
        <f t="shared" si="9"/>
        <v>0.57989976035788149</v>
      </c>
    </row>
    <row r="80" spans="6:22" ht="13.8" hidden="1" customHeight="1" x14ac:dyDescent="0.25">
      <c r="F80" s="3"/>
      <c r="G80" s="7">
        <f t="shared" si="4"/>
        <v>4</v>
      </c>
      <c r="H80" s="39">
        <v>0</v>
      </c>
      <c r="I80" s="41">
        <v>0</v>
      </c>
      <c r="J80" s="42">
        <v>1</v>
      </c>
      <c r="K80" s="42">
        <v>1</v>
      </c>
      <c r="L80" s="42">
        <v>0</v>
      </c>
      <c r="M80" s="42">
        <v>1</v>
      </c>
      <c r="N80" s="42">
        <v>1</v>
      </c>
      <c r="O80" s="38">
        <f t="shared" si="5"/>
        <v>2.0340076469005045E-2</v>
      </c>
      <c r="P80" s="38">
        <f t="shared" si="10"/>
        <v>0.59302207115593053</v>
      </c>
      <c r="Q80" s="2">
        <f t="shared" si="8"/>
        <v>0.5732947621476755</v>
      </c>
      <c r="R80" s="38">
        <f t="shared" si="10"/>
        <v>0.61313682015314308</v>
      </c>
      <c r="S80" s="38">
        <f t="shared" si="9"/>
        <v>0.63220387278458046</v>
      </c>
      <c r="T80" s="38">
        <f t="shared" si="9"/>
        <v>0.59302207115593053</v>
      </c>
      <c r="U80" s="38">
        <f t="shared" si="9"/>
        <v>0.61953438376367664</v>
      </c>
      <c r="V80" s="38">
        <f t="shared" si="9"/>
        <v>0.42010023964211857</v>
      </c>
    </row>
    <row r="81" spans="6:22" ht="13.8" hidden="1" customHeight="1" x14ac:dyDescent="0.25">
      <c r="F81" s="3"/>
      <c r="G81" s="7">
        <f t="shared" si="4"/>
        <v>3</v>
      </c>
      <c r="H81" s="39">
        <v>0</v>
      </c>
      <c r="I81" s="41">
        <v>0</v>
      </c>
      <c r="J81" s="42">
        <v>1</v>
      </c>
      <c r="K81" s="42">
        <v>1</v>
      </c>
      <c r="L81" s="42">
        <v>0</v>
      </c>
      <c r="M81" s="42">
        <v>1</v>
      </c>
      <c r="N81" s="42">
        <v>0</v>
      </c>
      <c r="O81" s="38">
        <f t="shared" si="5"/>
        <v>2.8077121498633971E-2</v>
      </c>
      <c r="P81" s="38">
        <f t="shared" si="10"/>
        <v>0.59302207115593053</v>
      </c>
      <c r="Q81" s="2">
        <f t="shared" si="8"/>
        <v>0.5732947621476755</v>
      </c>
      <c r="R81" s="38">
        <f t="shared" si="10"/>
        <v>0.61313682015314308</v>
      </c>
      <c r="S81" s="38">
        <f t="shared" si="9"/>
        <v>0.63220387278458046</v>
      </c>
      <c r="T81" s="38">
        <f t="shared" si="9"/>
        <v>0.59302207115593053</v>
      </c>
      <c r="U81" s="38">
        <f t="shared" si="9"/>
        <v>0.61953438376367664</v>
      </c>
      <c r="V81" s="38">
        <f t="shared" si="9"/>
        <v>0.57989976035788149</v>
      </c>
    </row>
    <row r="82" spans="6:22" ht="13.8" hidden="1" customHeight="1" x14ac:dyDescent="0.25">
      <c r="F82" s="3"/>
      <c r="G82" s="7">
        <f t="shared" si="4"/>
        <v>2</v>
      </c>
      <c r="H82" s="39">
        <v>0</v>
      </c>
      <c r="I82" s="41">
        <v>0</v>
      </c>
      <c r="J82" s="42">
        <v>1</v>
      </c>
      <c r="K82" s="42">
        <v>1</v>
      </c>
      <c r="L82" s="42">
        <v>0</v>
      </c>
      <c r="M82" s="42">
        <v>0</v>
      </c>
      <c r="N82" s="42"/>
      <c r="O82" s="38">
        <f t="shared" si="5"/>
        <v>2.9733747704664311E-2</v>
      </c>
      <c r="P82" s="38">
        <f t="shared" si="10"/>
        <v>0.59302207115593053</v>
      </c>
      <c r="Q82" s="2">
        <f t="shared" si="8"/>
        <v>0.5732947621476755</v>
      </c>
      <c r="R82" s="38">
        <f t="shared" si="10"/>
        <v>0.61313682015314308</v>
      </c>
      <c r="S82" s="38">
        <f t="shared" si="9"/>
        <v>0.63220387278458046</v>
      </c>
      <c r="T82" s="38">
        <f t="shared" si="9"/>
        <v>0.59302207115593053</v>
      </c>
      <c r="U82" s="38">
        <f t="shared" si="9"/>
        <v>0.38046561623632336</v>
      </c>
      <c r="V82" s="38" t="str">
        <f t="shared" si="9"/>
        <v/>
      </c>
    </row>
    <row r="83" spans="6:22" ht="13.8" hidden="1" customHeight="1" x14ac:dyDescent="0.25">
      <c r="F83" s="3"/>
      <c r="G83" s="7">
        <f t="shared" si="4"/>
        <v>4</v>
      </c>
      <c r="H83" s="39">
        <v>0</v>
      </c>
      <c r="I83" s="41">
        <v>0</v>
      </c>
      <c r="J83" s="42">
        <v>1</v>
      </c>
      <c r="K83" s="42">
        <v>0</v>
      </c>
      <c r="L83" s="42">
        <v>1</v>
      </c>
      <c r="M83" s="42">
        <v>1</v>
      </c>
      <c r="N83" s="42">
        <v>1</v>
      </c>
      <c r="O83" s="38">
        <f t="shared" si="5"/>
        <v>8.1208704306394413E-3</v>
      </c>
      <c r="P83" s="38">
        <f t="shared" si="10"/>
        <v>0.59302207115593053</v>
      </c>
      <c r="Q83" s="2">
        <f t="shared" si="8"/>
        <v>0.5732947621476755</v>
      </c>
      <c r="R83" s="38">
        <f t="shared" si="10"/>
        <v>0.61313682015314308</v>
      </c>
      <c r="S83" s="38">
        <f t="shared" si="9"/>
        <v>0.36779612721541954</v>
      </c>
      <c r="T83" s="38">
        <f t="shared" si="9"/>
        <v>0.40697792884406947</v>
      </c>
      <c r="U83" s="38">
        <f t="shared" si="9"/>
        <v>0.61953438376367664</v>
      </c>
      <c r="V83" s="38">
        <f t="shared" si="9"/>
        <v>0.42010023964211857</v>
      </c>
    </row>
    <row r="84" spans="6:22" ht="13.8" hidden="1" customHeight="1" x14ac:dyDescent="0.25">
      <c r="F84" s="3"/>
      <c r="G84" s="7">
        <f t="shared" si="4"/>
        <v>3</v>
      </c>
      <c r="H84" s="39">
        <v>0</v>
      </c>
      <c r="I84" s="41">
        <v>0</v>
      </c>
      <c r="J84" s="42">
        <v>1</v>
      </c>
      <c r="K84" s="42">
        <v>0</v>
      </c>
      <c r="L84" s="42">
        <v>1</v>
      </c>
      <c r="M84" s="42">
        <v>1</v>
      </c>
      <c r="N84" s="42">
        <v>0</v>
      </c>
      <c r="O84" s="38">
        <f t="shared" si="5"/>
        <v>1.1209921757333537E-2</v>
      </c>
      <c r="P84" s="38">
        <f t="shared" si="10"/>
        <v>0.59302207115593053</v>
      </c>
      <c r="Q84" s="2">
        <f t="shared" si="8"/>
        <v>0.5732947621476755</v>
      </c>
      <c r="R84" s="38">
        <f t="shared" si="10"/>
        <v>0.61313682015314308</v>
      </c>
      <c r="S84" s="38">
        <f t="shared" si="9"/>
        <v>0.36779612721541954</v>
      </c>
      <c r="T84" s="38">
        <f t="shared" si="9"/>
        <v>0.40697792884406947</v>
      </c>
      <c r="U84" s="38">
        <f t="shared" si="9"/>
        <v>0.61953438376367664</v>
      </c>
      <c r="V84" s="38">
        <f t="shared" si="9"/>
        <v>0.57989976035788149</v>
      </c>
    </row>
    <row r="85" spans="6:22" ht="13.8" hidden="1" customHeight="1" x14ac:dyDescent="0.25">
      <c r="F85" s="3"/>
      <c r="G85" s="7">
        <f t="shared" si="4"/>
        <v>2</v>
      </c>
      <c r="H85" s="39">
        <v>0</v>
      </c>
      <c r="I85" s="41">
        <v>0</v>
      </c>
      <c r="J85" s="42">
        <v>1</v>
      </c>
      <c r="K85" s="42">
        <v>0</v>
      </c>
      <c r="L85" s="42">
        <v>1</v>
      </c>
      <c r="M85" s="42">
        <v>0</v>
      </c>
      <c r="N85" s="42"/>
      <c r="O85" s="38">
        <f t="shared" si="5"/>
        <v>1.1871337499387149E-2</v>
      </c>
      <c r="P85" s="38">
        <f t="shared" si="10"/>
        <v>0.59302207115593053</v>
      </c>
      <c r="Q85" s="2">
        <f t="shared" si="8"/>
        <v>0.5732947621476755</v>
      </c>
      <c r="R85" s="38">
        <f t="shared" si="10"/>
        <v>0.61313682015314308</v>
      </c>
      <c r="S85" s="38">
        <f t="shared" si="9"/>
        <v>0.36779612721541954</v>
      </c>
      <c r="T85" s="38">
        <f t="shared" si="9"/>
        <v>0.40697792884406947</v>
      </c>
      <c r="U85" s="38">
        <f t="shared" si="9"/>
        <v>0.38046561623632336</v>
      </c>
      <c r="V85" s="38" t="str">
        <f t="shared" si="9"/>
        <v/>
      </c>
    </row>
    <row r="86" spans="6:22" ht="13.8" hidden="1" customHeight="1" x14ac:dyDescent="0.25">
      <c r="F86" s="3"/>
      <c r="G86" s="7">
        <f t="shared" si="4"/>
        <v>1</v>
      </c>
      <c r="H86" s="39">
        <v>0</v>
      </c>
      <c r="I86" s="41">
        <v>0</v>
      </c>
      <c r="J86" s="42">
        <v>1</v>
      </c>
      <c r="K86" s="42">
        <v>0</v>
      </c>
      <c r="L86" s="42">
        <v>0</v>
      </c>
      <c r="M86" s="42"/>
      <c r="N86" s="42"/>
      <c r="O86" s="38">
        <f t="shared" si="5"/>
        <v>4.5465737231081507E-2</v>
      </c>
      <c r="P86" s="38">
        <f t="shared" si="10"/>
        <v>0.59302207115593053</v>
      </c>
      <c r="Q86" s="2">
        <f t="shared" si="8"/>
        <v>0.5732947621476755</v>
      </c>
      <c r="R86" s="38">
        <f t="shared" si="10"/>
        <v>0.61313682015314308</v>
      </c>
      <c r="S86" s="38">
        <f t="shared" si="9"/>
        <v>0.36779612721541954</v>
      </c>
      <c r="T86" s="38">
        <f t="shared" si="9"/>
        <v>0.59302207115593053</v>
      </c>
      <c r="U86" s="38" t="str">
        <f t="shared" si="9"/>
        <v/>
      </c>
      <c r="V86" s="38" t="str">
        <f t="shared" si="9"/>
        <v/>
      </c>
    </row>
    <row r="87" spans="6:22" ht="13.8" hidden="1" customHeight="1" x14ac:dyDescent="0.25">
      <c r="F87" s="3"/>
      <c r="G87" s="7">
        <f>SUM(H87:N87)</f>
        <v>4</v>
      </c>
      <c r="H87" s="39">
        <v>0</v>
      </c>
      <c r="I87" s="41">
        <v>0</v>
      </c>
      <c r="J87" s="42">
        <v>0</v>
      </c>
      <c r="K87" s="42">
        <v>1</v>
      </c>
      <c r="L87" s="42">
        <v>1</v>
      </c>
      <c r="M87" s="42">
        <v>1</v>
      </c>
      <c r="N87" s="42">
        <v>1</v>
      </c>
      <c r="O87" s="38">
        <f>PRODUCT(P87:V87)</f>
        <v>8.8074985697929858E-3</v>
      </c>
      <c r="P87" s="38">
        <f t="shared" si="10"/>
        <v>0.59302207115593053</v>
      </c>
      <c r="Q87" s="2">
        <f t="shared" si="8"/>
        <v>0.5732947621476755</v>
      </c>
      <c r="R87" s="38">
        <f t="shared" si="10"/>
        <v>0.38686317984685692</v>
      </c>
      <c r="S87" s="38">
        <f t="shared" si="9"/>
        <v>0.63220387278458046</v>
      </c>
      <c r="T87" s="38">
        <f t="shared" si="9"/>
        <v>0.40697792884406947</v>
      </c>
      <c r="U87" s="38">
        <f t="shared" si="9"/>
        <v>0.61953438376367664</v>
      </c>
      <c r="V87" s="38">
        <f t="shared" si="9"/>
        <v>0.42010023964211857</v>
      </c>
    </row>
    <row r="88" spans="6:22" ht="13.8" hidden="1" customHeight="1" x14ac:dyDescent="0.25">
      <c r="F88" s="3"/>
      <c r="G88" s="7">
        <f>SUM(H88:N88)</f>
        <v>3</v>
      </c>
      <c r="H88" s="39">
        <v>0</v>
      </c>
      <c r="I88" s="41">
        <v>0</v>
      </c>
      <c r="J88" s="42">
        <v>0</v>
      </c>
      <c r="K88" s="42">
        <v>1</v>
      </c>
      <c r="L88" s="42">
        <v>1</v>
      </c>
      <c r="M88" s="42">
        <v>1</v>
      </c>
      <c r="N88" s="42">
        <v>0</v>
      </c>
      <c r="O88" s="38">
        <f>PRODUCT(P88:V88)</f>
        <v>1.215773243625465E-2</v>
      </c>
      <c r="P88" s="38">
        <f t="shared" si="10"/>
        <v>0.59302207115593053</v>
      </c>
      <c r="Q88" s="2">
        <f t="shared" si="8"/>
        <v>0.5732947621476755</v>
      </c>
      <c r="R88" s="38">
        <f t="shared" si="10"/>
        <v>0.38686317984685692</v>
      </c>
      <c r="S88" s="38">
        <f t="shared" si="9"/>
        <v>0.63220387278458046</v>
      </c>
      <c r="T88" s="38">
        <f t="shared" si="9"/>
        <v>0.40697792884406947</v>
      </c>
      <c r="U88" s="38">
        <f t="shared" si="9"/>
        <v>0.61953438376367664</v>
      </c>
      <c r="V88" s="38">
        <f t="shared" si="9"/>
        <v>0.57989976035788149</v>
      </c>
    </row>
    <row r="89" spans="6:22" ht="13.8" hidden="1" customHeight="1" x14ac:dyDescent="0.25">
      <c r="F89" s="3"/>
      <c r="G89" s="7">
        <f>SUM(H89:N89)</f>
        <v>2</v>
      </c>
      <c r="H89" s="39">
        <v>0</v>
      </c>
      <c r="I89" s="41">
        <v>0</v>
      </c>
      <c r="J89" s="42">
        <v>0</v>
      </c>
      <c r="K89" s="42">
        <v>1</v>
      </c>
      <c r="L89" s="42">
        <v>1</v>
      </c>
      <c r="M89" s="42">
        <v>0</v>
      </c>
      <c r="N89" s="42"/>
      <c r="O89" s="38">
        <f>PRODUCT(P89:V89)</f>
        <v>1.2875071575196814E-2</v>
      </c>
      <c r="P89" s="38">
        <f t="shared" si="10"/>
        <v>0.59302207115593053</v>
      </c>
      <c r="Q89" s="2">
        <f t="shared" si="8"/>
        <v>0.5732947621476755</v>
      </c>
      <c r="R89" s="38">
        <f t="shared" si="10"/>
        <v>0.38686317984685692</v>
      </c>
      <c r="S89" s="38">
        <f t="shared" si="9"/>
        <v>0.63220387278458046</v>
      </c>
      <c r="T89" s="38">
        <f t="shared" si="9"/>
        <v>0.40697792884406947</v>
      </c>
      <c r="U89" s="38">
        <f t="shared" si="9"/>
        <v>0.38046561623632336</v>
      </c>
      <c r="V89" s="38" t="str">
        <f t="shared" si="9"/>
        <v/>
      </c>
    </row>
    <row r="90" spans="6:22" ht="13.8" hidden="1" customHeight="1" x14ac:dyDescent="0.25">
      <c r="F90" s="3"/>
      <c r="G90" s="7">
        <f>SUM(H90:N90)</f>
        <v>1</v>
      </c>
      <c r="H90" s="39">
        <v>0</v>
      </c>
      <c r="I90" s="41">
        <v>0</v>
      </c>
      <c r="J90" s="42">
        <v>0</v>
      </c>
      <c r="K90" s="42">
        <v>1</v>
      </c>
      <c r="L90" s="42">
        <v>0</v>
      </c>
      <c r="M90" s="42"/>
      <c r="N90" s="42"/>
      <c r="O90" s="38">
        <f>PRODUCT(P90:V90)</f>
        <v>4.930991315001234E-2</v>
      </c>
      <c r="P90" s="38">
        <f t="shared" si="10"/>
        <v>0.59302207115593053</v>
      </c>
      <c r="Q90" s="2">
        <f t="shared" si="8"/>
        <v>0.5732947621476755</v>
      </c>
      <c r="R90" s="38">
        <f t="shared" si="10"/>
        <v>0.38686317984685692</v>
      </c>
      <c r="S90" s="38">
        <f t="shared" si="9"/>
        <v>0.63220387278458046</v>
      </c>
      <c r="T90" s="38">
        <f t="shared" si="9"/>
        <v>0.59302207115593053</v>
      </c>
      <c r="U90" s="38" t="str">
        <f t="shared" si="9"/>
        <v/>
      </c>
      <c r="V90" s="38" t="str">
        <f t="shared" si="9"/>
        <v/>
      </c>
    </row>
    <row r="91" spans="6:22" ht="13.8" hidden="1" customHeight="1" x14ac:dyDescent="0.25">
      <c r="F91" s="3"/>
      <c r="G91" s="7">
        <f>SUM(H91:N91)</f>
        <v>0</v>
      </c>
      <c r="H91" s="39">
        <v>0</v>
      </c>
      <c r="I91" s="41">
        <v>0</v>
      </c>
      <c r="J91" s="42">
        <v>0</v>
      </c>
      <c r="K91" s="42">
        <v>0</v>
      </c>
      <c r="L91" s="42"/>
      <c r="M91" s="42"/>
      <c r="N91" s="42"/>
      <c r="O91" s="38">
        <f>PRODUCT(P91:V91)</f>
        <v>4.8374153717820771E-2</v>
      </c>
      <c r="P91" s="38">
        <f t="shared" si="10"/>
        <v>0.59302207115593053</v>
      </c>
      <c r="Q91" s="2">
        <f t="shared" si="8"/>
        <v>0.5732947621476755</v>
      </c>
      <c r="R91" s="38">
        <f t="shared" si="10"/>
        <v>0.38686317984685692</v>
      </c>
      <c r="S91" s="38">
        <f t="shared" si="9"/>
        <v>0.36779612721541954</v>
      </c>
      <c r="T91" s="38" t="str">
        <f t="shared" si="9"/>
        <v/>
      </c>
      <c r="U91" s="38" t="str">
        <f t="shared" si="9"/>
        <v/>
      </c>
      <c r="V91" s="38" t="str">
        <f t="shared" si="9"/>
        <v/>
      </c>
    </row>
    <row r="92" spans="6:22" ht="13.8" hidden="1" customHeight="1" x14ac:dyDescent="0.25">
      <c r="F92" s="3"/>
      <c r="G92" s="3"/>
      <c r="H92" s="2"/>
      <c r="I92" s="3"/>
      <c r="J92" s="2"/>
      <c r="K92" s="2"/>
      <c r="L92" s="2"/>
      <c r="M92" s="2"/>
      <c r="N92" s="2"/>
      <c r="O92" s="2"/>
    </row>
    <row r="93" spans="6:22" ht="13.8" hidden="1" customHeight="1" x14ac:dyDescent="0.25">
      <c r="F93" s="3"/>
      <c r="G93" s="3"/>
      <c r="H93" s="2"/>
      <c r="I93" s="3"/>
      <c r="J93" s="2"/>
      <c r="K93" s="2"/>
      <c r="L93" s="2"/>
      <c r="M93" s="2"/>
      <c r="N93" s="2"/>
      <c r="O93" s="2"/>
    </row>
    <row r="94" spans="6:22" ht="13.8" hidden="1" customHeight="1" x14ac:dyDescent="0.25">
      <c r="F94" s="3"/>
      <c r="G94" s="3"/>
      <c r="H94" s="2"/>
      <c r="I94" s="3"/>
      <c r="J94" s="2"/>
      <c r="K94" s="2"/>
      <c r="L94" s="2"/>
      <c r="M94" s="2"/>
      <c r="N94" s="2"/>
      <c r="O94" s="2"/>
    </row>
    <row r="95" spans="6:22" ht="13.8" hidden="1" customHeight="1" x14ac:dyDescent="0.25">
      <c r="F95" s="3"/>
      <c r="G95" s="3"/>
      <c r="H95" s="2"/>
      <c r="I95" s="3"/>
      <c r="J95" s="2"/>
      <c r="K95" s="2"/>
      <c r="L95" s="2"/>
      <c r="M95" s="2"/>
      <c r="N95" s="2"/>
      <c r="O95" s="2"/>
    </row>
    <row r="96" spans="6:22" ht="13.8" hidden="1" customHeight="1" x14ac:dyDescent="0.25">
      <c r="F96" s="3"/>
      <c r="G96" s="3"/>
      <c r="H96" s="2"/>
      <c r="I96" s="3"/>
      <c r="J96" s="2"/>
      <c r="K96" s="2"/>
      <c r="L96" s="2"/>
      <c r="M96" s="2"/>
      <c r="N96" s="2"/>
      <c r="O96" s="2"/>
    </row>
    <row r="97" spans="6:15" ht="13.8" hidden="1" customHeight="1" x14ac:dyDescent="0.25">
      <c r="F97" s="3"/>
      <c r="G97" s="3"/>
      <c r="H97" s="2"/>
      <c r="I97" s="3"/>
      <c r="J97" s="2"/>
      <c r="K97" s="2"/>
      <c r="L97" s="2"/>
      <c r="M97" s="2"/>
      <c r="N97" s="2"/>
      <c r="O97" s="2"/>
    </row>
    <row r="98" spans="6:15" ht="13.8" hidden="1" customHeight="1" x14ac:dyDescent="0.25">
      <c r="F98" s="3"/>
      <c r="G98" s="3"/>
      <c r="H98" s="2"/>
      <c r="I98" s="3"/>
      <c r="J98" s="2"/>
      <c r="K98" s="2"/>
      <c r="L98" s="2"/>
      <c r="M98" s="2"/>
      <c r="N98" s="2"/>
      <c r="O98" s="2"/>
    </row>
    <row r="99" spans="6:15" ht="13.8" hidden="1" customHeight="1" x14ac:dyDescent="0.25">
      <c r="F99" s="3"/>
      <c r="G99" s="3"/>
      <c r="H99" s="2"/>
      <c r="I99" s="3"/>
      <c r="J99" s="2"/>
      <c r="K99" s="2"/>
      <c r="L99" s="2"/>
      <c r="M99" s="2"/>
      <c r="N99" s="2"/>
      <c r="O99" s="2"/>
    </row>
    <row r="100" spans="6:15" ht="13.8" hidden="1" customHeight="1" x14ac:dyDescent="0.25">
      <c r="F100" s="3"/>
      <c r="G100" s="3"/>
      <c r="H100" s="2"/>
      <c r="I100" s="3"/>
      <c r="J100" s="2"/>
      <c r="K100" s="2"/>
      <c r="L100" s="2"/>
      <c r="M100" s="2"/>
      <c r="N100" s="2"/>
      <c r="O100" s="2"/>
    </row>
    <row r="101" spans="6:15" ht="13.8" hidden="1" customHeight="1" x14ac:dyDescent="0.25">
      <c r="F101" s="3"/>
      <c r="G101" s="3"/>
      <c r="H101" s="2"/>
      <c r="I101" s="3"/>
      <c r="J101" s="2"/>
      <c r="K101" s="2"/>
      <c r="L101" s="2"/>
      <c r="M101" s="2"/>
      <c r="N101" s="2"/>
      <c r="O101" s="2"/>
    </row>
    <row r="102" spans="6:15" ht="13.8" hidden="1" customHeight="1" x14ac:dyDescent="0.25">
      <c r="F102" s="3"/>
      <c r="G102" s="3"/>
      <c r="H102" s="2"/>
      <c r="I102" s="3"/>
      <c r="J102" s="2"/>
      <c r="K102" s="2"/>
      <c r="L102" s="2"/>
      <c r="M102" s="2"/>
      <c r="N102" s="2"/>
      <c r="O102" s="2"/>
    </row>
    <row r="103" spans="6:15" ht="13.8" hidden="1" customHeight="1" x14ac:dyDescent="0.25">
      <c r="F103" s="3"/>
      <c r="G103" s="3"/>
      <c r="H103" s="2"/>
      <c r="I103" s="3"/>
      <c r="J103" s="2"/>
      <c r="K103" s="2"/>
      <c r="L103" s="2"/>
      <c r="M103" s="2"/>
      <c r="N103" s="2"/>
      <c r="O103" s="2"/>
    </row>
    <row r="104" spans="6:15" ht="13.8" hidden="1" customHeight="1" x14ac:dyDescent="0.25">
      <c r="F104" s="3"/>
      <c r="G104" s="3"/>
      <c r="H104" s="2"/>
      <c r="I104" s="3"/>
      <c r="J104" s="2"/>
      <c r="K104" s="2"/>
      <c r="L104" s="2"/>
      <c r="M104" s="2"/>
      <c r="N104" s="2"/>
      <c r="O104" s="2"/>
    </row>
    <row r="105" spans="6:15" ht="13.8" hidden="1" customHeight="1" x14ac:dyDescent="0.25">
      <c r="F105" s="3"/>
      <c r="G105" s="3"/>
      <c r="H105" s="2"/>
      <c r="I105" s="3"/>
      <c r="J105" s="2"/>
      <c r="K105" s="2"/>
      <c r="L105" s="2"/>
      <c r="M105" s="2"/>
      <c r="N105" s="2"/>
      <c r="O105" s="2"/>
    </row>
    <row r="106" spans="6:15" ht="13.8" hidden="1" customHeight="1" x14ac:dyDescent="0.25">
      <c r="F106" s="3"/>
      <c r="G106" s="3"/>
      <c r="H106" s="2"/>
      <c r="I106" s="3"/>
      <c r="J106" s="2"/>
      <c r="K106" s="2"/>
      <c r="L106" s="2"/>
      <c r="M106" s="2"/>
      <c r="N106" s="2"/>
      <c r="O106" s="2"/>
    </row>
    <row r="107" spans="6:15" ht="13.8" hidden="1" customHeight="1" x14ac:dyDescent="0.25">
      <c r="F107" s="3"/>
      <c r="G107" s="3"/>
      <c r="H107" s="2"/>
      <c r="I107" s="3"/>
      <c r="J107" s="2"/>
      <c r="K107" s="2"/>
      <c r="L107" s="2"/>
      <c r="M107" s="2"/>
      <c r="N107" s="2"/>
      <c r="O107" s="2"/>
    </row>
    <row r="108" spans="6:15" ht="13.8" hidden="1" customHeight="1" x14ac:dyDescent="0.25"/>
    <row r="109" spans="6:15" ht="13.8" hidden="1" customHeight="1" x14ac:dyDescent="0.25"/>
    <row r="110" spans="6:15" ht="13.8" hidden="1" customHeight="1" x14ac:dyDescent="0.25"/>
    <row r="111" spans="6:15" ht="13.8" hidden="1" customHeight="1" x14ac:dyDescent="0.25"/>
    <row r="112" spans="6:15" ht="13.8" hidden="1" customHeight="1" x14ac:dyDescent="0.25"/>
    <row r="113" ht="13.8" hidden="1" customHeight="1" x14ac:dyDescent="0.25"/>
    <row r="114" ht="13.8" hidden="1" customHeight="1" x14ac:dyDescent="0.25"/>
    <row r="115" ht="13.8" hidden="1" customHeight="1" x14ac:dyDescent="0.25"/>
  </sheetData>
  <mergeCells count="13">
    <mergeCell ref="I6:J6"/>
    <mergeCell ref="B2:I2"/>
    <mergeCell ref="J2:Q2"/>
    <mergeCell ref="H12:H13"/>
    <mergeCell ref="I12:J13"/>
    <mergeCell ref="K12:K13"/>
    <mergeCell ref="I3:J3"/>
    <mergeCell ref="I4:J4"/>
    <mergeCell ref="I5:J5"/>
    <mergeCell ref="I7:J7"/>
    <mergeCell ref="I8:J8"/>
    <mergeCell ref="I9:J9"/>
    <mergeCell ref="I10:J1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E6E1-0F89-4060-AEBF-0ADC3C6B5F56}">
  <dimension ref="B2:AD115"/>
  <sheetViews>
    <sheetView showGridLines="0" zoomScale="175" zoomScaleNormal="175" workbookViewId="0">
      <selection activeCell="K28" sqref="K28"/>
    </sheetView>
  </sheetViews>
  <sheetFormatPr defaultRowHeight="13.8" x14ac:dyDescent="0.25"/>
  <cols>
    <col min="1" max="1" width="1.109375" style="2" customWidth="1"/>
    <col min="2" max="2" width="6.6640625" style="2" customWidth="1"/>
    <col min="3" max="3" width="13.6640625" style="2" customWidth="1"/>
    <col min="4" max="8" width="7.77734375" style="7" customWidth="1"/>
    <col min="9" max="9" width="8.88671875" style="7" customWidth="1"/>
    <col min="10" max="10" width="8.88671875" style="3" customWidth="1"/>
    <col min="11" max="15" width="7.77734375" style="3" customWidth="1"/>
    <col min="16" max="16" width="13.6640625" style="2" customWidth="1"/>
    <col min="17" max="17" width="6.6640625" style="2" customWidth="1"/>
    <col min="18" max="18" width="15.21875" style="2" bestFit="1" customWidth="1"/>
    <col min="19" max="19" width="17.6640625" style="2" bestFit="1" customWidth="1"/>
    <col min="20" max="16384" width="8.88671875" style="2"/>
  </cols>
  <sheetData>
    <row r="2" spans="2:30" ht="27.6" customHeight="1" x14ac:dyDescent="0.25">
      <c r="B2" s="140" t="str">
        <f>_xlfn.CONCAT("Nashville Countrypolitans (Team Game Score = ",AC3,")")</f>
        <v>Nashville Countrypolitans (Team Game Score = 51)</v>
      </c>
      <c r="C2" s="141"/>
      <c r="D2" s="141"/>
      <c r="E2" s="141"/>
      <c r="F2" s="141"/>
      <c r="G2" s="141"/>
      <c r="H2" s="141"/>
      <c r="I2" s="142"/>
      <c r="J2" s="143" t="str">
        <f>_xlfn.CONCAT("Mojave Rangers (Team Game Score = ",AD3,")")</f>
        <v>Mojave Rangers (Team Game Score = 55)</v>
      </c>
      <c r="K2" s="144"/>
      <c r="L2" s="144"/>
      <c r="M2" s="144"/>
      <c r="N2" s="144"/>
      <c r="O2" s="144"/>
      <c r="P2" s="144"/>
      <c r="Q2" s="145"/>
    </row>
    <row r="3" spans="2:30" ht="41.4" customHeight="1" thickBot="1" x14ac:dyDescent="0.3">
      <c r="B3" s="50" t="s">
        <v>148</v>
      </c>
      <c r="C3" s="52" t="s">
        <v>64</v>
      </c>
      <c r="D3" s="51" t="s">
        <v>42</v>
      </c>
      <c r="E3" s="60" t="s">
        <v>70</v>
      </c>
      <c r="F3" s="51" t="s">
        <v>71</v>
      </c>
      <c r="G3" s="61" t="s">
        <v>65</v>
      </c>
      <c r="H3" s="51" t="s">
        <v>62</v>
      </c>
      <c r="I3" s="158" t="s">
        <v>63</v>
      </c>
      <c r="J3" s="159"/>
      <c r="K3" s="72" t="s">
        <v>62</v>
      </c>
      <c r="L3" s="73" t="s">
        <v>65</v>
      </c>
      <c r="M3" s="72" t="s">
        <v>71</v>
      </c>
      <c r="N3" s="74" t="s">
        <v>70</v>
      </c>
      <c r="O3" s="75" t="s">
        <v>42</v>
      </c>
      <c r="P3" s="76" t="s">
        <v>64</v>
      </c>
      <c r="Q3" s="77" t="s">
        <v>148</v>
      </c>
      <c r="AC3" s="2">
        <f>VLOOKUP(C4,nsh_moj!C:Q,15,FALSE)</f>
        <v>51</v>
      </c>
      <c r="AD3" s="2">
        <f>VLOOKUP(P4,nsh_moj!C:Q,15,FALSE)</f>
        <v>55</v>
      </c>
    </row>
    <row r="4" spans="2:30" ht="14.4" customHeight="1" x14ac:dyDescent="0.25">
      <c r="B4" s="53" t="s">
        <v>146</v>
      </c>
      <c r="C4" s="58" t="s">
        <v>128</v>
      </c>
      <c r="D4" s="54">
        <f>IFERROR(VLOOKUP(C4,nsh_moj!C:Q,5,FALSE),"-")</f>
        <v>54</v>
      </c>
      <c r="E4" s="62">
        <f>IFERROR(VLOOKUP(C4,nsh_moj!C:Q,14,FALSE),$E$4)</f>
        <v>1541</v>
      </c>
      <c r="F4" s="55">
        <f>IFERROR(4.7*(D4-VLOOKUP(C4,nsh_moj!C:Q,15,FALSE)),0)</f>
        <v>14.100000000000001</v>
      </c>
      <c r="G4" s="63">
        <f t="shared" ref="G4:G10" si="0">IF(B4="Home",E4+F4+68,E4+F4)</f>
        <v>1623.1</v>
      </c>
      <c r="H4" s="56">
        <f t="shared" ref="H4:H10" si="1">1/(1+(10^((L4-G4)/400)))</f>
        <v>0.57287225139450448</v>
      </c>
      <c r="I4" s="138" t="s">
        <v>0</v>
      </c>
      <c r="J4" s="139"/>
      <c r="K4" s="78">
        <f>1/(1+10^((G4-L4)/400))</f>
        <v>0.42712774860549563</v>
      </c>
      <c r="L4" s="79">
        <f t="shared" ref="L4:L10" si="2">IF(Q4="Home",M4+N4+68,M4+N4)</f>
        <v>1572.1</v>
      </c>
      <c r="M4" s="80">
        <f>4.7*(O4-VLOOKUP(P4,nsh_moj!C:Q,15,FALSE))</f>
        <v>14.100000000000001</v>
      </c>
      <c r="N4" s="81">
        <f>VLOOKUP(P4,nsh_moj!C:Q,14,FALSE)</f>
        <v>1558</v>
      </c>
      <c r="O4" s="82">
        <f>VLOOKUP(P4,nsh_moj!C:Q,5,FALSE)</f>
        <v>58</v>
      </c>
      <c r="P4" s="83" t="s">
        <v>140</v>
      </c>
      <c r="Q4" s="84" t="s">
        <v>147</v>
      </c>
    </row>
    <row r="5" spans="2:30" x14ac:dyDescent="0.25">
      <c r="B5" s="53" t="s">
        <v>146</v>
      </c>
      <c r="C5" s="58" t="s">
        <v>129</v>
      </c>
      <c r="D5" s="54">
        <f>IFERROR(VLOOKUP(C5,nsh_moj!C:Q,5,FALSE),"-")</f>
        <v>49</v>
      </c>
      <c r="E5" s="62">
        <f>IFERROR(VLOOKUP(C5,nsh_moj!C:Q,14,FALSE),$E$4)</f>
        <v>1541</v>
      </c>
      <c r="F5" s="55">
        <f>IFERROR(4.7*(D5-VLOOKUP(C5,nsh_moj!C:Q,15,FALSE)),0)</f>
        <v>-9.4</v>
      </c>
      <c r="G5" s="63">
        <f t="shared" si="0"/>
        <v>1599.6</v>
      </c>
      <c r="H5" s="56">
        <f t="shared" si="1"/>
        <v>0.51927459402664777</v>
      </c>
      <c r="I5" s="138" t="s">
        <v>43</v>
      </c>
      <c r="J5" s="139"/>
      <c r="K5" s="85">
        <f t="shared" ref="K5:K10" si="3">1/(1+10^((G5-L5)/400))</f>
        <v>0.48072540597335217</v>
      </c>
      <c r="L5" s="66">
        <f t="shared" si="2"/>
        <v>1586.2</v>
      </c>
      <c r="M5" s="55">
        <f>4.7*(O5-VLOOKUP(P5,nsh_moj!C:Q,15,FALSE))</f>
        <v>28.200000000000003</v>
      </c>
      <c r="N5" s="63">
        <f>VLOOKUP(P5,nsh_moj!C:Q,14,FALSE)</f>
        <v>1558</v>
      </c>
      <c r="O5" s="68">
        <f>VLOOKUP(P5,nsh_moj!C:Q,5,FALSE)</f>
        <v>61</v>
      </c>
      <c r="P5" s="70" t="s">
        <v>141</v>
      </c>
      <c r="Q5" s="44" t="s">
        <v>147</v>
      </c>
    </row>
    <row r="6" spans="2:30" x14ac:dyDescent="0.25">
      <c r="B6" s="53" t="s">
        <v>147</v>
      </c>
      <c r="C6" s="58" t="s">
        <v>127</v>
      </c>
      <c r="D6" s="54">
        <f>IFERROR(VLOOKUP(C6,nsh_moj!C:Q,5,FALSE),"-")</f>
        <v>53</v>
      </c>
      <c r="E6" s="62">
        <f>IFERROR(VLOOKUP(C6,nsh_moj!C:Q,14,FALSE),$E$4)</f>
        <v>1541</v>
      </c>
      <c r="F6" s="55">
        <f>IFERROR(4.7*(D6-VLOOKUP(C6,nsh_moj!C:Q,15,FALSE)),0)</f>
        <v>9.4</v>
      </c>
      <c r="G6" s="63">
        <f t="shared" si="0"/>
        <v>1550.4</v>
      </c>
      <c r="H6" s="56">
        <f t="shared" si="1"/>
        <v>0.38645362997511357</v>
      </c>
      <c r="I6" s="138" t="s">
        <v>44</v>
      </c>
      <c r="J6" s="139"/>
      <c r="K6" s="85">
        <f t="shared" si="3"/>
        <v>0.61354637002488632</v>
      </c>
      <c r="L6" s="66">
        <f t="shared" si="2"/>
        <v>1630.7</v>
      </c>
      <c r="M6" s="55">
        <f>4.7*(O6-VLOOKUP(P6,nsh_moj!C:Q,15,FALSE))</f>
        <v>4.7</v>
      </c>
      <c r="N6" s="63">
        <f>VLOOKUP(P6,nsh_moj!C:Q,14,FALSE)</f>
        <v>1558</v>
      </c>
      <c r="O6" s="68">
        <f>VLOOKUP(P6,nsh_moj!C:Q,5,FALSE)</f>
        <v>56</v>
      </c>
      <c r="P6" s="70" t="s">
        <v>139</v>
      </c>
      <c r="Q6" s="44" t="s">
        <v>146</v>
      </c>
    </row>
    <row r="7" spans="2:30" x14ac:dyDescent="0.25">
      <c r="B7" s="53" t="s">
        <v>147</v>
      </c>
      <c r="C7" s="58" t="s">
        <v>130</v>
      </c>
      <c r="D7" s="54">
        <f>IFERROR(VLOOKUP(C7,nsh_moj!C:Q,5,FALSE),"-")</f>
        <v>50</v>
      </c>
      <c r="E7" s="62">
        <f>IFERROR(VLOOKUP(C7,nsh_moj!C:Q,14,FALSE),$E$4)</f>
        <v>1541</v>
      </c>
      <c r="F7" s="55">
        <f>IFERROR(4.7*(D7-VLOOKUP(C7,nsh_moj!C:Q,15,FALSE)),0)</f>
        <v>-4.7</v>
      </c>
      <c r="G7" s="63">
        <f t="shared" si="0"/>
        <v>1536.3</v>
      </c>
      <c r="H7" s="56">
        <f t="shared" si="1"/>
        <v>0.35491109302719831</v>
      </c>
      <c r="I7" s="138" t="s">
        <v>105</v>
      </c>
      <c r="J7" s="139"/>
      <c r="K7" s="85">
        <f t="shared" si="3"/>
        <v>0.64508890697280163</v>
      </c>
      <c r="L7" s="66">
        <f t="shared" si="2"/>
        <v>1640.1</v>
      </c>
      <c r="M7" s="55">
        <f>IFERROR(4.7*(O7-VLOOKUP(P7,nsh_moj!C:Q,15,FALSE)),0)</f>
        <v>14.100000000000001</v>
      </c>
      <c r="N7" s="63">
        <f>IFERROR(VLOOKUP(P7,nsh_moj!C:Q,14,FALSE),N4)</f>
        <v>1558</v>
      </c>
      <c r="O7" s="68">
        <f>IFERROR(VLOOKUP(P7,nsh_moj!C:Q,5,FALSE),"-")</f>
        <v>58</v>
      </c>
      <c r="P7" s="70" t="s">
        <v>140</v>
      </c>
      <c r="Q7" s="44" t="s">
        <v>146</v>
      </c>
    </row>
    <row r="8" spans="2:30" x14ac:dyDescent="0.25">
      <c r="B8" s="53" t="s">
        <v>146</v>
      </c>
      <c r="C8" s="58" t="s">
        <v>128</v>
      </c>
      <c r="D8" s="54">
        <f>IFERROR(VLOOKUP(C8,nsh_moj!C:Q,5,FALSE),"-")</f>
        <v>54</v>
      </c>
      <c r="E8" s="62">
        <f>IFERROR(VLOOKUP(C8,nsh_moj!C:Q,14,FALSE),$E$4)</f>
        <v>1541</v>
      </c>
      <c r="F8" s="55">
        <f>IFERROR(4.7*(D8-VLOOKUP(C8,nsh_moj!C:Q,15,FALSE)),0)</f>
        <v>14.100000000000001</v>
      </c>
      <c r="G8" s="63">
        <f t="shared" si="0"/>
        <v>1623.1</v>
      </c>
      <c r="H8" s="56">
        <f t="shared" si="1"/>
        <v>0.5529045991130126</v>
      </c>
      <c r="I8" s="138" t="s">
        <v>46</v>
      </c>
      <c r="J8" s="139"/>
      <c r="K8" s="85">
        <f t="shared" si="3"/>
        <v>0.4470954008869874</v>
      </c>
      <c r="L8" s="66">
        <f t="shared" si="2"/>
        <v>1586.2</v>
      </c>
      <c r="M8" s="55">
        <f>4.7*(O8-VLOOKUP(P8,nsh_moj!C:Q,15,FALSE))</f>
        <v>28.200000000000003</v>
      </c>
      <c r="N8" s="63">
        <f>VLOOKUP(P8,nsh_moj!C:Q,14,FALSE)</f>
        <v>1558</v>
      </c>
      <c r="O8" s="68">
        <f>VLOOKUP(P8,nsh_moj!C:Q,5,FALSE)</f>
        <v>61</v>
      </c>
      <c r="P8" s="70" t="s">
        <v>141</v>
      </c>
      <c r="Q8" s="44" t="s">
        <v>147</v>
      </c>
    </row>
    <row r="9" spans="2:30" x14ac:dyDescent="0.25">
      <c r="B9" s="53" t="s">
        <v>147</v>
      </c>
      <c r="C9" s="58" t="s">
        <v>129</v>
      </c>
      <c r="D9" s="54">
        <f>IFERROR(VLOOKUP(C9,nsh_moj!C:Q,5,FALSE),"-")</f>
        <v>49</v>
      </c>
      <c r="E9" s="62">
        <f>IFERROR(VLOOKUP(C9,nsh_moj!C:Q,14,FALSE),$E$4)</f>
        <v>1541</v>
      </c>
      <c r="F9" s="55">
        <f>IFERROR(4.7*(D9-VLOOKUP(C9,nsh_moj!C:Q,15,FALSE)),0)</f>
        <v>-9.4</v>
      </c>
      <c r="G9" s="63">
        <f t="shared" si="0"/>
        <v>1531.6</v>
      </c>
      <c r="H9" s="56">
        <f t="shared" si="1"/>
        <v>0.36112943006452963</v>
      </c>
      <c r="I9" s="138" t="s">
        <v>106</v>
      </c>
      <c r="J9" s="139"/>
      <c r="K9" s="85">
        <f t="shared" si="3"/>
        <v>0.63887056993547031</v>
      </c>
      <c r="L9" s="66">
        <f t="shared" si="2"/>
        <v>1630.7</v>
      </c>
      <c r="M9" s="55">
        <f>4.7*(O9-VLOOKUP(P9,nsh_moj!C:Q,15,FALSE))</f>
        <v>4.7</v>
      </c>
      <c r="N9" s="63">
        <f>VLOOKUP(P9,nsh_moj!C:Q,14,FALSE)</f>
        <v>1558</v>
      </c>
      <c r="O9" s="68">
        <f>VLOOKUP(P9,nsh_moj!C:Q,5,FALSE)</f>
        <v>56</v>
      </c>
      <c r="P9" s="70" t="s">
        <v>139</v>
      </c>
      <c r="Q9" s="44" t="s">
        <v>146</v>
      </c>
    </row>
    <row r="10" spans="2:30" x14ac:dyDescent="0.25">
      <c r="B10" s="57" t="s">
        <v>146</v>
      </c>
      <c r="C10" s="59" t="s">
        <v>127</v>
      </c>
      <c r="D10" s="47">
        <f>IFERROR(VLOOKUP(C10,nsh_moj!C:Q,5,FALSE),"-")</f>
        <v>53</v>
      </c>
      <c r="E10" s="64">
        <f>IFERROR(VLOOKUP(C10,nsh_moj!C:Q,14,FALSE),$E$4)</f>
        <v>1541</v>
      </c>
      <c r="F10" s="48">
        <f>IFERROR(4.7*(D10-VLOOKUP(C10,nsh_moj!C:Q,15,FALSE)),0)</f>
        <v>9.4</v>
      </c>
      <c r="G10" s="65">
        <f t="shared" si="0"/>
        <v>1618.4</v>
      </c>
      <c r="H10" s="49">
        <f t="shared" si="1"/>
        <v>0.56623940897507841</v>
      </c>
      <c r="I10" s="156" t="s">
        <v>107</v>
      </c>
      <c r="J10" s="157"/>
      <c r="K10" s="86">
        <f t="shared" si="3"/>
        <v>0.43376059102492159</v>
      </c>
      <c r="L10" s="67">
        <f t="shared" si="2"/>
        <v>1572.1</v>
      </c>
      <c r="M10" s="48">
        <f>4.7*(O10-VLOOKUP(P10,nsh_moj!C:Q,15,FALSE))</f>
        <v>14.100000000000001</v>
      </c>
      <c r="N10" s="65">
        <f>VLOOKUP(P10,nsh_moj!C:Q,14,FALSE)</f>
        <v>1558</v>
      </c>
      <c r="O10" s="69">
        <f>VLOOKUP(P10,nsh_moj!C:Q,5,FALSE)</f>
        <v>58</v>
      </c>
      <c r="P10" s="71" t="s">
        <v>140</v>
      </c>
      <c r="Q10" s="46" t="s">
        <v>147</v>
      </c>
    </row>
    <row r="11" spans="2:30" x14ac:dyDescent="0.25">
      <c r="C11" s="14"/>
      <c r="H11" s="32"/>
      <c r="K11" s="32"/>
      <c r="R11" s="32"/>
      <c r="S11" s="32"/>
    </row>
    <row r="12" spans="2:30" x14ac:dyDescent="0.25">
      <c r="H12" s="146">
        <f>SUMIF(G22:G91,4,O22:O91)</f>
        <v>0.44105622485417018</v>
      </c>
      <c r="I12" s="148" t="s">
        <v>72</v>
      </c>
      <c r="J12" s="149"/>
      <c r="K12" s="152">
        <f>1-H12</f>
        <v>0.55894377514582982</v>
      </c>
      <c r="R12" s="32"/>
      <c r="S12" s="32"/>
    </row>
    <row r="13" spans="2:30" x14ac:dyDescent="0.25">
      <c r="B13" s="30" t="s">
        <v>66</v>
      </c>
      <c r="H13" s="147"/>
      <c r="I13" s="150"/>
      <c r="J13" s="151"/>
      <c r="K13" s="153"/>
      <c r="R13" s="32"/>
      <c r="S13" s="32"/>
    </row>
    <row r="14" spans="2:30" x14ac:dyDescent="0.25">
      <c r="B14" s="5" t="s">
        <v>67</v>
      </c>
      <c r="D14" s="10"/>
    </row>
    <row r="15" spans="2:30" x14ac:dyDescent="0.25">
      <c r="B15" s="5" t="s">
        <v>68</v>
      </c>
    </row>
    <row r="17" spans="4:22" ht="13.8" hidden="1" customHeight="1" x14ac:dyDescent="0.25"/>
    <row r="18" spans="4:22" ht="13.8" hidden="1" customHeight="1" x14ac:dyDescent="0.25"/>
    <row r="19" spans="4:22" ht="13.8" hidden="1" customHeight="1" x14ac:dyDescent="0.25"/>
    <row r="20" spans="4:22" ht="13.8" hidden="1" customHeight="1" x14ac:dyDescent="0.25"/>
    <row r="21" spans="4:22" ht="13.8" hidden="1" customHeight="1" x14ac:dyDescent="0.25">
      <c r="H21" s="32">
        <f>H4</f>
        <v>0.57287225139450448</v>
      </c>
      <c r="I21" s="32">
        <f>H5</f>
        <v>0.51927459402664777</v>
      </c>
      <c r="J21" s="37">
        <f>H6</f>
        <v>0.38645362997511357</v>
      </c>
      <c r="K21" s="37">
        <f>H7</f>
        <v>0.35491109302719831</v>
      </c>
      <c r="L21" s="37">
        <f>H8</f>
        <v>0.5529045991130126</v>
      </c>
      <c r="M21" s="37">
        <f>H9</f>
        <v>0.36112943006452963</v>
      </c>
      <c r="N21" s="37">
        <f>H10</f>
        <v>0.56623940897507841</v>
      </c>
    </row>
    <row r="22" spans="4:22" ht="13.8" hidden="1" customHeight="1" x14ac:dyDescent="0.25">
      <c r="G22" s="7">
        <f>SUM(H22:N22)</f>
        <v>4</v>
      </c>
      <c r="H22" s="39">
        <v>1</v>
      </c>
      <c r="I22" s="40">
        <v>1</v>
      </c>
      <c r="J22" s="40">
        <v>1</v>
      </c>
      <c r="K22" s="41">
        <v>1</v>
      </c>
      <c r="L22" s="41"/>
      <c r="M22" s="41"/>
      <c r="N22" s="41"/>
      <c r="O22" s="38">
        <f>PRODUCT(P22:V22)</f>
        <v>4.080109570979714E-2</v>
      </c>
      <c r="P22" s="38">
        <f t="shared" ref="P22:V22" si="4">IF(H22="","",IF(H22=1,H$21,(1-H$21)))</f>
        <v>0.57287225139450448</v>
      </c>
      <c r="Q22" s="2">
        <f t="shared" si="4"/>
        <v>0.51927459402664777</v>
      </c>
      <c r="R22" s="38">
        <f t="shared" si="4"/>
        <v>0.38645362997511357</v>
      </c>
      <c r="S22" s="38">
        <f t="shared" si="4"/>
        <v>0.35491109302719831</v>
      </c>
      <c r="T22" s="38" t="str">
        <f t="shared" si="4"/>
        <v/>
      </c>
      <c r="U22" s="38" t="str">
        <f t="shared" si="4"/>
        <v/>
      </c>
      <c r="V22" s="38" t="str">
        <f t="shared" si="4"/>
        <v/>
      </c>
    </row>
    <row r="23" spans="4:22" s="3" customFormat="1" ht="13.8" hidden="1" customHeight="1" x14ac:dyDescent="0.2">
      <c r="D23" s="7"/>
      <c r="E23" s="7"/>
      <c r="F23" s="7"/>
      <c r="G23" s="7">
        <f t="shared" ref="G23:G86" si="5">SUM(H23:N23)</f>
        <v>4</v>
      </c>
      <c r="H23" s="39">
        <v>1</v>
      </c>
      <c r="I23" s="40">
        <v>1</v>
      </c>
      <c r="J23" s="40">
        <v>1</v>
      </c>
      <c r="K23" s="41">
        <v>0</v>
      </c>
      <c r="L23" s="41">
        <v>1</v>
      </c>
      <c r="M23" s="41"/>
      <c r="N23" s="41"/>
      <c r="O23" s="38">
        <f t="shared" ref="O23:O86" si="6">PRODUCT(P23:V23)</f>
        <v>4.1003603816509297E-2</v>
      </c>
      <c r="P23" s="38">
        <f t="shared" ref="P23:V59" si="7">IF(H23="","",IF(H23=1,H$21,(1-H$21)))</f>
        <v>0.57287225139450448</v>
      </c>
      <c r="Q23" s="3">
        <f t="shared" si="7"/>
        <v>0.51927459402664777</v>
      </c>
      <c r="R23" s="38">
        <f t="shared" si="7"/>
        <v>0.38645362997511357</v>
      </c>
      <c r="S23" s="38">
        <f t="shared" si="7"/>
        <v>0.64508890697280163</v>
      </c>
      <c r="T23" s="38">
        <f t="shared" si="7"/>
        <v>0.5529045991130126</v>
      </c>
      <c r="U23" s="38" t="str">
        <f t="shared" si="7"/>
        <v/>
      </c>
      <c r="V23" s="38" t="str">
        <f t="shared" si="7"/>
        <v/>
      </c>
    </row>
    <row r="24" spans="4:22" ht="13.8" hidden="1" customHeight="1" x14ac:dyDescent="0.25">
      <c r="G24" s="7">
        <f t="shared" si="5"/>
        <v>4</v>
      </c>
      <c r="H24" s="39">
        <v>1</v>
      </c>
      <c r="I24" s="40">
        <v>1</v>
      </c>
      <c r="J24" s="40">
        <v>1</v>
      </c>
      <c r="K24" s="41">
        <v>0</v>
      </c>
      <c r="L24" s="41">
        <v>0</v>
      </c>
      <c r="M24" s="41">
        <v>1</v>
      </c>
      <c r="N24" s="41"/>
      <c r="O24" s="38">
        <f t="shared" si="6"/>
        <v>1.1973880267800866E-2</v>
      </c>
      <c r="P24" s="38">
        <f t="shared" si="7"/>
        <v>0.57287225139450448</v>
      </c>
      <c r="Q24" s="2">
        <f t="shared" si="7"/>
        <v>0.51927459402664777</v>
      </c>
      <c r="R24" s="38">
        <f t="shared" si="7"/>
        <v>0.38645362997511357</v>
      </c>
      <c r="S24" s="38">
        <f t="shared" si="7"/>
        <v>0.64508890697280163</v>
      </c>
      <c r="T24" s="38">
        <f t="shared" si="7"/>
        <v>0.4470954008869874</v>
      </c>
      <c r="U24" s="38">
        <f t="shared" si="7"/>
        <v>0.36112943006452963</v>
      </c>
      <c r="V24" s="38" t="str">
        <f t="shared" si="7"/>
        <v/>
      </c>
    </row>
    <row r="25" spans="4:22" ht="13.8" hidden="1" customHeight="1" x14ac:dyDescent="0.25">
      <c r="G25" s="7">
        <f t="shared" si="5"/>
        <v>4</v>
      </c>
      <c r="H25" s="39">
        <v>1</v>
      </c>
      <c r="I25" s="40">
        <v>1</v>
      </c>
      <c r="J25" s="40">
        <v>1</v>
      </c>
      <c r="K25" s="41">
        <v>0</v>
      </c>
      <c r="L25" s="41">
        <v>0</v>
      </c>
      <c r="M25" s="41">
        <v>0</v>
      </c>
      <c r="N25" s="41">
        <v>1</v>
      </c>
      <c r="O25" s="38">
        <f t="shared" si="6"/>
        <v>1.1994578832305177E-2</v>
      </c>
      <c r="P25" s="38">
        <f t="shared" si="7"/>
        <v>0.57287225139450448</v>
      </c>
      <c r="Q25" s="2">
        <f t="shared" si="7"/>
        <v>0.51927459402664777</v>
      </c>
      <c r="R25" s="38">
        <f t="shared" si="7"/>
        <v>0.38645362997511357</v>
      </c>
      <c r="S25" s="38">
        <f t="shared" si="7"/>
        <v>0.64508890697280163</v>
      </c>
      <c r="T25" s="38">
        <f t="shared" si="7"/>
        <v>0.4470954008869874</v>
      </c>
      <c r="U25" s="38">
        <f t="shared" si="7"/>
        <v>0.63887056993547042</v>
      </c>
      <c r="V25" s="38">
        <f t="shared" si="7"/>
        <v>0.56623940897507841</v>
      </c>
    </row>
    <row r="26" spans="4:22" ht="13.8" hidden="1" customHeight="1" x14ac:dyDescent="0.25">
      <c r="G26" s="7">
        <f t="shared" si="5"/>
        <v>3</v>
      </c>
      <c r="H26" s="39">
        <v>1</v>
      </c>
      <c r="I26" s="40">
        <v>1</v>
      </c>
      <c r="J26" s="40">
        <v>1</v>
      </c>
      <c r="K26" s="41">
        <v>0</v>
      </c>
      <c r="L26" s="41">
        <v>0</v>
      </c>
      <c r="M26" s="41">
        <v>0</v>
      </c>
      <c r="N26" s="41">
        <v>0</v>
      </c>
      <c r="O26" s="38">
        <f t="shared" si="6"/>
        <v>9.188296541939726E-3</v>
      </c>
      <c r="P26" s="38">
        <f t="shared" si="7"/>
        <v>0.57287225139450448</v>
      </c>
      <c r="Q26" s="2">
        <f t="shared" si="7"/>
        <v>0.51927459402664777</v>
      </c>
      <c r="R26" s="38">
        <f t="shared" si="7"/>
        <v>0.38645362997511357</v>
      </c>
      <c r="S26" s="38">
        <f t="shared" si="7"/>
        <v>0.64508890697280163</v>
      </c>
      <c r="T26" s="38">
        <f t="shared" si="7"/>
        <v>0.4470954008869874</v>
      </c>
      <c r="U26" s="38">
        <f t="shared" si="7"/>
        <v>0.63887056993547042</v>
      </c>
      <c r="V26" s="38">
        <f t="shared" si="7"/>
        <v>0.43376059102492159</v>
      </c>
    </row>
    <row r="27" spans="4:22" ht="13.8" hidden="1" customHeight="1" x14ac:dyDescent="0.25">
      <c r="G27" s="7">
        <f t="shared" si="5"/>
        <v>4</v>
      </c>
      <c r="H27" s="39">
        <v>1</v>
      </c>
      <c r="I27" s="40">
        <v>1</v>
      </c>
      <c r="J27" s="40">
        <v>0</v>
      </c>
      <c r="K27" s="41">
        <v>1</v>
      </c>
      <c r="L27" s="41">
        <v>1</v>
      </c>
      <c r="M27" s="41"/>
      <c r="N27" s="41"/>
      <c r="O27" s="38">
        <f t="shared" si="6"/>
        <v>3.5815583306654873E-2</v>
      </c>
      <c r="P27" s="38">
        <f t="shared" si="7"/>
        <v>0.57287225139450448</v>
      </c>
      <c r="Q27" s="2">
        <f t="shared" si="7"/>
        <v>0.51927459402664777</v>
      </c>
      <c r="R27" s="38">
        <f t="shared" si="7"/>
        <v>0.61354637002488643</v>
      </c>
      <c r="S27" s="38">
        <f t="shared" si="7"/>
        <v>0.35491109302719831</v>
      </c>
      <c r="T27" s="38">
        <f t="shared" si="7"/>
        <v>0.5529045991130126</v>
      </c>
      <c r="U27" s="38" t="str">
        <f t="shared" si="7"/>
        <v/>
      </c>
      <c r="V27" s="38" t="str">
        <f t="shared" si="7"/>
        <v/>
      </c>
    </row>
    <row r="28" spans="4:22" ht="13.8" hidden="1" customHeight="1" x14ac:dyDescent="0.25">
      <c r="G28" s="7">
        <f t="shared" si="5"/>
        <v>4</v>
      </c>
      <c r="H28" s="39">
        <v>1</v>
      </c>
      <c r="I28" s="40">
        <v>1</v>
      </c>
      <c r="J28" s="40">
        <v>0</v>
      </c>
      <c r="K28" s="41">
        <v>1</v>
      </c>
      <c r="L28" s="41">
        <v>0</v>
      </c>
      <c r="M28" s="41">
        <v>1</v>
      </c>
      <c r="N28" s="41"/>
      <c r="O28" s="38">
        <f t="shared" si="6"/>
        <v>1.045887352132361E-2</v>
      </c>
      <c r="P28" s="38">
        <f t="shared" si="7"/>
        <v>0.57287225139450448</v>
      </c>
      <c r="Q28" s="2">
        <f t="shared" si="7"/>
        <v>0.51927459402664777</v>
      </c>
      <c r="R28" s="38">
        <f t="shared" si="7"/>
        <v>0.61354637002488643</v>
      </c>
      <c r="S28" s="38">
        <f t="shared" si="7"/>
        <v>0.35491109302719831</v>
      </c>
      <c r="T28" s="38">
        <f t="shared" si="7"/>
        <v>0.4470954008869874</v>
      </c>
      <c r="U28" s="38">
        <f t="shared" si="7"/>
        <v>0.36112943006452963</v>
      </c>
      <c r="V28" s="38" t="str">
        <f t="shared" si="7"/>
        <v/>
      </c>
    </row>
    <row r="29" spans="4:22" ht="13.8" hidden="1" customHeight="1" x14ac:dyDescent="0.25">
      <c r="G29" s="7">
        <f t="shared" si="5"/>
        <v>4</v>
      </c>
      <c r="H29" s="39">
        <v>1</v>
      </c>
      <c r="I29" s="40">
        <v>1</v>
      </c>
      <c r="J29" s="40">
        <v>0</v>
      </c>
      <c r="K29" s="41">
        <v>1</v>
      </c>
      <c r="L29" s="41">
        <v>0</v>
      </c>
      <c r="M29" s="41">
        <v>0</v>
      </c>
      <c r="N29" s="41">
        <v>1</v>
      </c>
      <c r="O29" s="38">
        <f t="shared" si="6"/>
        <v>1.0476953179995804E-2</v>
      </c>
      <c r="P29" s="38">
        <f t="shared" si="7"/>
        <v>0.57287225139450448</v>
      </c>
      <c r="Q29" s="2">
        <f t="shared" si="7"/>
        <v>0.51927459402664777</v>
      </c>
      <c r="R29" s="38">
        <f t="shared" si="7"/>
        <v>0.61354637002488643</v>
      </c>
      <c r="S29" s="38">
        <f t="shared" si="7"/>
        <v>0.35491109302719831</v>
      </c>
      <c r="T29" s="38">
        <f t="shared" si="7"/>
        <v>0.4470954008869874</v>
      </c>
      <c r="U29" s="38">
        <f t="shared" si="7"/>
        <v>0.63887056993547042</v>
      </c>
      <c r="V29" s="38">
        <f t="shared" si="7"/>
        <v>0.56623940897507841</v>
      </c>
    </row>
    <row r="30" spans="4:22" ht="13.8" hidden="1" customHeight="1" x14ac:dyDescent="0.25">
      <c r="G30" s="7">
        <f t="shared" si="5"/>
        <v>3</v>
      </c>
      <c r="H30" s="39">
        <v>1</v>
      </c>
      <c r="I30" s="40">
        <v>1</v>
      </c>
      <c r="J30" s="40">
        <v>0</v>
      </c>
      <c r="K30" s="41">
        <v>1</v>
      </c>
      <c r="L30" s="41">
        <v>0</v>
      </c>
      <c r="M30" s="41">
        <v>0</v>
      </c>
      <c r="N30" s="41">
        <v>0</v>
      </c>
      <c r="O30" s="38">
        <f t="shared" si="6"/>
        <v>8.0257384623249085E-3</v>
      </c>
      <c r="P30" s="38">
        <f t="shared" si="7"/>
        <v>0.57287225139450448</v>
      </c>
      <c r="Q30" s="2">
        <f t="shared" si="7"/>
        <v>0.51927459402664777</v>
      </c>
      <c r="R30" s="38">
        <f t="shared" si="7"/>
        <v>0.61354637002488643</v>
      </c>
      <c r="S30" s="38">
        <f t="shared" si="7"/>
        <v>0.35491109302719831</v>
      </c>
      <c r="T30" s="38">
        <f t="shared" si="7"/>
        <v>0.4470954008869874</v>
      </c>
      <c r="U30" s="38">
        <f t="shared" si="7"/>
        <v>0.63887056993547042</v>
      </c>
      <c r="V30" s="38">
        <f t="shared" si="7"/>
        <v>0.43376059102492159</v>
      </c>
    </row>
    <row r="31" spans="4:22" ht="13.8" hidden="1" customHeight="1" x14ac:dyDescent="0.25">
      <c r="G31" s="7">
        <f t="shared" si="5"/>
        <v>4</v>
      </c>
      <c r="H31" s="39">
        <v>1</v>
      </c>
      <c r="I31" s="40">
        <v>1</v>
      </c>
      <c r="J31" s="40">
        <v>0</v>
      </c>
      <c r="K31" s="41">
        <v>0</v>
      </c>
      <c r="L31" s="41">
        <v>1</v>
      </c>
      <c r="M31" s="41">
        <v>1</v>
      </c>
      <c r="N31" s="41"/>
      <c r="O31" s="38">
        <f t="shared" si="6"/>
        <v>2.3509040877391162E-2</v>
      </c>
      <c r="P31" s="38">
        <f t="shared" si="7"/>
        <v>0.57287225139450448</v>
      </c>
      <c r="Q31" s="2">
        <f t="shared" si="7"/>
        <v>0.51927459402664777</v>
      </c>
      <c r="R31" s="38">
        <f t="shared" si="7"/>
        <v>0.61354637002488643</v>
      </c>
      <c r="S31" s="38">
        <f t="shared" si="7"/>
        <v>0.64508890697280163</v>
      </c>
      <c r="T31" s="38">
        <f t="shared" si="7"/>
        <v>0.5529045991130126</v>
      </c>
      <c r="U31" s="38">
        <f t="shared" si="7"/>
        <v>0.36112943006452963</v>
      </c>
      <c r="V31" s="38" t="str">
        <f t="shared" si="7"/>
        <v/>
      </c>
    </row>
    <row r="32" spans="4:22" ht="13.8" hidden="1" customHeight="1" x14ac:dyDescent="0.25">
      <c r="G32" s="7">
        <f t="shared" si="5"/>
        <v>4</v>
      </c>
      <c r="H32" s="39">
        <v>1</v>
      </c>
      <c r="I32" s="40">
        <v>1</v>
      </c>
      <c r="J32" s="40">
        <v>0</v>
      </c>
      <c r="K32" s="41">
        <v>0</v>
      </c>
      <c r="L32" s="41">
        <v>1</v>
      </c>
      <c r="M32" s="41">
        <v>0</v>
      </c>
      <c r="N32" s="41">
        <v>1</v>
      </c>
      <c r="O32" s="38">
        <f t="shared" si="6"/>
        <v>2.3549679616726455E-2</v>
      </c>
      <c r="P32" s="38">
        <f t="shared" si="7"/>
        <v>0.57287225139450448</v>
      </c>
      <c r="Q32" s="2">
        <f t="shared" si="7"/>
        <v>0.51927459402664777</v>
      </c>
      <c r="R32" s="38">
        <f t="shared" si="7"/>
        <v>0.61354637002488643</v>
      </c>
      <c r="S32" s="38">
        <f t="shared" si="7"/>
        <v>0.64508890697280163</v>
      </c>
      <c r="T32" s="38">
        <f t="shared" si="7"/>
        <v>0.5529045991130126</v>
      </c>
      <c r="U32" s="38">
        <f t="shared" si="7"/>
        <v>0.63887056993547042</v>
      </c>
      <c r="V32" s="38">
        <f t="shared" si="7"/>
        <v>0.56623940897507841</v>
      </c>
    </row>
    <row r="33" spans="7:22" ht="13.8" hidden="1" customHeight="1" x14ac:dyDescent="0.25">
      <c r="G33" s="7">
        <f t="shared" si="5"/>
        <v>3</v>
      </c>
      <c r="H33" s="39">
        <v>1</v>
      </c>
      <c r="I33" s="40">
        <v>1</v>
      </c>
      <c r="J33" s="40">
        <v>0</v>
      </c>
      <c r="K33" s="41">
        <v>0</v>
      </c>
      <c r="L33" s="41">
        <v>1</v>
      </c>
      <c r="M33" s="41">
        <v>0</v>
      </c>
      <c r="N33" s="41">
        <v>0</v>
      </c>
      <c r="O33" s="38">
        <f t="shared" si="6"/>
        <v>1.8039936442234453E-2</v>
      </c>
      <c r="P33" s="38">
        <f t="shared" si="7"/>
        <v>0.57287225139450448</v>
      </c>
      <c r="Q33" s="2">
        <f t="shared" si="7"/>
        <v>0.51927459402664777</v>
      </c>
      <c r="R33" s="38">
        <f t="shared" si="7"/>
        <v>0.61354637002488643</v>
      </c>
      <c r="S33" s="38">
        <f t="shared" si="7"/>
        <v>0.64508890697280163</v>
      </c>
      <c r="T33" s="38">
        <f t="shared" si="7"/>
        <v>0.5529045991130126</v>
      </c>
      <c r="U33" s="38">
        <f t="shared" si="7"/>
        <v>0.63887056993547042</v>
      </c>
      <c r="V33" s="38">
        <f t="shared" si="7"/>
        <v>0.43376059102492159</v>
      </c>
    </row>
    <row r="34" spans="7:22" ht="13.8" hidden="1" customHeight="1" x14ac:dyDescent="0.25">
      <c r="G34" s="7">
        <f t="shared" si="5"/>
        <v>4</v>
      </c>
      <c r="H34" s="39">
        <v>1</v>
      </c>
      <c r="I34" s="40">
        <v>1</v>
      </c>
      <c r="J34" s="40">
        <v>0</v>
      </c>
      <c r="K34" s="41">
        <v>0</v>
      </c>
      <c r="L34" s="41">
        <v>0</v>
      </c>
      <c r="M34" s="41">
        <v>1</v>
      </c>
      <c r="N34" s="41">
        <v>1</v>
      </c>
      <c r="O34" s="38">
        <f t="shared" si="6"/>
        <v>1.0764280422019818E-2</v>
      </c>
      <c r="P34" s="38">
        <f t="shared" si="7"/>
        <v>0.57287225139450448</v>
      </c>
      <c r="Q34" s="2">
        <f t="shared" si="7"/>
        <v>0.51927459402664777</v>
      </c>
      <c r="R34" s="38">
        <f t="shared" si="7"/>
        <v>0.61354637002488643</v>
      </c>
      <c r="S34" s="38">
        <f t="shared" si="7"/>
        <v>0.64508890697280163</v>
      </c>
      <c r="T34" s="38">
        <f t="shared" si="7"/>
        <v>0.4470954008869874</v>
      </c>
      <c r="U34" s="38">
        <f t="shared" si="7"/>
        <v>0.36112943006452963</v>
      </c>
      <c r="V34" s="38">
        <f t="shared" si="7"/>
        <v>0.56623940897507841</v>
      </c>
    </row>
    <row r="35" spans="7:22" ht="13.8" hidden="1" customHeight="1" x14ac:dyDescent="0.25">
      <c r="G35" s="7">
        <f t="shared" si="5"/>
        <v>3</v>
      </c>
      <c r="H35" s="39">
        <v>1</v>
      </c>
      <c r="I35" s="40">
        <v>1</v>
      </c>
      <c r="J35" s="40">
        <v>0</v>
      </c>
      <c r="K35" s="41">
        <v>0</v>
      </c>
      <c r="L35" s="41">
        <v>0</v>
      </c>
      <c r="M35" s="41">
        <v>1</v>
      </c>
      <c r="N35" s="41">
        <v>0</v>
      </c>
      <c r="O35" s="38">
        <f t="shared" si="6"/>
        <v>8.2458418891483542E-3</v>
      </c>
      <c r="P35" s="38">
        <f t="shared" si="7"/>
        <v>0.57287225139450448</v>
      </c>
      <c r="Q35" s="2">
        <f t="shared" si="7"/>
        <v>0.51927459402664777</v>
      </c>
      <c r="R35" s="38">
        <f t="shared" si="7"/>
        <v>0.61354637002488643</v>
      </c>
      <c r="S35" s="38">
        <f t="shared" si="7"/>
        <v>0.64508890697280163</v>
      </c>
      <c r="T35" s="38">
        <f t="shared" si="7"/>
        <v>0.4470954008869874</v>
      </c>
      <c r="U35" s="38">
        <f t="shared" si="7"/>
        <v>0.36112943006452963</v>
      </c>
      <c r="V35" s="38">
        <f t="shared" si="7"/>
        <v>0.43376059102492159</v>
      </c>
    </row>
    <row r="36" spans="7:22" ht="13.8" hidden="1" customHeight="1" x14ac:dyDescent="0.25">
      <c r="G36" s="7">
        <f t="shared" si="5"/>
        <v>2</v>
      </c>
      <c r="H36" s="39">
        <v>1</v>
      </c>
      <c r="I36" s="40">
        <v>1</v>
      </c>
      <c r="J36" s="40">
        <v>0</v>
      </c>
      <c r="K36" s="41">
        <v>0</v>
      </c>
      <c r="L36" s="41">
        <v>0</v>
      </c>
      <c r="M36" s="41">
        <v>0</v>
      </c>
      <c r="N36" s="41"/>
      <c r="O36" s="38">
        <f t="shared" si="6"/>
        <v>3.3630622885841344E-2</v>
      </c>
      <c r="P36" s="38">
        <f t="shared" si="7"/>
        <v>0.57287225139450448</v>
      </c>
      <c r="Q36" s="2">
        <f t="shared" si="7"/>
        <v>0.51927459402664777</v>
      </c>
      <c r="R36" s="38">
        <f t="shared" si="7"/>
        <v>0.61354637002488643</v>
      </c>
      <c r="S36" s="38">
        <f t="shared" si="7"/>
        <v>0.64508890697280163</v>
      </c>
      <c r="T36" s="38">
        <f t="shared" si="7"/>
        <v>0.4470954008869874</v>
      </c>
      <c r="U36" s="38">
        <f t="shared" si="7"/>
        <v>0.63887056993547042</v>
      </c>
      <c r="V36" s="38" t="str">
        <f t="shared" si="7"/>
        <v/>
      </c>
    </row>
    <row r="37" spans="7:22" ht="13.8" hidden="1" customHeight="1" x14ac:dyDescent="0.25">
      <c r="G37" s="7">
        <f t="shared" si="5"/>
        <v>4</v>
      </c>
      <c r="H37" s="39">
        <v>1</v>
      </c>
      <c r="I37" s="40">
        <v>0</v>
      </c>
      <c r="J37" s="40">
        <v>1</v>
      </c>
      <c r="K37" s="41">
        <v>1</v>
      </c>
      <c r="L37" s="41">
        <v>1</v>
      </c>
      <c r="M37" s="41"/>
      <c r="N37" s="41"/>
      <c r="O37" s="38">
        <f t="shared" si="6"/>
        <v>2.0884401248346854E-2</v>
      </c>
      <c r="P37" s="38">
        <f t="shared" si="7"/>
        <v>0.57287225139450448</v>
      </c>
      <c r="Q37" s="2">
        <f t="shared" si="7"/>
        <v>0.48072540597335223</v>
      </c>
      <c r="R37" s="38">
        <f t="shared" si="7"/>
        <v>0.38645362997511357</v>
      </c>
      <c r="S37" s="38">
        <f t="shared" si="7"/>
        <v>0.35491109302719831</v>
      </c>
      <c r="T37" s="38">
        <f t="shared" si="7"/>
        <v>0.5529045991130126</v>
      </c>
      <c r="U37" s="38" t="str">
        <f t="shared" si="7"/>
        <v/>
      </c>
      <c r="V37" s="38" t="str">
        <f t="shared" si="7"/>
        <v/>
      </c>
    </row>
    <row r="38" spans="7:22" ht="13.8" hidden="1" customHeight="1" x14ac:dyDescent="0.25">
      <c r="G38" s="7">
        <f t="shared" si="5"/>
        <v>4</v>
      </c>
      <c r="H38" s="39">
        <v>1</v>
      </c>
      <c r="I38" s="40">
        <v>0</v>
      </c>
      <c r="J38" s="40">
        <v>1</v>
      </c>
      <c r="K38" s="41">
        <v>1</v>
      </c>
      <c r="L38" s="41">
        <v>0</v>
      </c>
      <c r="M38" s="41">
        <v>1</v>
      </c>
      <c r="N38" s="41"/>
      <c r="O38" s="38">
        <f t="shared" si="6"/>
        <v>6.0986668667335877E-3</v>
      </c>
      <c r="P38" s="38">
        <f t="shared" si="7"/>
        <v>0.57287225139450448</v>
      </c>
      <c r="Q38" s="2">
        <f t="shared" si="7"/>
        <v>0.48072540597335223</v>
      </c>
      <c r="R38" s="38">
        <f t="shared" si="7"/>
        <v>0.38645362997511357</v>
      </c>
      <c r="S38" s="38">
        <f t="shared" si="7"/>
        <v>0.35491109302719831</v>
      </c>
      <c r="T38" s="38">
        <f t="shared" si="7"/>
        <v>0.4470954008869874</v>
      </c>
      <c r="U38" s="38">
        <f t="shared" si="7"/>
        <v>0.36112943006452963</v>
      </c>
      <c r="V38" s="38" t="str">
        <f t="shared" si="7"/>
        <v/>
      </c>
    </row>
    <row r="39" spans="7:22" ht="13.8" hidden="1" customHeight="1" x14ac:dyDescent="0.25">
      <c r="G39" s="7">
        <f t="shared" si="5"/>
        <v>4</v>
      </c>
      <c r="H39" s="39">
        <v>1</v>
      </c>
      <c r="I39" s="40">
        <v>0</v>
      </c>
      <c r="J39" s="40">
        <v>1</v>
      </c>
      <c r="K39" s="41">
        <v>1</v>
      </c>
      <c r="L39" s="41">
        <v>0</v>
      </c>
      <c r="M39" s="41">
        <v>0</v>
      </c>
      <c r="N39" s="41">
        <v>1</v>
      </c>
      <c r="O39" s="38">
        <f t="shared" si="6"/>
        <v>6.1092092846222025E-3</v>
      </c>
      <c r="P39" s="38">
        <f t="shared" si="7"/>
        <v>0.57287225139450448</v>
      </c>
      <c r="Q39" s="2">
        <f t="shared" si="7"/>
        <v>0.48072540597335223</v>
      </c>
      <c r="R39" s="38">
        <f t="shared" si="7"/>
        <v>0.38645362997511357</v>
      </c>
      <c r="S39" s="38">
        <f t="shared" si="7"/>
        <v>0.35491109302719831</v>
      </c>
      <c r="T39" s="38">
        <f t="shared" si="7"/>
        <v>0.4470954008869874</v>
      </c>
      <c r="U39" s="38">
        <f t="shared" si="7"/>
        <v>0.63887056993547042</v>
      </c>
      <c r="V39" s="38">
        <f t="shared" si="7"/>
        <v>0.56623940897507841</v>
      </c>
    </row>
    <row r="40" spans="7:22" ht="13.8" hidden="1" customHeight="1" x14ac:dyDescent="0.25">
      <c r="G40" s="7">
        <f t="shared" si="5"/>
        <v>3</v>
      </c>
      <c r="H40" s="39">
        <v>1</v>
      </c>
      <c r="I40" s="40">
        <v>0</v>
      </c>
      <c r="J40" s="40">
        <v>1</v>
      </c>
      <c r="K40" s="41">
        <v>1</v>
      </c>
      <c r="L40" s="41">
        <v>0</v>
      </c>
      <c r="M40" s="41">
        <v>0</v>
      </c>
      <c r="N40" s="41">
        <v>0</v>
      </c>
      <c r="O40" s="38">
        <f t="shared" si="6"/>
        <v>4.6798830812379835E-3</v>
      </c>
      <c r="P40" s="38">
        <f t="shared" si="7"/>
        <v>0.57287225139450448</v>
      </c>
      <c r="Q40" s="2">
        <f t="shared" si="7"/>
        <v>0.48072540597335223</v>
      </c>
      <c r="R40" s="38">
        <f t="shared" si="7"/>
        <v>0.38645362997511357</v>
      </c>
      <c r="S40" s="38">
        <f t="shared" si="7"/>
        <v>0.35491109302719831</v>
      </c>
      <c r="T40" s="38">
        <f t="shared" si="7"/>
        <v>0.4470954008869874</v>
      </c>
      <c r="U40" s="38">
        <f t="shared" si="7"/>
        <v>0.63887056993547042</v>
      </c>
      <c r="V40" s="38">
        <f t="shared" si="7"/>
        <v>0.43376059102492159</v>
      </c>
    </row>
    <row r="41" spans="7:22" ht="13.8" hidden="1" customHeight="1" x14ac:dyDescent="0.25">
      <c r="G41" s="7">
        <f t="shared" si="5"/>
        <v>4</v>
      </c>
      <c r="H41" s="39">
        <v>1</v>
      </c>
      <c r="I41" s="40">
        <v>0</v>
      </c>
      <c r="J41" s="40">
        <v>1</v>
      </c>
      <c r="K41" s="41">
        <v>0</v>
      </c>
      <c r="L41" s="41">
        <v>1</v>
      </c>
      <c r="M41" s="41">
        <v>1</v>
      </c>
      <c r="N41" s="41"/>
      <c r="O41" s="38">
        <f t="shared" si="6"/>
        <v>1.3708341378765086E-2</v>
      </c>
      <c r="P41" s="38">
        <f t="shared" si="7"/>
        <v>0.57287225139450448</v>
      </c>
      <c r="Q41" s="2">
        <f t="shared" si="7"/>
        <v>0.48072540597335223</v>
      </c>
      <c r="R41" s="38">
        <f t="shared" si="7"/>
        <v>0.38645362997511357</v>
      </c>
      <c r="S41" s="38">
        <f t="shared" si="7"/>
        <v>0.64508890697280163</v>
      </c>
      <c r="T41" s="38">
        <f t="shared" si="7"/>
        <v>0.5529045991130126</v>
      </c>
      <c r="U41" s="38">
        <f t="shared" si="7"/>
        <v>0.36112943006452963</v>
      </c>
      <c r="V41" s="38" t="str">
        <f t="shared" si="7"/>
        <v/>
      </c>
    </row>
    <row r="42" spans="7:22" ht="13.8" hidden="1" customHeight="1" x14ac:dyDescent="0.25">
      <c r="G42" s="7">
        <f t="shared" si="5"/>
        <v>4</v>
      </c>
      <c r="H42" s="39">
        <v>1</v>
      </c>
      <c r="I42" s="40">
        <v>0</v>
      </c>
      <c r="J42" s="40">
        <v>1</v>
      </c>
      <c r="K42" s="41">
        <v>0</v>
      </c>
      <c r="L42" s="41">
        <v>1</v>
      </c>
      <c r="M42" s="41">
        <v>0</v>
      </c>
      <c r="N42" s="41">
        <v>1</v>
      </c>
      <c r="O42" s="38">
        <f t="shared" si="6"/>
        <v>1.3732038207356106E-2</v>
      </c>
      <c r="P42" s="38">
        <f t="shared" si="7"/>
        <v>0.57287225139450448</v>
      </c>
      <c r="Q42" s="2">
        <f t="shared" si="7"/>
        <v>0.48072540597335223</v>
      </c>
      <c r="R42" s="38">
        <f t="shared" si="7"/>
        <v>0.38645362997511357</v>
      </c>
      <c r="S42" s="38">
        <f t="shared" si="7"/>
        <v>0.64508890697280163</v>
      </c>
      <c r="T42" s="38">
        <f t="shared" si="7"/>
        <v>0.5529045991130126</v>
      </c>
      <c r="U42" s="38">
        <f t="shared" si="7"/>
        <v>0.63887056993547042</v>
      </c>
      <c r="V42" s="38">
        <f t="shared" si="7"/>
        <v>0.56623940897507841</v>
      </c>
    </row>
    <row r="43" spans="7:22" ht="13.8" hidden="1" customHeight="1" x14ac:dyDescent="0.25">
      <c r="G43" s="7">
        <f t="shared" si="5"/>
        <v>3</v>
      </c>
      <c r="H43" s="39">
        <v>1</v>
      </c>
      <c r="I43" s="40">
        <v>0</v>
      </c>
      <c r="J43" s="40">
        <v>1</v>
      </c>
      <c r="K43" s="41">
        <v>0</v>
      </c>
      <c r="L43" s="41">
        <v>1</v>
      </c>
      <c r="M43" s="41">
        <v>0</v>
      </c>
      <c r="N43" s="41">
        <v>0</v>
      </c>
      <c r="O43" s="38">
        <f t="shared" si="6"/>
        <v>1.0519255485203691E-2</v>
      </c>
      <c r="P43" s="38">
        <f t="shared" si="7"/>
        <v>0.57287225139450448</v>
      </c>
      <c r="Q43" s="2">
        <f t="shared" si="7"/>
        <v>0.48072540597335223</v>
      </c>
      <c r="R43" s="38">
        <f t="shared" si="7"/>
        <v>0.38645362997511357</v>
      </c>
      <c r="S43" s="38">
        <f t="shared" si="7"/>
        <v>0.64508890697280163</v>
      </c>
      <c r="T43" s="38">
        <f t="shared" si="7"/>
        <v>0.5529045991130126</v>
      </c>
      <c r="U43" s="38">
        <f t="shared" si="7"/>
        <v>0.63887056993547042</v>
      </c>
      <c r="V43" s="38">
        <f t="shared" si="7"/>
        <v>0.43376059102492159</v>
      </c>
    </row>
    <row r="44" spans="7:22" ht="13.8" hidden="1" customHeight="1" x14ac:dyDescent="0.25">
      <c r="G44" s="7">
        <f t="shared" si="5"/>
        <v>4</v>
      </c>
      <c r="H44" s="39">
        <v>1</v>
      </c>
      <c r="I44" s="40">
        <v>0</v>
      </c>
      <c r="J44" s="40">
        <v>1</v>
      </c>
      <c r="K44" s="41">
        <v>0</v>
      </c>
      <c r="L44" s="41">
        <v>0</v>
      </c>
      <c r="M44" s="41">
        <v>1</v>
      </c>
      <c r="N44" s="41">
        <v>1</v>
      </c>
      <c r="O44" s="38">
        <f t="shared" si="6"/>
        <v>6.2767524839226953E-3</v>
      </c>
      <c r="P44" s="38">
        <f t="shared" si="7"/>
        <v>0.57287225139450448</v>
      </c>
      <c r="Q44" s="2">
        <f t="shared" si="7"/>
        <v>0.48072540597335223</v>
      </c>
      <c r="R44" s="38">
        <f t="shared" si="7"/>
        <v>0.38645362997511357</v>
      </c>
      <c r="S44" s="38">
        <f t="shared" si="7"/>
        <v>0.64508890697280163</v>
      </c>
      <c r="T44" s="38">
        <f t="shared" si="7"/>
        <v>0.4470954008869874</v>
      </c>
      <c r="U44" s="38">
        <f t="shared" si="7"/>
        <v>0.36112943006452963</v>
      </c>
      <c r="V44" s="38">
        <f t="shared" si="7"/>
        <v>0.56623940897507841</v>
      </c>
    </row>
    <row r="45" spans="7:22" ht="13.8" hidden="1" customHeight="1" x14ac:dyDescent="0.25">
      <c r="G45" s="7">
        <f t="shared" si="5"/>
        <v>3</v>
      </c>
      <c r="H45" s="39">
        <v>1</v>
      </c>
      <c r="I45" s="40">
        <v>0</v>
      </c>
      <c r="J45" s="40">
        <v>1</v>
      </c>
      <c r="K45" s="41">
        <v>0</v>
      </c>
      <c r="L45" s="41">
        <v>0</v>
      </c>
      <c r="M45" s="41">
        <v>1</v>
      </c>
      <c r="N45" s="41">
        <v>0</v>
      </c>
      <c r="O45" s="38">
        <f t="shared" si="6"/>
        <v>4.8082274458280984E-3</v>
      </c>
      <c r="P45" s="38">
        <f t="shared" si="7"/>
        <v>0.57287225139450448</v>
      </c>
      <c r="Q45" s="2">
        <f t="shared" si="7"/>
        <v>0.48072540597335223</v>
      </c>
      <c r="R45" s="38">
        <f t="shared" si="7"/>
        <v>0.38645362997511357</v>
      </c>
      <c r="S45" s="38">
        <f t="shared" si="7"/>
        <v>0.64508890697280163</v>
      </c>
      <c r="T45" s="38">
        <f t="shared" si="7"/>
        <v>0.4470954008869874</v>
      </c>
      <c r="U45" s="38">
        <f t="shared" si="7"/>
        <v>0.36112943006452963</v>
      </c>
      <c r="V45" s="38">
        <f t="shared" si="7"/>
        <v>0.43376059102492159</v>
      </c>
    </row>
    <row r="46" spans="7:22" ht="13.8" hidden="1" customHeight="1" x14ac:dyDescent="0.25">
      <c r="G46" s="7">
        <f t="shared" si="5"/>
        <v>2</v>
      </c>
      <c r="H46" s="39">
        <v>1</v>
      </c>
      <c r="I46" s="40">
        <v>0</v>
      </c>
      <c r="J46" s="40">
        <v>1</v>
      </c>
      <c r="K46" s="41">
        <v>0</v>
      </c>
      <c r="L46" s="41">
        <v>0</v>
      </c>
      <c r="M46" s="41">
        <v>0</v>
      </c>
      <c r="N46" s="41"/>
      <c r="O46" s="38">
        <f t="shared" si="6"/>
        <v>1.9610330413053552E-2</v>
      </c>
      <c r="P46" s="38">
        <f t="shared" si="7"/>
        <v>0.57287225139450448</v>
      </c>
      <c r="Q46" s="2">
        <f t="shared" si="7"/>
        <v>0.48072540597335223</v>
      </c>
      <c r="R46" s="38">
        <f t="shared" si="7"/>
        <v>0.38645362997511357</v>
      </c>
      <c r="S46" s="38">
        <f t="shared" si="7"/>
        <v>0.64508890697280163</v>
      </c>
      <c r="T46" s="38">
        <f t="shared" si="7"/>
        <v>0.4470954008869874</v>
      </c>
      <c r="U46" s="38">
        <f t="shared" si="7"/>
        <v>0.63887056993547042</v>
      </c>
      <c r="V46" s="38" t="str">
        <f t="shared" si="7"/>
        <v/>
      </c>
    </row>
    <row r="47" spans="7:22" ht="13.8" hidden="1" customHeight="1" x14ac:dyDescent="0.25">
      <c r="G47" s="7">
        <f t="shared" si="5"/>
        <v>4</v>
      </c>
      <c r="H47" s="39">
        <v>1</v>
      </c>
      <c r="I47" s="40">
        <v>0</v>
      </c>
      <c r="J47" s="40">
        <v>0</v>
      </c>
      <c r="K47" s="41">
        <v>1</v>
      </c>
      <c r="L47" s="41">
        <v>1</v>
      </c>
      <c r="M47" s="41">
        <v>1</v>
      </c>
      <c r="N47" s="41"/>
      <c r="O47" s="38">
        <f t="shared" si="6"/>
        <v>1.1973880267800869E-2</v>
      </c>
      <c r="P47" s="38">
        <f t="shared" si="7"/>
        <v>0.57287225139450448</v>
      </c>
      <c r="Q47" s="2">
        <f t="shared" si="7"/>
        <v>0.48072540597335223</v>
      </c>
      <c r="R47" s="38">
        <f t="shared" si="7"/>
        <v>0.61354637002488643</v>
      </c>
      <c r="S47" s="38">
        <f t="shared" si="7"/>
        <v>0.35491109302719831</v>
      </c>
      <c r="T47" s="38">
        <f t="shared" si="7"/>
        <v>0.5529045991130126</v>
      </c>
      <c r="U47" s="38">
        <f t="shared" si="7"/>
        <v>0.36112943006452963</v>
      </c>
      <c r="V47" s="38" t="str">
        <f t="shared" si="7"/>
        <v/>
      </c>
    </row>
    <row r="48" spans="7:22" ht="13.8" hidden="1" customHeight="1" x14ac:dyDescent="0.25">
      <c r="G48" s="7">
        <f t="shared" si="5"/>
        <v>4</v>
      </c>
      <c r="H48" s="39">
        <v>1</v>
      </c>
      <c r="I48" s="40">
        <v>0</v>
      </c>
      <c r="J48" s="40">
        <v>0</v>
      </c>
      <c r="K48" s="41">
        <v>1</v>
      </c>
      <c r="L48" s="41">
        <v>1</v>
      </c>
      <c r="M48" s="41">
        <v>0</v>
      </c>
      <c r="N48" s="41">
        <v>1</v>
      </c>
      <c r="O48" s="38">
        <f t="shared" si="6"/>
        <v>1.1994578832305182E-2</v>
      </c>
      <c r="P48" s="38">
        <f t="shared" si="7"/>
        <v>0.57287225139450448</v>
      </c>
      <c r="Q48" s="2">
        <f t="shared" si="7"/>
        <v>0.48072540597335223</v>
      </c>
      <c r="R48" s="38">
        <f t="shared" si="7"/>
        <v>0.61354637002488643</v>
      </c>
      <c r="S48" s="38">
        <f t="shared" si="7"/>
        <v>0.35491109302719831</v>
      </c>
      <c r="T48" s="38">
        <f t="shared" si="7"/>
        <v>0.5529045991130126</v>
      </c>
      <c r="U48" s="38">
        <f t="shared" si="7"/>
        <v>0.63887056993547042</v>
      </c>
      <c r="V48" s="38">
        <f t="shared" si="7"/>
        <v>0.56623940897507841</v>
      </c>
    </row>
    <row r="49" spans="7:22" ht="13.8" hidden="1" customHeight="1" x14ac:dyDescent="0.25">
      <c r="G49" s="7">
        <f t="shared" si="5"/>
        <v>3</v>
      </c>
      <c r="H49" s="39">
        <v>1</v>
      </c>
      <c r="I49" s="40">
        <v>0</v>
      </c>
      <c r="J49" s="40">
        <v>0</v>
      </c>
      <c r="K49" s="41">
        <v>1</v>
      </c>
      <c r="L49" s="41">
        <v>1</v>
      </c>
      <c r="M49" s="41">
        <v>0</v>
      </c>
      <c r="N49" s="41">
        <v>0</v>
      </c>
      <c r="O49" s="38">
        <f t="shared" si="6"/>
        <v>9.1882965419397312E-3</v>
      </c>
      <c r="P49" s="38">
        <f t="shared" si="7"/>
        <v>0.57287225139450448</v>
      </c>
      <c r="Q49" s="2">
        <f t="shared" si="7"/>
        <v>0.48072540597335223</v>
      </c>
      <c r="R49" s="38">
        <f t="shared" si="7"/>
        <v>0.61354637002488643</v>
      </c>
      <c r="S49" s="38">
        <f t="shared" si="7"/>
        <v>0.35491109302719831</v>
      </c>
      <c r="T49" s="38">
        <f t="shared" si="7"/>
        <v>0.5529045991130126</v>
      </c>
      <c r="U49" s="38">
        <f t="shared" si="7"/>
        <v>0.63887056993547042</v>
      </c>
      <c r="V49" s="38">
        <f t="shared" si="7"/>
        <v>0.43376059102492159</v>
      </c>
    </row>
    <row r="50" spans="7:22" ht="13.8" hidden="1" customHeight="1" x14ac:dyDescent="0.25">
      <c r="G50" s="7">
        <f t="shared" si="5"/>
        <v>4</v>
      </c>
      <c r="H50" s="39">
        <v>1</v>
      </c>
      <c r="I50" s="40">
        <v>0</v>
      </c>
      <c r="J50" s="40">
        <v>0</v>
      </c>
      <c r="K50" s="41">
        <v>1</v>
      </c>
      <c r="L50" s="41">
        <v>0</v>
      </c>
      <c r="M50" s="41">
        <v>1</v>
      </c>
      <c r="N50" s="41">
        <v>1</v>
      </c>
      <c r="O50" s="38">
        <f t="shared" si="6"/>
        <v>5.4825803236512758E-3</v>
      </c>
      <c r="P50" s="38">
        <f t="shared" si="7"/>
        <v>0.57287225139450448</v>
      </c>
      <c r="Q50" s="2">
        <f t="shared" si="7"/>
        <v>0.48072540597335223</v>
      </c>
      <c r="R50" s="38">
        <f t="shared" si="7"/>
        <v>0.61354637002488643</v>
      </c>
      <c r="S50" s="38">
        <f t="shared" si="7"/>
        <v>0.35491109302719831</v>
      </c>
      <c r="T50" s="38">
        <f t="shared" si="7"/>
        <v>0.4470954008869874</v>
      </c>
      <c r="U50" s="38">
        <f t="shared" si="7"/>
        <v>0.36112943006452963</v>
      </c>
      <c r="V50" s="38">
        <f t="shared" si="7"/>
        <v>0.56623940897507841</v>
      </c>
    </row>
    <row r="51" spans="7:22" ht="13.8" hidden="1" customHeight="1" x14ac:dyDescent="0.25">
      <c r="G51" s="7">
        <f t="shared" si="5"/>
        <v>3</v>
      </c>
      <c r="H51" s="39">
        <v>1</v>
      </c>
      <c r="I51" s="40">
        <v>0</v>
      </c>
      <c r="J51" s="40">
        <v>0</v>
      </c>
      <c r="K51" s="41">
        <v>1</v>
      </c>
      <c r="L51" s="41">
        <v>0</v>
      </c>
      <c r="M51" s="41">
        <v>1</v>
      </c>
      <c r="N51" s="41">
        <v>0</v>
      </c>
      <c r="O51" s="38">
        <f t="shared" si="6"/>
        <v>4.1998618319998475E-3</v>
      </c>
      <c r="P51" s="38">
        <f t="shared" si="7"/>
        <v>0.57287225139450448</v>
      </c>
      <c r="Q51" s="2">
        <f t="shared" si="7"/>
        <v>0.48072540597335223</v>
      </c>
      <c r="R51" s="38">
        <f t="shared" si="7"/>
        <v>0.61354637002488643</v>
      </c>
      <c r="S51" s="38">
        <f t="shared" si="7"/>
        <v>0.35491109302719831</v>
      </c>
      <c r="T51" s="38">
        <f t="shared" si="7"/>
        <v>0.4470954008869874</v>
      </c>
      <c r="U51" s="38">
        <f t="shared" si="7"/>
        <v>0.36112943006452963</v>
      </c>
      <c r="V51" s="38">
        <f t="shared" si="7"/>
        <v>0.43376059102492159</v>
      </c>
    </row>
    <row r="52" spans="7:22" ht="13.8" hidden="1" customHeight="1" x14ac:dyDescent="0.25">
      <c r="G52" s="7">
        <f t="shared" si="5"/>
        <v>2</v>
      </c>
      <c r="H52" s="39">
        <v>1</v>
      </c>
      <c r="I52" s="40">
        <v>0</v>
      </c>
      <c r="J52" s="40">
        <v>0</v>
      </c>
      <c r="K52" s="41">
        <v>1</v>
      </c>
      <c r="L52" s="41">
        <v>0</v>
      </c>
      <c r="M52" s="41">
        <v>0</v>
      </c>
      <c r="N52" s="41"/>
      <c r="O52" s="38">
        <f t="shared" si="6"/>
        <v>1.7129114448641649E-2</v>
      </c>
      <c r="P52" s="38">
        <f t="shared" si="7"/>
        <v>0.57287225139450448</v>
      </c>
      <c r="Q52" s="2">
        <f t="shared" si="7"/>
        <v>0.48072540597335223</v>
      </c>
      <c r="R52" s="38">
        <f t="shared" si="7"/>
        <v>0.61354637002488643</v>
      </c>
      <c r="S52" s="38">
        <f t="shared" si="7"/>
        <v>0.35491109302719831</v>
      </c>
      <c r="T52" s="38">
        <f t="shared" si="7"/>
        <v>0.4470954008869874</v>
      </c>
      <c r="U52" s="38">
        <f t="shared" si="7"/>
        <v>0.63887056993547042</v>
      </c>
      <c r="V52" s="38" t="str">
        <f t="shared" si="7"/>
        <v/>
      </c>
    </row>
    <row r="53" spans="7:22" ht="13.8" hidden="1" customHeight="1" x14ac:dyDescent="0.25">
      <c r="G53" s="7">
        <f t="shared" si="5"/>
        <v>4</v>
      </c>
      <c r="H53" s="39">
        <v>1</v>
      </c>
      <c r="I53" s="40">
        <v>0</v>
      </c>
      <c r="J53" s="40">
        <v>0</v>
      </c>
      <c r="K53" s="41">
        <v>0</v>
      </c>
      <c r="L53" s="41">
        <v>1</v>
      </c>
      <c r="M53" s="41">
        <v>1</v>
      </c>
      <c r="N53" s="41">
        <v>1</v>
      </c>
      <c r="O53" s="38">
        <f t="shared" si="6"/>
        <v>1.2323526494465796E-2</v>
      </c>
      <c r="P53" s="38">
        <f t="shared" si="7"/>
        <v>0.57287225139450448</v>
      </c>
      <c r="Q53" s="2">
        <f t="shared" si="7"/>
        <v>0.48072540597335223</v>
      </c>
      <c r="R53" s="38">
        <f t="shared" si="7"/>
        <v>0.61354637002488643</v>
      </c>
      <c r="S53" s="38">
        <f t="shared" si="7"/>
        <v>0.64508890697280163</v>
      </c>
      <c r="T53" s="38">
        <f t="shared" si="7"/>
        <v>0.5529045991130126</v>
      </c>
      <c r="U53" s="38">
        <f t="shared" si="7"/>
        <v>0.36112943006452963</v>
      </c>
      <c r="V53" s="38">
        <f t="shared" si="7"/>
        <v>0.56623940897507841</v>
      </c>
    </row>
    <row r="54" spans="7:22" ht="13.8" hidden="1" customHeight="1" x14ac:dyDescent="0.25">
      <c r="G54" s="7">
        <f t="shared" si="5"/>
        <v>3</v>
      </c>
      <c r="H54" s="39">
        <v>1</v>
      </c>
      <c r="I54" s="40">
        <v>0</v>
      </c>
      <c r="J54" s="40">
        <v>0</v>
      </c>
      <c r="K54" s="41">
        <v>0</v>
      </c>
      <c r="L54" s="41">
        <v>1</v>
      </c>
      <c r="M54" s="41">
        <v>1</v>
      </c>
      <c r="N54" s="41">
        <v>0</v>
      </c>
      <c r="O54" s="38">
        <f t="shared" si="6"/>
        <v>9.4402827691317248E-3</v>
      </c>
      <c r="P54" s="38">
        <f t="shared" si="7"/>
        <v>0.57287225139450448</v>
      </c>
      <c r="Q54" s="2">
        <f t="shared" si="7"/>
        <v>0.48072540597335223</v>
      </c>
      <c r="R54" s="38">
        <f t="shared" si="7"/>
        <v>0.61354637002488643</v>
      </c>
      <c r="S54" s="38">
        <f t="shared" si="7"/>
        <v>0.64508890697280163</v>
      </c>
      <c r="T54" s="38">
        <f t="shared" si="7"/>
        <v>0.5529045991130126</v>
      </c>
      <c r="U54" s="38">
        <f t="shared" si="7"/>
        <v>0.36112943006452963</v>
      </c>
      <c r="V54" s="38">
        <f t="shared" si="7"/>
        <v>0.43376059102492159</v>
      </c>
    </row>
    <row r="55" spans="7:22" ht="13.8" hidden="1" customHeight="1" x14ac:dyDescent="0.25">
      <c r="G55" s="7">
        <f t="shared" si="5"/>
        <v>2</v>
      </c>
      <c r="H55" s="39">
        <v>1</v>
      </c>
      <c r="I55" s="40">
        <v>0</v>
      </c>
      <c r="J55" s="40">
        <v>0</v>
      </c>
      <c r="K55" s="41">
        <v>0</v>
      </c>
      <c r="L55" s="41">
        <v>1</v>
      </c>
      <c r="M55" s="41">
        <v>0</v>
      </c>
      <c r="N55" s="41"/>
      <c r="O55" s="38">
        <f t="shared" si="6"/>
        <v>3.8502143748619128E-2</v>
      </c>
      <c r="P55" s="38">
        <f t="shared" si="7"/>
        <v>0.57287225139450448</v>
      </c>
      <c r="Q55" s="2">
        <f t="shared" si="7"/>
        <v>0.48072540597335223</v>
      </c>
      <c r="R55" s="38">
        <f t="shared" si="7"/>
        <v>0.61354637002488643</v>
      </c>
      <c r="S55" s="38">
        <f t="shared" si="7"/>
        <v>0.64508890697280163</v>
      </c>
      <c r="T55" s="38">
        <f t="shared" si="7"/>
        <v>0.5529045991130126</v>
      </c>
      <c r="U55" s="38">
        <f t="shared" si="7"/>
        <v>0.63887056993547042</v>
      </c>
      <c r="V55" s="38" t="str">
        <f t="shared" si="7"/>
        <v/>
      </c>
    </row>
    <row r="56" spans="7:22" ht="13.8" hidden="1" customHeight="1" x14ac:dyDescent="0.25">
      <c r="G56" s="7">
        <f t="shared" si="5"/>
        <v>1</v>
      </c>
      <c r="H56" s="39">
        <v>1</v>
      </c>
      <c r="I56" s="40">
        <v>0</v>
      </c>
      <c r="J56" s="40">
        <v>0</v>
      </c>
      <c r="K56" s="41">
        <v>0</v>
      </c>
      <c r="L56" s="41">
        <v>0</v>
      </c>
      <c r="M56" s="41"/>
      <c r="N56" s="41"/>
      <c r="O56" s="38">
        <f t="shared" si="6"/>
        <v>4.8732874468866406E-2</v>
      </c>
      <c r="P56" s="38">
        <f t="shared" si="7"/>
        <v>0.57287225139450448</v>
      </c>
      <c r="Q56" s="2">
        <f t="shared" si="7"/>
        <v>0.48072540597335223</v>
      </c>
      <c r="R56" s="38">
        <f t="shared" si="7"/>
        <v>0.61354637002488643</v>
      </c>
      <c r="S56" s="38">
        <f t="shared" si="7"/>
        <v>0.64508890697280163</v>
      </c>
      <c r="T56" s="38">
        <f t="shared" si="7"/>
        <v>0.4470954008869874</v>
      </c>
      <c r="U56" s="38" t="str">
        <f t="shared" si="7"/>
        <v/>
      </c>
      <c r="V56" s="38" t="str">
        <f t="shared" si="7"/>
        <v/>
      </c>
    </row>
    <row r="57" spans="7:22" ht="13.8" hidden="1" customHeight="1" x14ac:dyDescent="0.25">
      <c r="G57" s="7">
        <f t="shared" si="5"/>
        <v>4</v>
      </c>
      <c r="H57" s="39">
        <v>0</v>
      </c>
      <c r="I57" s="40">
        <v>1</v>
      </c>
      <c r="J57" s="41">
        <v>1</v>
      </c>
      <c r="K57" s="41">
        <v>1</v>
      </c>
      <c r="L57" s="41">
        <v>1</v>
      </c>
      <c r="M57" s="41"/>
      <c r="N57" s="41"/>
      <c r="O57" s="38">
        <f t="shared" si="6"/>
        <v>1.6819846522769407E-2</v>
      </c>
      <c r="P57" s="38">
        <f t="shared" si="7"/>
        <v>0.42712774860549552</v>
      </c>
      <c r="Q57" s="2">
        <f t="shared" si="7"/>
        <v>0.51927459402664777</v>
      </c>
      <c r="R57" s="38">
        <f t="shared" si="7"/>
        <v>0.38645362997511357</v>
      </c>
      <c r="S57" s="38">
        <f t="shared" si="7"/>
        <v>0.35491109302719831</v>
      </c>
      <c r="T57" s="38">
        <f t="shared" si="7"/>
        <v>0.5529045991130126</v>
      </c>
      <c r="U57" s="38" t="str">
        <f t="shared" si="7"/>
        <v/>
      </c>
      <c r="V57" s="38" t="str">
        <f t="shared" si="7"/>
        <v/>
      </c>
    </row>
    <row r="58" spans="7:22" ht="13.8" hidden="1" customHeight="1" x14ac:dyDescent="0.25">
      <c r="G58" s="7">
        <f t="shared" si="5"/>
        <v>4</v>
      </c>
      <c r="H58" s="39">
        <v>0</v>
      </c>
      <c r="I58" s="40">
        <v>1</v>
      </c>
      <c r="J58" s="41">
        <v>1</v>
      </c>
      <c r="K58" s="41">
        <v>1</v>
      </c>
      <c r="L58" s="41">
        <v>0</v>
      </c>
      <c r="M58" s="41">
        <v>1</v>
      </c>
      <c r="N58" s="41"/>
      <c r="O58" s="38">
        <f t="shared" si="6"/>
        <v>4.9117348145222848E-3</v>
      </c>
      <c r="P58" s="38">
        <f t="shared" si="7"/>
        <v>0.42712774860549552</v>
      </c>
      <c r="Q58" s="2">
        <f t="shared" si="7"/>
        <v>0.51927459402664777</v>
      </c>
      <c r="R58" s="38">
        <f t="shared" si="7"/>
        <v>0.38645362997511357</v>
      </c>
      <c r="S58" s="38">
        <f t="shared" si="7"/>
        <v>0.35491109302719831</v>
      </c>
      <c r="T58" s="38">
        <f t="shared" si="7"/>
        <v>0.4470954008869874</v>
      </c>
      <c r="U58" s="38">
        <f t="shared" si="7"/>
        <v>0.36112943006452963</v>
      </c>
      <c r="V58" s="38" t="str">
        <f t="shared" si="7"/>
        <v/>
      </c>
    </row>
    <row r="59" spans="7:22" ht="13.8" hidden="1" customHeight="1" x14ac:dyDescent="0.25">
      <c r="G59" s="7">
        <f t="shared" si="5"/>
        <v>4</v>
      </c>
      <c r="H59" s="39">
        <v>0</v>
      </c>
      <c r="I59" s="40">
        <v>1</v>
      </c>
      <c r="J59" s="41">
        <v>1</v>
      </c>
      <c r="K59" s="41">
        <v>1</v>
      </c>
      <c r="L59" s="41">
        <v>0</v>
      </c>
      <c r="M59" s="41">
        <v>0</v>
      </c>
      <c r="N59" s="41">
        <v>1</v>
      </c>
      <c r="O59" s="38">
        <f t="shared" si="6"/>
        <v>4.9202254506078872E-3</v>
      </c>
      <c r="P59" s="38">
        <f t="shared" si="7"/>
        <v>0.42712774860549552</v>
      </c>
      <c r="Q59" s="2">
        <f t="shared" si="7"/>
        <v>0.51927459402664777</v>
      </c>
      <c r="R59" s="38">
        <f t="shared" si="7"/>
        <v>0.38645362997511357</v>
      </c>
      <c r="S59" s="38">
        <f t="shared" ref="S59:V91" si="8">IF(K59="","",IF(K59=1,K$21,(1-K$21)))</f>
        <v>0.35491109302719831</v>
      </c>
      <c r="T59" s="38">
        <f t="shared" si="8"/>
        <v>0.4470954008869874</v>
      </c>
      <c r="U59" s="38">
        <f t="shared" si="8"/>
        <v>0.63887056993547042</v>
      </c>
      <c r="V59" s="38">
        <f t="shared" si="8"/>
        <v>0.56623940897507841</v>
      </c>
    </row>
    <row r="60" spans="7:22" ht="13.8" hidden="1" customHeight="1" x14ac:dyDescent="0.25">
      <c r="G60" s="7">
        <f t="shared" si="5"/>
        <v>3</v>
      </c>
      <c r="H60" s="39">
        <v>0</v>
      </c>
      <c r="I60" s="40">
        <v>1</v>
      </c>
      <c r="J60" s="41">
        <v>1</v>
      </c>
      <c r="K60" s="41">
        <v>1</v>
      </c>
      <c r="L60" s="41">
        <v>0</v>
      </c>
      <c r="M60" s="41">
        <v>0</v>
      </c>
      <c r="N60" s="41">
        <v>0</v>
      </c>
      <c r="O60" s="38">
        <f t="shared" si="6"/>
        <v>3.7690769409613268E-3</v>
      </c>
      <c r="P60" s="38">
        <f t="shared" ref="P60:R91" si="9">IF(H60="","",IF(H60=1,H$21,(1-H$21)))</f>
        <v>0.42712774860549552</v>
      </c>
      <c r="Q60" s="2">
        <f t="shared" si="9"/>
        <v>0.51927459402664777</v>
      </c>
      <c r="R60" s="38">
        <f t="shared" si="9"/>
        <v>0.38645362997511357</v>
      </c>
      <c r="S60" s="38">
        <f t="shared" si="8"/>
        <v>0.35491109302719831</v>
      </c>
      <c r="T60" s="38">
        <f t="shared" si="8"/>
        <v>0.4470954008869874</v>
      </c>
      <c r="U60" s="38">
        <f t="shared" si="8"/>
        <v>0.63887056993547042</v>
      </c>
      <c r="V60" s="38">
        <f t="shared" si="8"/>
        <v>0.43376059102492159</v>
      </c>
    </row>
    <row r="61" spans="7:22" ht="13.8" hidden="1" customHeight="1" x14ac:dyDescent="0.25">
      <c r="G61" s="7">
        <f t="shared" si="5"/>
        <v>4</v>
      </c>
      <c r="H61" s="39">
        <v>0</v>
      </c>
      <c r="I61" s="40">
        <v>1</v>
      </c>
      <c r="J61" s="41">
        <v>1</v>
      </c>
      <c r="K61" s="41">
        <v>0</v>
      </c>
      <c r="L61" s="41">
        <v>1</v>
      </c>
      <c r="M61" s="41">
        <v>1</v>
      </c>
      <c r="N61" s="41"/>
      <c r="O61" s="38">
        <f t="shared" si="6"/>
        <v>1.1040402611054474E-2</v>
      </c>
      <c r="P61" s="38">
        <f t="shared" si="9"/>
        <v>0.42712774860549552</v>
      </c>
      <c r="Q61" s="2">
        <f t="shared" si="9"/>
        <v>0.51927459402664777</v>
      </c>
      <c r="R61" s="38">
        <f t="shared" si="9"/>
        <v>0.38645362997511357</v>
      </c>
      <c r="S61" s="38">
        <f t="shared" si="8"/>
        <v>0.64508890697280163</v>
      </c>
      <c r="T61" s="38">
        <f t="shared" si="8"/>
        <v>0.5529045991130126</v>
      </c>
      <c r="U61" s="38">
        <f t="shared" si="8"/>
        <v>0.36112943006452963</v>
      </c>
      <c r="V61" s="38" t="str">
        <f t="shared" si="8"/>
        <v/>
      </c>
    </row>
    <row r="62" spans="7:22" ht="13.8" hidden="1" customHeight="1" x14ac:dyDescent="0.25">
      <c r="G62" s="7">
        <f t="shared" si="5"/>
        <v>4</v>
      </c>
      <c r="H62" s="39">
        <v>0</v>
      </c>
      <c r="I62" s="40">
        <v>1</v>
      </c>
      <c r="J62" s="41">
        <v>1</v>
      </c>
      <c r="K62" s="41">
        <v>0</v>
      </c>
      <c r="L62" s="41">
        <v>1</v>
      </c>
      <c r="M62" s="41">
        <v>0</v>
      </c>
      <c r="N62" s="41">
        <v>1</v>
      </c>
      <c r="O62" s="38">
        <f t="shared" si="6"/>
        <v>1.1059487525926472E-2</v>
      </c>
      <c r="P62" s="38">
        <f t="shared" si="9"/>
        <v>0.42712774860549552</v>
      </c>
      <c r="Q62" s="2">
        <f t="shared" si="9"/>
        <v>0.51927459402664777</v>
      </c>
      <c r="R62" s="38">
        <f t="shared" si="9"/>
        <v>0.38645362997511357</v>
      </c>
      <c r="S62" s="38">
        <f t="shared" si="8"/>
        <v>0.64508890697280163</v>
      </c>
      <c r="T62" s="38">
        <f t="shared" si="8"/>
        <v>0.5529045991130126</v>
      </c>
      <c r="U62" s="38">
        <f t="shared" si="8"/>
        <v>0.63887056993547042</v>
      </c>
      <c r="V62" s="38">
        <f t="shared" si="8"/>
        <v>0.56623940897507841</v>
      </c>
    </row>
    <row r="63" spans="7:22" ht="13.8" hidden="1" customHeight="1" x14ac:dyDescent="0.25">
      <c r="G63" s="7">
        <f t="shared" si="5"/>
        <v>3</v>
      </c>
      <c r="H63" s="39">
        <v>0</v>
      </c>
      <c r="I63" s="40">
        <v>1</v>
      </c>
      <c r="J63" s="41">
        <v>1</v>
      </c>
      <c r="K63" s="41">
        <v>0</v>
      </c>
      <c r="L63" s="41">
        <v>1</v>
      </c>
      <c r="M63" s="41">
        <v>0</v>
      </c>
      <c r="N63" s="41">
        <v>0</v>
      </c>
      <c r="O63" s="38">
        <f t="shared" si="6"/>
        <v>8.4719815852480687E-3</v>
      </c>
      <c r="P63" s="38">
        <f t="shared" si="9"/>
        <v>0.42712774860549552</v>
      </c>
      <c r="Q63" s="2">
        <f t="shared" si="9"/>
        <v>0.51927459402664777</v>
      </c>
      <c r="R63" s="38">
        <f t="shared" si="9"/>
        <v>0.38645362997511357</v>
      </c>
      <c r="S63" s="38">
        <f t="shared" si="8"/>
        <v>0.64508890697280163</v>
      </c>
      <c r="T63" s="38">
        <f t="shared" si="8"/>
        <v>0.5529045991130126</v>
      </c>
      <c r="U63" s="38">
        <f t="shared" si="8"/>
        <v>0.63887056993547042</v>
      </c>
      <c r="V63" s="38">
        <f t="shared" si="8"/>
        <v>0.43376059102492159</v>
      </c>
    </row>
    <row r="64" spans="7:22" ht="13.8" hidden="1" customHeight="1" x14ac:dyDescent="0.25">
      <c r="G64" s="7">
        <f t="shared" si="5"/>
        <v>4</v>
      </c>
      <c r="H64" s="39">
        <v>0</v>
      </c>
      <c r="I64" s="40">
        <v>1</v>
      </c>
      <c r="J64" s="41">
        <v>1</v>
      </c>
      <c r="K64" s="41">
        <v>0</v>
      </c>
      <c r="L64" s="41">
        <v>0</v>
      </c>
      <c r="M64" s="41">
        <v>1</v>
      </c>
      <c r="N64" s="41">
        <v>1</v>
      </c>
      <c r="O64" s="38">
        <f t="shared" si="6"/>
        <v>5.0551611312940224E-3</v>
      </c>
      <c r="P64" s="38">
        <f t="shared" si="9"/>
        <v>0.42712774860549552</v>
      </c>
      <c r="Q64" s="2">
        <f t="shared" si="9"/>
        <v>0.51927459402664777</v>
      </c>
      <c r="R64" s="38">
        <f t="shared" si="9"/>
        <v>0.38645362997511357</v>
      </c>
      <c r="S64" s="38">
        <f t="shared" si="8"/>
        <v>0.64508890697280163</v>
      </c>
      <c r="T64" s="38">
        <f t="shared" si="8"/>
        <v>0.4470954008869874</v>
      </c>
      <c r="U64" s="38">
        <f t="shared" si="8"/>
        <v>0.36112943006452963</v>
      </c>
      <c r="V64" s="38">
        <f t="shared" si="8"/>
        <v>0.56623940897507841</v>
      </c>
    </row>
    <row r="65" spans="6:22" ht="13.8" hidden="1" customHeight="1" x14ac:dyDescent="0.25">
      <c r="G65" s="7">
        <f t="shared" si="5"/>
        <v>3</v>
      </c>
      <c r="H65" s="39">
        <v>0</v>
      </c>
      <c r="I65" s="40">
        <v>1</v>
      </c>
      <c r="J65" s="41">
        <v>1</v>
      </c>
      <c r="K65" s="41">
        <v>0</v>
      </c>
      <c r="L65" s="41">
        <v>0</v>
      </c>
      <c r="M65" s="41">
        <v>1</v>
      </c>
      <c r="N65" s="41">
        <v>0</v>
      </c>
      <c r="O65" s="38">
        <f t="shared" si="6"/>
        <v>3.8724427252515973E-3</v>
      </c>
      <c r="P65" s="38">
        <f t="shared" si="9"/>
        <v>0.42712774860549552</v>
      </c>
      <c r="Q65" s="2">
        <f t="shared" si="9"/>
        <v>0.51927459402664777</v>
      </c>
      <c r="R65" s="38">
        <f t="shared" si="9"/>
        <v>0.38645362997511357</v>
      </c>
      <c r="S65" s="38">
        <f t="shared" si="8"/>
        <v>0.64508890697280163</v>
      </c>
      <c r="T65" s="38">
        <f t="shared" si="8"/>
        <v>0.4470954008869874</v>
      </c>
      <c r="U65" s="38">
        <f t="shared" si="8"/>
        <v>0.36112943006452963</v>
      </c>
      <c r="V65" s="38">
        <f t="shared" si="8"/>
        <v>0.43376059102492159</v>
      </c>
    </row>
    <row r="66" spans="6:22" ht="13.8" hidden="1" customHeight="1" x14ac:dyDescent="0.25">
      <c r="G66" s="7">
        <f t="shared" si="5"/>
        <v>2</v>
      </c>
      <c r="H66" s="39">
        <v>0</v>
      </c>
      <c r="I66" s="40">
        <v>1</v>
      </c>
      <c r="J66" s="41">
        <v>1</v>
      </c>
      <c r="K66" s="41">
        <v>0</v>
      </c>
      <c r="L66" s="41">
        <v>0</v>
      </c>
      <c r="M66" s="41">
        <v>0</v>
      </c>
      <c r="N66" s="41"/>
      <c r="O66" s="38">
        <f t="shared" si="6"/>
        <v>1.5793737339463695E-2</v>
      </c>
      <c r="P66" s="38">
        <f t="shared" si="9"/>
        <v>0.42712774860549552</v>
      </c>
      <c r="Q66" s="2">
        <f t="shared" si="9"/>
        <v>0.51927459402664777</v>
      </c>
      <c r="R66" s="38">
        <f t="shared" si="9"/>
        <v>0.38645362997511357</v>
      </c>
      <c r="S66" s="38">
        <f t="shared" si="8"/>
        <v>0.64508890697280163</v>
      </c>
      <c r="T66" s="38">
        <f t="shared" si="8"/>
        <v>0.4470954008869874</v>
      </c>
      <c r="U66" s="38">
        <f t="shared" si="8"/>
        <v>0.63887056993547042</v>
      </c>
      <c r="V66" s="38" t="str">
        <f t="shared" si="8"/>
        <v/>
      </c>
    </row>
    <row r="67" spans="6:22" ht="13.8" hidden="1" customHeight="1" x14ac:dyDescent="0.25">
      <c r="G67" s="7">
        <f t="shared" si="5"/>
        <v>4</v>
      </c>
      <c r="H67" s="39">
        <v>0</v>
      </c>
      <c r="I67" s="40">
        <v>1</v>
      </c>
      <c r="J67" s="41">
        <v>0</v>
      </c>
      <c r="K67" s="41">
        <v>1</v>
      </c>
      <c r="L67" s="41">
        <v>1</v>
      </c>
      <c r="M67" s="41">
        <v>1</v>
      </c>
      <c r="N67" s="41"/>
      <c r="O67" s="38">
        <f t="shared" si="6"/>
        <v>9.6435050251857148E-3</v>
      </c>
      <c r="P67" s="38">
        <f t="shared" si="9"/>
        <v>0.42712774860549552</v>
      </c>
      <c r="Q67" s="2">
        <f t="shared" si="9"/>
        <v>0.51927459402664777</v>
      </c>
      <c r="R67" s="38">
        <f t="shared" si="9"/>
        <v>0.61354637002488643</v>
      </c>
      <c r="S67" s="38">
        <f t="shared" si="8"/>
        <v>0.35491109302719831</v>
      </c>
      <c r="T67" s="38">
        <f t="shared" si="8"/>
        <v>0.5529045991130126</v>
      </c>
      <c r="U67" s="38">
        <f t="shared" si="8"/>
        <v>0.36112943006452963</v>
      </c>
      <c r="V67" s="38" t="str">
        <f t="shared" si="8"/>
        <v/>
      </c>
    </row>
    <row r="68" spans="6:22" ht="13.8" hidden="1" customHeight="1" x14ac:dyDescent="0.25">
      <c r="G68" s="7">
        <f t="shared" si="5"/>
        <v>4</v>
      </c>
      <c r="H68" s="39">
        <v>0</v>
      </c>
      <c r="I68" s="40">
        <v>1</v>
      </c>
      <c r="J68" s="41">
        <v>0</v>
      </c>
      <c r="K68" s="41">
        <v>1</v>
      </c>
      <c r="L68" s="41">
        <v>1</v>
      </c>
      <c r="M68" s="41">
        <v>0</v>
      </c>
      <c r="N68" s="41">
        <v>1</v>
      </c>
      <c r="O68" s="38">
        <f t="shared" si="6"/>
        <v>9.6601752028012567E-3</v>
      </c>
      <c r="P68" s="38">
        <f t="shared" si="9"/>
        <v>0.42712774860549552</v>
      </c>
      <c r="Q68" s="2">
        <f t="shared" si="9"/>
        <v>0.51927459402664777</v>
      </c>
      <c r="R68" s="38">
        <f t="shared" si="9"/>
        <v>0.61354637002488643</v>
      </c>
      <c r="S68" s="38">
        <f t="shared" si="8"/>
        <v>0.35491109302719831</v>
      </c>
      <c r="T68" s="38">
        <f t="shared" si="8"/>
        <v>0.5529045991130126</v>
      </c>
      <c r="U68" s="38">
        <f t="shared" si="8"/>
        <v>0.63887056993547042</v>
      </c>
      <c r="V68" s="38">
        <f t="shared" si="8"/>
        <v>0.56623940897507841</v>
      </c>
    </row>
    <row r="69" spans="6:22" ht="13.8" hidden="1" customHeight="1" x14ac:dyDescent="0.25">
      <c r="G69" s="7">
        <f t="shared" si="5"/>
        <v>3</v>
      </c>
      <c r="H69" s="39">
        <v>0</v>
      </c>
      <c r="I69" s="40">
        <v>1</v>
      </c>
      <c r="J69" s="41">
        <v>0</v>
      </c>
      <c r="K69" s="41">
        <v>1</v>
      </c>
      <c r="L69" s="41">
        <v>1</v>
      </c>
      <c r="M69" s="41">
        <v>0</v>
      </c>
      <c r="N69" s="41">
        <v>0</v>
      </c>
      <c r="O69" s="38">
        <f t="shared" si="6"/>
        <v>7.4000559462221848E-3</v>
      </c>
      <c r="P69" s="38">
        <f t="shared" si="9"/>
        <v>0.42712774860549552</v>
      </c>
      <c r="Q69" s="2">
        <f t="shared" si="9"/>
        <v>0.51927459402664777</v>
      </c>
      <c r="R69" s="38">
        <f t="shared" si="9"/>
        <v>0.61354637002488643</v>
      </c>
      <c r="S69" s="38">
        <f t="shared" si="8"/>
        <v>0.35491109302719831</v>
      </c>
      <c r="T69" s="38">
        <f t="shared" si="8"/>
        <v>0.5529045991130126</v>
      </c>
      <c r="U69" s="38">
        <f t="shared" si="8"/>
        <v>0.63887056993547042</v>
      </c>
      <c r="V69" s="38">
        <f t="shared" si="8"/>
        <v>0.43376059102492159</v>
      </c>
    </row>
    <row r="70" spans="6:22" ht="13.8" hidden="1" customHeight="1" x14ac:dyDescent="0.25">
      <c r="G70" s="7">
        <f t="shared" si="5"/>
        <v>4</v>
      </c>
      <c r="H70" s="39">
        <v>0</v>
      </c>
      <c r="I70" s="40">
        <v>1</v>
      </c>
      <c r="J70" s="41">
        <v>0</v>
      </c>
      <c r="K70" s="41">
        <v>1</v>
      </c>
      <c r="L70" s="41">
        <v>0</v>
      </c>
      <c r="M70" s="41">
        <v>1</v>
      </c>
      <c r="N70" s="41">
        <v>1</v>
      </c>
      <c r="O70" s="38">
        <f t="shared" si="6"/>
        <v>4.4155519948109335E-3</v>
      </c>
      <c r="P70" s="38">
        <f t="shared" si="9"/>
        <v>0.42712774860549552</v>
      </c>
      <c r="Q70" s="2">
        <f t="shared" si="9"/>
        <v>0.51927459402664777</v>
      </c>
      <c r="R70" s="38">
        <f t="shared" si="9"/>
        <v>0.61354637002488643</v>
      </c>
      <c r="S70" s="38">
        <f t="shared" si="8"/>
        <v>0.35491109302719831</v>
      </c>
      <c r="T70" s="38">
        <f t="shared" si="8"/>
        <v>0.4470954008869874</v>
      </c>
      <c r="U70" s="38">
        <f t="shared" si="8"/>
        <v>0.36112943006452963</v>
      </c>
      <c r="V70" s="38">
        <f t="shared" si="8"/>
        <v>0.56623940897507841</v>
      </c>
    </row>
    <row r="71" spans="6:22" ht="13.8" hidden="1" customHeight="1" x14ac:dyDescent="0.25">
      <c r="G71" s="7">
        <f t="shared" si="5"/>
        <v>3</v>
      </c>
      <c r="H71" s="39">
        <v>0</v>
      </c>
      <c r="I71" s="40">
        <v>1</v>
      </c>
      <c r="J71" s="41">
        <v>0</v>
      </c>
      <c r="K71" s="41">
        <v>1</v>
      </c>
      <c r="L71" s="41">
        <v>0</v>
      </c>
      <c r="M71" s="41">
        <v>1</v>
      </c>
      <c r="N71" s="41">
        <v>0</v>
      </c>
      <c r="O71" s="38">
        <f t="shared" si="6"/>
        <v>3.3824781755074887E-3</v>
      </c>
      <c r="P71" s="38">
        <f t="shared" si="9"/>
        <v>0.42712774860549552</v>
      </c>
      <c r="Q71" s="2">
        <f t="shared" si="9"/>
        <v>0.51927459402664777</v>
      </c>
      <c r="R71" s="38">
        <f t="shared" si="9"/>
        <v>0.61354637002488643</v>
      </c>
      <c r="S71" s="38">
        <f t="shared" si="8"/>
        <v>0.35491109302719831</v>
      </c>
      <c r="T71" s="38">
        <f t="shared" si="8"/>
        <v>0.4470954008869874</v>
      </c>
      <c r="U71" s="38">
        <f t="shared" si="8"/>
        <v>0.36112943006452963</v>
      </c>
      <c r="V71" s="38">
        <f t="shared" si="8"/>
        <v>0.43376059102492159</v>
      </c>
    </row>
    <row r="72" spans="6:22" ht="13.8" hidden="1" customHeight="1" x14ac:dyDescent="0.25">
      <c r="F72" s="3"/>
      <c r="G72" s="7">
        <f t="shared" si="5"/>
        <v>2</v>
      </c>
      <c r="H72" s="39">
        <v>0</v>
      </c>
      <c r="I72" s="41">
        <v>1</v>
      </c>
      <c r="J72" s="42">
        <v>0</v>
      </c>
      <c r="K72" s="42">
        <v>1</v>
      </c>
      <c r="L72" s="42">
        <v>0</v>
      </c>
      <c r="M72" s="42">
        <v>0</v>
      </c>
      <c r="N72" s="42"/>
      <c r="O72" s="38">
        <f t="shared" si="6"/>
        <v>1.3795419493767402E-2</v>
      </c>
      <c r="P72" s="38">
        <f t="shared" si="9"/>
        <v>0.42712774860549552</v>
      </c>
      <c r="Q72" s="2">
        <f t="shared" si="9"/>
        <v>0.51927459402664777</v>
      </c>
      <c r="R72" s="38">
        <f t="shared" si="9"/>
        <v>0.61354637002488643</v>
      </c>
      <c r="S72" s="38">
        <f t="shared" si="8"/>
        <v>0.35491109302719831</v>
      </c>
      <c r="T72" s="38">
        <f t="shared" si="8"/>
        <v>0.4470954008869874</v>
      </c>
      <c r="U72" s="38">
        <f t="shared" si="8"/>
        <v>0.63887056993547042</v>
      </c>
      <c r="V72" s="38" t="str">
        <f t="shared" si="8"/>
        <v/>
      </c>
    </row>
    <row r="73" spans="6:22" ht="13.8" hidden="1" customHeight="1" x14ac:dyDescent="0.25">
      <c r="F73" s="3"/>
      <c r="G73" s="7">
        <f t="shared" si="5"/>
        <v>4</v>
      </c>
      <c r="H73" s="39">
        <v>0</v>
      </c>
      <c r="I73" s="41">
        <v>1</v>
      </c>
      <c r="J73" s="42">
        <v>0</v>
      </c>
      <c r="K73" s="42">
        <v>0</v>
      </c>
      <c r="L73" s="42">
        <v>1</v>
      </c>
      <c r="M73" s="42">
        <v>1</v>
      </c>
      <c r="N73" s="42">
        <v>1</v>
      </c>
      <c r="O73" s="38">
        <f t="shared" si="6"/>
        <v>9.925102558188249E-3</v>
      </c>
      <c r="P73" s="38">
        <f t="shared" si="9"/>
        <v>0.42712774860549552</v>
      </c>
      <c r="Q73" s="2">
        <f t="shared" si="9"/>
        <v>0.51927459402664777</v>
      </c>
      <c r="R73" s="38">
        <f t="shared" si="9"/>
        <v>0.61354637002488643</v>
      </c>
      <c r="S73" s="38">
        <f t="shared" si="8"/>
        <v>0.64508890697280163</v>
      </c>
      <c r="T73" s="38">
        <f t="shared" si="8"/>
        <v>0.5529045991130126</v>
      </c>
      <c r="U73" s="38">
        <f t="shared" si="8"/>
        <v>0.36112943006452963</v>
      </c>
      <c r="V73" s="38">
        <f t="shared" si="8"/>
        <v>0.56623940897507841</v>
      </c>
    </row>
    <row r="74" spans="6:22" ht="13.8" hidden="1" customHeight="1" x14ac:dyDescent="0.25">
      <c r="F74" s="3"/>
      <c r="G74" s="7">
        <f t="shared" si="5"/>
        <v>3</v>
      </c>
      <c r="H74" s="39">
        <v>0</v>
      </c>
      <c r="I74" s="41">
        <v>1</v>
      </c>
      <c r="J74" s="42">
        <v>0</v>
      </c>
      <c r="K74" s="42">
        <v>0</v>
      </c>
      <c r="L74" s="42">
        <v>1</v>
      </c>
      <c r="M74" s="42">
        <v>1</v>
      </c>
      <c r="N74" s="42">
        <v>0</v>
      </c>
      <c r="O74" s="38">
        <f t="shared" si="6"/>
        <v>7.6030002210817063E-3</v>
      </c>
      <c r="P74" s="38">
        <f t="shared" si="9"/>
        <v>0.42712774860549552</v>
      </c>
      <c r="Q74" s="2">
        <f t="shared" si="9"/>
        <v>0.51927459402664777</v>
      </c>
      <c r="R74" s="38">
        <f t="shared" si="9"/>
        <v>0.61354637002488643</v>
      </c>
      <c r="S74" s="38">
        <f t="shared" si="8"/>
        <v>0.64508890697280163</v>
      </c>
      <c r="T74" s="38">
        <f t="shared" si="8"/>
        <v>0.5529045991130126</v>
      </c>
      <c r="U74" s="38">
        <f t="shared" si="8"/>
        <v>0.36112943006452963</v>
      </c>
      <c r="V74" s="38">
        <f t="shared" si="8"/>
        <v>0.43376059102492159</v>
      </c>
    </row>
    <row r="75" spans="6:22" ht="13.8" hidden="1" customHeight="1" x14ac:dyDescent="0.25">
      <c r="F75" s="3"/>
      <c r="G75" s="7">
        <f t="shared" si="5"/>
        <v>2</v>
      </c>
      <c r="H75" s="39">
        <v>0</v>
      </c>
      <c r="I75" s="41">
        <v>1</v>
      </c>
      <c r="J75" s="42">
        <v>0</v>
      </c>
      <c r="K75" s="42">
        <v>0</v>
      </c>
      <c r="L75" s="42">
        <v>1</v>
      </c>
      <c r="M75" s="42">
        <v>0</v>
      </c>
      <c r="N75" s="42"/>
      <c r="O75" s="38">
        <f t="shared" si="6"/>
        <v>3.1008796515085223E-2</v>
      </c>
      <c r="P75" s="38">
        <f t="shared" si="9"/>
        <v>0.42712774860549552</v>
      </c>
      <c r="Q75" s="2">
        <f t="shared" si="9"/>
        <v>0.51927459402664777</v>
      </c>
      <c r="R75" s="38">
        <f t="shared" si="9"/>
        <v>0.61354637002488643</v>
      </c>
      <c r="S75" s="38">
        <f t="shared" si="8"/>
        <v>0.64508890697280163</v>
      </c>
      <c r="T75" s="38">
        <f t="shared" si="8"/>
        <v>0.5529045991130126</v>
      </c>
      <c r="U75" s="38">
        <f t="shared" si="8"/>
        <v>0.63887056993547042</v>
      </c>
      <c r="V75" s="38" t="str">
        <f t="shared" si="8"/>
        <v/>
      </c>
    </row>
    <row r="76" spans="6:22" ht="13.8" hidden="1" customHeight="1" x14ac:dyDescent="0.25">
      <c r="F76" s="3"/>
      <c r="G76" s="7">
        <f t="shared" si="5"/>
        <v>1</v>
      </c>
      <c r="H76" s="39">
        <v>0</v>
      </c>
      <c r="I76" s="41">
        <v>1</v>
      </c>
      <c r="J76" s="42">
        <v>0</v>
      </c>
      <c r="K76" s="42">
        <v>0</v>
      </c>
      <c r="L76" s="42">
        <v>0</v>
      </c>
      <c r="M76" s="42"/>
      <c r="N76" s="42"/>
      <c r="O76" s="38">
        <f t="shared" si="6"/>
        <v>3.9248406474885367E-2</v>
      </c>
      <c r="P76" s="38">
        <f t="shared" si="9"/>
        <v>0.42712774860549552</v>
      </c>
      <c r="Q76" s="2">
        <f t="shared" si="9"/>
        <v>0.51927459402664777</v>
      </c>
      <c r="R76" s="38">
        <f t="shared" si="9"/>
        <v>0.61354637002488643</v>
      </c>
      <c r="S76" s="38">
        <f t="shared" si="8"/>
        <v>0.64508890697280163</v>
      </c>
      <c r="T76" s="38">
        <f t="shared" si="8"/>
        <v>0.4470954008869874</v>
      </c>
      <c r="U76" s="38" t="str">
        <f t="shared" si="8"/>
        <v/>
      </c>
      <c r="V76" s="38" t="str">
        <f t="shared" si="8"/>
        <v/>
      </c>
    </row>
    <row r="77" spans="6:22" ht="13.8" hidden="1" customHeight="1" x14ac:dyDescent="0.25">
      <c r="F77" s="3"/>
      <c r="G77" s="7">
        <f t="shared" si="5"/>
        <v>4</v>
      </c>
      <c r="H77" s="39">
        <v>0</v>
      </c>
      <c r="I77" s="41">
        <v>0</v>
      </c>
      <c r="J77" s="42">
        <v>1</v>
      </c>
      <c r="K77" s="42">
        <v>1</v>
      </c>
      <c r="L77" s="42">
        <v>1</v>
      </c>
      <c r="M77" s="42">
        <v>1</v>
      </c>
      <c r="N77" s="42"/>
      <c r="O77" s="38">
        <f t="shared" si="6"/>
        <v>5.6232178787105173E-3</v>
      </c>
      <c r="P77" s="38">
        <f t="shared" si="9"/>
        <v>0.42712774860549552</v>
      </c>
      <c r="Q77" s="2">
        <f t="shared" si="9"/>
        <v>0.48072540597335223</v>
      </c>
      <c r="R77" s="38">
        <f t="shared" si="9"/>
        <v>0.38645362997511357</v>
      </c>
      <c r="S77" s="38">
        <f t="shared" si="8"/>
        <v>0.35491109302719831</v>
      </c>
      <c r="T77" s="38">
        <f t="shared" si="8"/>
        <v>0.5529045991130126</v>
      </c>
      <c r="U77" s="38">
        <f t="shared" si="8"/>
        <v>0.36112943006452963</v>
      </c>
      <c r="V77" s="38" t="str">
        <f t="shared" si="8"/>
        <v/>
      </c>
    </row>
    <row r="78" spans="6:22" ht="13.8" hidden="1" customHeight="1" x14ac:dyDescent="0.25">
      <c r="F78" s="3"/>
      <c r="G78" s="7">
        <f t="shared" si="5"/>
        <v>4</v>
      </c>
      <c r="H78" s="39">
        <v>0</v>
      </c>
      <c r="I78" s="41">
        <v>0</v>
      </c>
      <c r="J78" s="42">
        <v>1</v>
      </c>
      <c r="K78" s="42">
        <v>1</v>
      </c>
      <c r="L78" s="42">
        <v>1</v>
      </c>
      <c r="M78" s="42">
        <v>0</v>
      </c>
      <c r="N78" s="42">
        <v>1</v>
      </c>
      <c r="O78" s="38">
        <f t="shared" si="6"/>
        <v>5.6329384150263246E-3</v>
      </c>
      <c r="P78" s="38">
        <f t="shared" si="9"/>
        <v>0.42712774860549552</v>
      </c>
      <c r="Q78" s="2">
        <f t="shared" si="9"/>
        <v>0.48072540597335223</v>
      </c>
      <c r="R78" s="38">
        <f t="shared" si="9"/>
        <v>0.38645362997511357</v>
      </c>
      <c r="S78" s="38">
        <f t="shared" si="8"/>
        <v>0.35491109302719831</v>
      </c>
      <c r="T78" s="38">
        <f t="shared" si="8"/>
        <v>0.5529045991130126</v>
      </c>
      <c r="U78" s="38">
        <f t="shared" si="8"/>
        <v>0.63887056993547042</v>
      </c>
      <c r="V78" s="38">
        <f t="shared" si="8"/>
        <v>0.56623940897507841</v>
      </c>
    </row>
    <row r="79" spans="6:22" ht="13.8" hidden="1" customHeight="1" x14ac:dyDescent="0.25">
      <c r="F79" s="3"/>
      <c r="G79" s="7">
        <f t="shared" si="5"/>
        <v>3</v>
      </c>
      <c r="H79" s="39">
        <v>0</v>
      </c>
      <c r="I79" s="41">
        <v>0</v>
      </c>
      <c r="J79" s="42">
        <v>1</v>
      </c>
      <c r="K79" s="42">
        <v>1</v>
      </c>
      <c r="L79" s="42">
        <v>1</v>
      </c>
      <c r="M79" s="42">
        <v>0</v>
      </c>
      <c r="N79" s="42">
        <v>0</v>
      </c>
      <c r="O79" s="38">
        <f t="shared" si="6"/>
        <v>4.3150417603949245E-3</v>
      </c>
      <c r="P79" s="38">
        <f t="shared" si="9"/>
        <v>0.42712774860549552</v>
      </c>
      <c r="Q79" s="2">
        <f t="shared" si="9"/>
        <v>0.48072540597335223</v>
      </c>
      <c r="R79" s="38">
        <f t="shared" si="9"/>
        <v>0.38645362997511357</v>
      </c>
      <c r="S79" s="38">
        <f t="shared" si="8"/>
        <v>0.35491109302719831</v>
      </c>
      <c r="T79" s="38">
        <f t="shared" si="8"/>
        <v>0.5529045991130126</v>
      </c>
      <c r="U79" s="38">
        <f t="shared" si="8"/>
        <v>0.63887056993547042</v>
      </c>
      <c r="V79" s="38">
        <f t="shared" si="8"/>
        <v>0.43376059102492159</v>
      </c>
    </row>
    <row r="80" spans="6:22" ht="13.8" hidden="1" customHeight="1" x14ac:dyDescent="0.25">
      <c r="F80" s="3"/>
      <c r="G80" s="7">
        <f t="shared" si="5"/>
        <v>4</v>
      </c>
      <c r="H80" s="39">
        <v>0</v>
      </c>
      <c r="I80" s="41">
        <v>0</v>
      </c>
      <c r="J80" s="42">
        <v>1</v>
      </c>
      <c r="K80" s="42">
        <v>1</v>
      </c>
      <c r="L80" s="42">
        <v>0</v>
      </c>
      <c r="M80" s="42">
        <v>1</v>
      </c>
      <c r="N80" s="42">
        <v>1</v>
      </c>
      <c r="O80" s="38">
        <f t="shared" si="6"/>
        <v>2.5747496223364661E-3</v>
      </c>
      <c r="P80" s="38">
        <f t="shared" si="9"/>
        <v>0.42712774860549552</v>
      </c>
      <c r="Q80" s="2">
        <f t="shared" si="9"/>
        <v>0.48072540597335223</v>
      </c>
      <c r="R80" s="38">
        <f t="shared" si="9"/>
        <v>0.38645362997511357</v>
      </c>
      <c r="S80" s="38">
        <f t="shared" si="8"/>
        <v>0.35491109302719831</v>
      </c>
      <c r="T80" s="38">
        <f t="shared" si="8"/>
        <v>0.4470954008869874</v>
      </c>
      <c r="U80" s="38">
        <f t="shared" si="8"/>
        <v>0.36112943006452963</v>
      </c>
      <c r="V80" s="38">
        <f t="shared" si="8"/>
        <v>0.56623940897507841</v>
      </c>
    </row>
    <row r="81" spans="6:22" ht="13.8" hidden="1" customHeight="1" x14ac:dyDescent="0.25">
      <c r="F81" s="3"/>
      <c r="G81" s="7">
        <f t="shared" si="5"/>
        <v>3</v>
      </c>
      <c r="H81" s="39">
        <v>0</v>
      </c>
      <c r="I81" s="41">
        <v>0</v>
      </c>
      <c r="J81" s="42">
        <v>1</v>
      </c>
      <c r="K81" s="42">
        <v>1</v>
      </c>
      <c r="L81" s="42">
        <v>0</v>
      </c>
      <c r="M81" s="42">
        <v>1</v>
      </c>
      <c r="N81" s="42">
        <v>0</v>
      </c>
      <c r="O81" s="38">
        <f t="shared" si="6"/>
        <v>1.9723546263714993E-3</v>
      </c>
      <c r="P81" s="38">
        <f t="shared" si="9"/>
        <v>0.42712774860549552</v>
      </c>
      <c r="Q81" s="2">
        <f t="shared" si="9"/>
        <v>0.48072540597335223</v>
      </c>
      <c r="R81" s="38">
        <f t="shared" si="9"/>
        <v>0.38645362997511357</v>
      </c>
      <c r="S81" s="38">
        <f t="shared" si="8"/>
        <v>0.35491109302719831</v>
      </c>
      <c r="T81" s="38">
        <f t="shared" si="8"/>
        <v>0.4470954008869874</v>
      </c>
      <c r="U81" s="38">
        <f t="shared" si="8"/>
        <v>0.36112943006452963</v>
      </c>
      <c r="V81" s="38">
        <f t="shared" si="8"/>
        <v>0.43376059102492159</v>
      </c>
    </row>
    <row r="82" spans="6:22" ht="13.8" hidden="1" customHeight="1" x14ac:dyDescent="0.25">
      <c r="F82" s="3"/>
      <c r="G82" s="7">
        <f t="shared" si="5"/>
        <v>2</v>
      </c>
      <c r="H82" s="39">
        <v>0</v>
      </c>
      <c r="I82" s="41">
        <v>0</v>
      </c>
      <c r="J82" s="42">
        <v>1</v>
      </c>
      <c r="K82" s="42">
        <v>1</v>
      </c>
      <c r="L82" s="42">
        <v>0</v>
      </c>
      <c r="M82" s="42">
        <v>0</v>
      </c>
      <c r="N82" s="42"/>
      <c r="O82" s="38">
        <f t="shared" si="6"/>
        <v>8.0442379963576085E-3</v>
      </c>
      <c r="P82" s="38">
        <f t="shared" si="9"/>
        <v>0.42712774860549552</v>
      </c>
      <c r="Q82" s="2">
        <f t="shared" si="9"/>
        <v>0.48072540597335223</v>
      </c>
      <c r="R82" s="38">
        <f t="shared" si="9"/>
        <v>0.38645362997511357</v>
      </c>
      <c r="S82" s="38">
        <f t="shared" si="8"/>
        <v>0.35491109302719831</v>
      </c>
      <c r="T82" s="38">
        <f t="shared" si="8"/>
        <v>0.4470954008869874</v>
      </c>
      <c r="U82" s="38">
        <f t="shared" si="8"/>
        <v>0.63887056993547042</v>
      </c>
      <c r="V82" s="38" t="str">
        <f t="shared" si="8"/>
        <v/>
      </c>
    </row>
    <row r="83" spans="6:22" ht="13.8" hidden="1" customHeight="1" x14ac:dyDescent="0.25">
      <c r="F83" s="3"/>
      <c r="G83" s="7">
        <f t="shared" si="5"/>
        <v>4</v>
      </c>
      <c r="H83" s="39">
        <v>0</v>
      </c>
      <c r="I83" s="41">
        <v>0</v>
      </c>
      <c r="J83" s="42">
        <v>1</v>
      </c>
      <c r="K83" s="42">
        <v>0</v>
      </c>
      <c r="L83" s="42">
        <v>1</v>
      </c>
      <c r="M83" s="42">
        <v>1</v>
      </c>
      <c r="N83" s="42">
        <v>1</v>
      </c>
      <c r="O83" s="38">
        <f t="shared" si="6"/>
        <v>5.787420031148357E-3</v>
      </c>
      <c r="P83" s="38">
        <f t="shared" si="9"/>
        <v>0.42712774860549552</v>
      </c>
      <c r="Q83" s="2">
        <f t="shared" si="9"/>
        <v>0.48072540597335223</v>
      </c>
      <c r="R83" s="38">
        <f t="shared" si="9"/>
        <v>0.38645362997511357</v>
      </c>
      <c r="S83" s="38">
        <f t="shared" si="8"/>
        <v>0.64508890697280163</v>
      </c>
      <c r="T83" s="38">
        <f t="shared" si="8"/>
        <v>0.5529045991130126</v>
      </c>
      <c r="U83" s="38">
        <f t="shared" si="8"/>
        <v>0.36112943006452963</v>
      </c>
      <c r="V83" s="38">
        <f t="shared" si="8"/>
        <v>0.56623940897507841</v>
      </c>
    </row>
    <row r="84" spans="6:22" ht="13.8" hidden="1" customHeight="1" x14ac:dyDescent="0.25">
      <c r="F84" s="3"/>
      <c r="G84" s="7">
        <f t="shared" si="5"/>
        <v>3</v>
      </c>
      <c r="H84" s="39">
        <v>0</v>
      </c>
      <c r="I84" s="41">
        <v>0</v>
      </c>
      <c r="J84" s="42">
        <v>1</v>
      </c>
      <c r="K84" s="42">
        <v>0</v>
      </c>
      <c r="L84" s="42">
        <v>1</v>
      </c>
      <c r="M84" s="42">
        <v>1</v>
      </c>
      <c r="N84" s="42">
        <v>0</v>
      </c>
      <c r="O84" s="38">
        <f t="shared" si="6"/>
        <v>4.4333804631582407E-3</v>
      </c>
      <c r="P84" s="38">
        <f t="shared" si="9"/>
        <v>0.42712774860549552</v>
      </c>
      <c r="Q84" s="2">
        <f t="shared" si="9"/>
        <v>0.48072540597335223</v>
      </c>
      <c r="R84" s="38">
        <f t="shared" si="9"/>
        <v>0.38645362997511357</v>
      </c>
      <c r="S84" s="38">
        <f t="shared" si="8"/>
        <v>0.64508890697280163</v>
      </c>
      <c r="T84" s="38">
        <f t="shared" si="8"/>
        <v>0.5529045991130126</v>
      </c>
      <c r="U84" s="38">
        <f t="shared" si="8"/>
        <v>0.36112943006452963</v>
      </c>
      <c r="V84" s="38">
        <f t="shared" si="8"/>
        <v>0.43376059102492159</v>
      </c>
    </row>
    <row r="85" spans="6:22" ht="13.8" hidden="1" customHeight="1" x14ac:dyDescent="0.25">
      <c r="F85" s="3"/>
      <c r="G85" s="7">
        <f t="shared" si="5"/>
        <v>2</v>
      </c>
      <c r="H85" s="39">
        <v>0</v>
      </c>
      <c r="I85" s="41">
        <v>0</v>
      </c>
      <c r="J85" s="42">
        <v>1</v>
      </c>
      <c r="K85" s="42">
        <v>0</v>
      </c>
      <c r="L85" s="42">
        <v>1</v>
      </c>
      <c r="M85" s="42">
        <v>0</v>
      </c>
      <c r="N85" s="42"/>
      <c r="O85" s="38">
        <f t="shared" si="6"/>
        <v>1.8081518960743798E-2</v>
      </c>
      <c r="P85" s="38">
        <f t="shared" si="9"/>
        <v>0.42712774860549552</v>
      </c>
      <c r="Q85" s="2">
        <f t="shared" si="9"/>
        <v>0.48072540597335223</v>
      </c>
      <c r="R85" s="38">
        <f t="shared" si="9"/>
        <v>0.38645362997511357</v>
      </c>
      <c r="S85" s="38">
        <f t="shared" si="8"/>
        <v>0.64508890697280163</v>
      </c>
      <c r="T85" s="38">
        <f t="shared" si="8"/>
        <v>0.5529045991130126</v>
      </c>
      <c r="U85" s="38">
        <f t="shared" si="8"/>
        <v>0.63887056993547042</v>
      </c>
      <c r="V85" s="38" t="str">
        <f t="shared" si="8"/>
        <v/>
      </c>
    </row>
    <row r="86" spans="6:22" ht="13.8" hidden="1" customHeight="1" x14ac:dyDescent="0.25">
      <c r="F86" s="3"/>
      <c r="G86" s="7">
        <f t="shared" si="5"/>
        <v>1</v>
      </c>
      <c r="H86" s="39">
        <v>0</v>
      </c>
      <c r="I86" s="41">
        <v>0</v>
      </c>
      <c r="J86" s="42">
        <v>1</v>
      </c>
      <c r="K86" s="42">
        <v>0</v>
      </c>
      <c r="L86" s="42">
        <v>0</v>
      </c>
      <c r="M86" s="42"/>
      <c r="N86" s="42"/>
      <c r="O86" s="38">
        <f t="shared" si="6"/>
        <v>2.288611251034452E-2</v>
      </c>
      <c r="P86" s="38">
        <f t="shared" si="9"/>
        <v>0.42712774860549552</v>
      </c>
      <c r="Q86" s="2">
        <f t="shared" si="9"/>
        <v>0.48072540597335223</v>
      </c>
      <c r="R86" s="38">
        <f t="shared" si="9"/>
        <v>0.38645362997511357</v>
      </c>
      <c r="S86" s="38">
        <f t="shared" si="8"/>
        <v>0.64508890697280163</v>
      </c>
      <c r="T86" s="38">
        <f t="shared" si="8"/>
        <v>0.4470954008869874</v>
      </c>
      <c r="U86" s="38" t="str">
        <f t="shared" si="8"/>
        <v/>
      </c>
      <c r="V86" s="38" t="str">
        <f t="shared" si="8"/>
        <v/>
      </c>
    </row>
    <row r="87" spans="6:22" ht="13.8" hidden="1" customHeight="1" x14ac:dyDescent="0.25">
      <c r="F87" s="3"/>
      <c r="G87" s="7">
        <f>SUM(H87:N87)</f>
        <v>4</v>
      </c>
      <c r="H87" s="39">
        <v>0</v>
      </c>
      <c r="I87" s="41">
        <v>0</v>
      </c>
      <c r="J87" s="42">
        <v>0</v>
      </c>
      <c r="K87" s="42">
        <v>1</v>
      </c>
      <c r="L87" s="42">
        <v>1</v>
      </c>
      <c r="M87" s="42">
        <v>1</v>
      </c>
      <c r="N87" s="42">
        <v>1</v>
      </c>
      <c r="O87" s="38">
        <f>PRODUCT(P87:V87)</f>
        <v>5.0551611312940259E-3</v>
      </c>
      <c r="P87" s="38">
        <f t="shared" si="9"/>
        <v>0.42712774860549552</v>
      </c>
      <c r="Q87" s="2">
        <f t="shared" si="9"/>
        <v>0.48072540597335223</v>
      </c>
      <c r="R87" s="38">
        <f t="shared" si="9"/>
        <v>0.61354637002488643</v>
      </c>
      <c r="S87" s="38">
        <f t="shared" si="8"/>
        <v>0.35491109302719831</v>
      </c>
      <c r="T87" s="38">
        <f t="shared" si="8"/>
        <v>0.5529045991130126</v>
      </c>
      <c r="U87" s="38">
        <f t="shared" si="8"/>
        <v>0.36112943006452963</v>
      </c>
      <c r="V87" s="38">
        <f t="shared" si="8"/>
        <v>0.56623940897507841</v>
      </c>
    </row>
    <row r="88" spans="6:22" ht="13.8" hidden="1" customHeight="1" x14ac:dyDescent="0.25">
      <c r="F88" s="3"/>
      <c r="G88" s="7">
        <f>SUM(H88:N88)</f>
        <v>3</v>
      </c>
      <c r="H88" s="39">
        <v>0</v>
      </c>
      <c r="I88" s="41">
        <v>0</v>
      </c>
      <c r="J88" s="42">
        <v>0</v>
      </c>
      <c r="K88" s="42">
        <v>1</v>
      </c>
      <c r="L88" s="42">
        <v>1</v>
      </c>
      <c r="M88" s="42">
        <v>1</v>
      </c>
      <c r="N88" s="42">
        <v>0</v>
      </c>
      <c r="O88" s="38">
        <f>PRODUCT(P88:V88)</f>
        <v>3.8724427252515999E-3</v>
      </c>
      <c r="P88" s="38">
        <f t="shared" si="9"/>
        <v>0.42712774860549552</v>
      </c>
      <c r="Q88" s="2">
        <f t="shared" si="9"/>
        <v>0.48072540597335223</v>
      </c>
      <c r="R88" s="38">
        <f t="shared" si="9"/>
        <v>0.61354637002488643</v>
      </c>
      <c r="S88" s="38">
        <f t="shared" si="8"/>
        <v>0.35491109302719831</v>
      </c>
      <c r="T88" s="38">
        <f t="shared" si="8"/>
        <v>0.5529045991130126</v>
      </c>
      <c r="U88" s="38">
        <f t="shared" si="8"/>
        <v>0.36112943006452963</v>
      </c>
      <c r="V88" s="38">
        <f t="shared" si="8"/>
        <v>0.43376059102492159</v>
      </c>
    </row>
    <row r="89" spans="6:22" ht="13.8" hidden="1" customHeight="1" x14ac:dyDescent="0.25">
      <c r="F89" s="3"/>
      <c r="G89" s="7">
        <f>SUM(H89:N89)</f>
        <v>2</v>
      </c>
      <c r="H89" s="39">
        <v>0</v>
      </c>
      <c r="I89" s="41">
        <v>0</v>
      </c>
      <c r="J89" s="42">
        <v>0</v>
      </c>
      <c r="K89" s="42">
        <v>1</v>
      </c>
      <c r="L89" s="42">
        <v>1</v>
      </c>
      <c r="M89" s="42">
        <v>0</v>
      </c>
      <c r="N89" s="42"/>
      <c r="O89" s="38">
        <f>PRODUCT(P89:V89)</f>
        <v>1.5793737339463702E-2</v>
      </c>
      <c r="P89" s="38">
        <f t="shared" si="9"/>
        <v>0.42712774860549552</v>
      </c>
      <c r="Q89" s="2">
        <f t="shared" si="9"/>
        <v>0.48072540597335223</v>
      </c>
      <c r="R89" s="38">
        <f t="shared" si="9"/>
        <v>0.61354637002488643</v>
      </c>
      <c r="S89" s="38">
        <f t="shared" si="8"/>
        <v>0.35491109302719831</v>
      </c>
      <c r="T89" s="38">
        <f t="shared" si="8"/>
        <v>0.5529045991130126</v>
      </c>
      <c r="U89" s="38">
        <f t="shared" si="8"/>
        <v>0.63887056993547042</v>
      </c>
      <c r="V89" s="38" t="str">
        <f t="shared" si="8"/>
        <v/>
      </c>
    </row>
    <row r="90" spans="6:22" ht="13.8" hidden="1" customHeight="1" x14ac:dyDescent="0.25">
      <c r="F90" s="3"/>
      <c r="G90" s="7">
        <f>SUM(H90:N90)</f>
        <v>1</v>
      </c>
      <c r="H90" s="39">
        <v>0</v>
      </c>
      <c r="I90" s="41">
        <v>0</v>
      </c>
      <c r="J90" s="42">
        <v>0</v>
      </c>
      <c r="K90" s="42">
        <v>1</v>
      </c>
      <c r="L90" s="42">
        <v>0</v>
      </c>
      <c r="M90" s="42"/>
      <c r="N90" s="42"/>
      <c r="O90" s="38">
        <f>PRODUCT(P90:V90)</f>
        <v>1.9990425057460258E-2</v>
      </c>
      <c r="P90" s="38">
        <f t="shared" si="9"/>
        <v>0.42712774860549552</v>
      </c>
      <c r="Q90" s="2">
        <f t="shared" si="9"/>
        <v>0.48072540597335223</v>
      </c>
      <c r="R90" s="38">
        <f t="shared" si="9"/>
        <v>0.61354637002488643</v>
      </c>
      <c r="S90" s="38">
        <f t="shared" si="8"/>
        <v>0.35491109302719831</v>
      </c>
      <c r="T90" s="38">
        <f t="shared" si="8"/>
        <v>0.4470954008869874</v>
      </c>
      <c r="U90" s="38" t="str">
        <f t="shared" si="8"/>
        <v/>
      </c>
      <c r="V90" s="38" t="str">
        <f t="shared" si="8"/>
        <v/>
      </c>
    </row>
    <row r="91" spans="6:22" ht="13.8" hidden="1" customHeight="1" x14ac:dyDescent="0.25">
      <c r="F91" s="3"/>
      <c r="G91" s="7">
        <f>SUM(H91:N91)</f>
        <v>0</v>
      </c>
      <c r="H91" s="39">
        <v>0</v>
      </c>
      <c r="I91" s="41">
        <v>0</v>
      </c>
      <c r="J91" s="42">
        <v>0</v>
      </c>
      <c r="K91" s="42">
        <v>0</v>
      </c>
      <c r="L91" s="42"/>
      <c r="M91" s="42"/>
      <c r="N91" s="42"/>
      <c r="O91" s="38">
        <f>PRODUCT(P91:V91)</f>
        <v>8.1268421832798921E-2</v>
      </c>
      <c r="P91" s="38">
        <f t="shared" si="9"/>
        <v>0.42712774860549552</v>
      </c>
      <c r="Q91" s="2">
        <f t="shared" si="9"/>
        <v>0.48072540597335223</v>
      </c>
      <c r="R91" s="38">
        <f t="shared" si="9"/>
        <v>0.61354637002488643</v>
      </c>
      <c r="S91" s="38">
        <f t="shared" si="8"/>
        <v>0.64508890697280163</v>
      </c>
      <c r="T91" s="38" t="str">
        <f t="shared" si="8"/>
        <v/>
      </c>
      <c r="U91" s="38" t="str">
        <f t="shared" si="8"/>
        <v/>
      </c>
      <c r="V91" s="38" t="str">
        <f t="shared" si="8"/>
        <v/>
      </c>
    </row>
    <row r="92" spans="6:22" ht="13.8" hidden="1" customHeight="1" x14ac:dyDescent="0.25">
      <c r="F92" s="3"/>
      <c r="G92" s="3"/>
      <c r="H92" s="2"/>
      <c r="I92" s="3"/>
      <c r="J92" s="2"/>
      <c r="K92" s="2"/>
      <c r="L92" s="2"/>
      <c r="M92" s="2"/>
      <c r="N92" s="2"/>
      <c r="O92" s="2"/>
    </row>
    <row r="93" spans="6:22" ht="13.8" hidden="1" customHeight="1" x14ac:dyDescent="0.25">
      <c r="F93" s="3"/>
      <c r="G93" s="3"/>
      <c r="H93" s="2"/>
      <c r="I93" s="3"/>
      <c r="J93" s="2"/>
      <c r="K93" s="2"/>
      <c r="L93" s="2"/>
      <c r="M93" s="2"/>
      <c r="N93" s="2"/>
      <c r="O93" s="2"/>
    </row>
    <row r="94" spans="6:22" ht="13.8" hidden="1" customHeight="1" x14ac:dyDescent="0.25">
      <c r="F94" s="3"/>
      <c r="G94" s="3"/>
      <c r="H94" s="2"/>
      <c r="I94" s="3"/>
      <c r="J94" s="2"/>
      <c r="K94" s="2"/>
      <c r="L94" s="2"/>
      <c r="M94" s="2"/>
      <c r="N94" s="2"/>
      <c r="O94" s="2"/>
    </row>
    <row r="95" spans="6:22" ht="13.8" hidden="1" customHeight="1" x14ac:dyDescent="0.25">
      <c r="F95" s="3"/>
      <c r="G95" s="3"/>
      <c r="H95" s="2"/>
      <c r="I95" s="3"/>
      <c r="J95" s="2"/>
      <c r="K95" s="2"/>
      <c r="L95" s="2"/>
      <c r="M95" s="2"/>
      <c r="N95" s="2"/>
      <c r="O95" s="2"/>
    </row>
    <row r="96" spans="6:22" ht="13.8" hidden="1" customHeight="1" x14ac:dyDescent="0.25">
      <c r="F96" s="3"/>
      <c r="G96" s="3"/>
      <c r="H96" s="2"/>
      <c r="I96" s="3"/>
      <c r="J96" s="2"/>
      <c r="K96" s="2"/>
      <c r="L96" s="2"/>
      <c r="M96" s="2"/>
      <c r="N96" s="2"/>
      <c r="O96" s="2"/>
    </row>
    <row r="97" spans="6:15" ht="13.8" hidden="1" customHeight="1" x14ac:dyDescent="0.25">
      <c r="F97" s="3"/>
      <c r="G97" s="3"/>
      <c r="H97" s="2"/>
      <c r="I97" s="3"/>
      <c r="J97" s="2"/>
      <c r="K97" s="2"/>
      <c r="L97" s="2"/>
      <c r="M97" s="2"/>
      <c r="N97" s="2"/>
      <c r="O97" s="2"/>
    </row>
    <row r="98" spans="6:15" ht="13.8" hidden="1" customHeight="1" x14ac:dyDescent="0.25">
      <c r="F98" s="3"/>
      <c r="G98" s="3"/>
      <c r="H98" s="2"/>
      <c r="I98" s="3"/>
      <c r="J98" s="2"/>
      <c r="K98" s="2"/>
      <c r="L98" s="2"/>
      <c r="M98" s="2"/>
      <c r="N98" s="2"/>
      <c r="O98" s="2"/>
    </row>
    <row r="99" spans="6:15" ht="13.8" hidden="1" customHeight="1" x14ac:dyDescent="0.25">
      <c r="F99" s="3"/>
      <c r="G99" s="3"/>
      <c r="H99" s="2"/>
      <c r="I99" s="3"/>
      <c r="J99" s="2"/>
      <c r="K99" s="2"/>
      <c r="L99" s="2"/>
      <c r="M99" s="2"/>
      <c r="N99" s="2"/>
      <c r="O99" s="2"/>
    </row>
    <row r="100" spans="6:15" ht="13.8" hidden="1" customHeight="1" x14ac:dyDescent="0.25">
      <c r="F100" s="3"/>
      <c r="G100" s="3"/>
      <c r="H100" s="2"/>
      <c r="I100" s="3"/>
      <c r="J100" s="2"/>
      <c r="K100" s="2"/>
      <c r="L100" s="2"/>
      <c r="M100" s="2"/>
      <c r="N100" s="2"/>
      <c r="O100" s="2"/>
    </row>
    <row r="101" spans="6:15" ht="13.8" hidden="1" customHeight="1" x14ac:dyDescent="0.25">
      <c r="F101" s="3"/>
      <c r="G101" s="3"/>
      <c r="H101" s="2"/>
      <c r="I101" s="3"/>
      <c r="J101" s="2"/>
      <c r="K101" s="2"/>
      <c r="L101" s="2"/>
      <c r="M101" s="2"/>
      <c r="N101" s="2"/>
      <c r="O101" s="2"/>
    </row>
    <row r="102" spans="6:15" ht="13.8" hidden="1" customHeight="1" x14ac:dyDescent="0.25">
      <c r="F102" s="3"/>
      <c r="G102" s="3"/>
      <c r="H102" s="2"/>
      <c r="I102" s="3"/>
      <c r="J102" s="2"/>
      <c r="K102" s="2"/>
      <c r="L102" s="2"/>
      <c r="M102" s="2"/>
      <c r="N102" s="2"/>
      <c r="O102" s="2"/>
    </row>
    <row r="103" spans="6:15" ht="13.8" hidden="1" customHeight="1" x14ac:dyDescent="0.25">
      <c r="F103" s="3"/>
      <c r="G103" s="3"/>
      <c r="H103" s="2"/>
      <c r="I103" s="3"/>
      <c r="J103" s="2"/>
      <c r="K103" s="2"/>
      <c r="L103" s="2"/>
      <c r="M103" s="2"/>
      <c r="N103" s="2"/>
      <c r="O103" s="2"/>
    </row>
    <row r="104" spans="6:15" ht="13.8" hidden="1" customHeight="1" x14ac:dyDescent="0.25">
      <c r="F104" s="3"/>
      <c r="G104" s="3"/>
      <c r="H104" s="2"/>
      <c r="I104" s="3"/>
      <c r="J104" s="2"/>
      <c r="K104" s="2"/>
      <c r="L104" s="2"/>
      <c r="M104" s="2"/>
      <c r="N104" s="2"/>
      <c r="O104" s="2"/>
    </row>
    <row r="105" spans="6:15" ht="13.8" hidden="1" customHeight="1" x14ac:dyDescent="0.25">
      <c r="F105" s="3"/>
      <c r="G105" s="3"/>
      <c r="H105" s="2"/>
      <c r="I105" s="3"/>
      <c r="J105" s="2"/>
      <c r="K105" s="2"/>
      <c r="L105" s="2"/>
      <c r="M105" s="2"/>
      <c r="N105" s="2"/>
      <c r="O105" s="2"/>
    </row>
    <row r="106" spans="6:15" ht="13.8" hidden="1" customHeight="1" x14ac:dyDescent="0.25">
      <c r="F106" s="3"/>
      <c r="G106" s="3"/>
      <c r="H106" s="2"/>
      <c r="I106" s="3"/>
      <c r="J106" s="2"/>
      <c r="K106" s="2"/>
      <c r="L106" s="2"/>
      <c r="M106" s="2"/>
      <c r="N106" s="2"/>
      <c r="O106" s="2"/>
    </row>
    <row r="107" spans="6:15" ht="13.8" hidden="1" customHeight="1" x14ac:dyDescent="0.25">
      <c r="F107" s="3"/>
      <c r="G107" s="3"/>
      <c r="H107" s="2"/>
      <c r="I107" s="3"/>
      <c r="J107" s="2"/>
      <c r="K107" s="2"/>
      <c r="L107" s="2"/>
      <c r="M107" s="2"/>
      <c r="N107" s="2"/>
      <c r="O107" s="2"/>
    </row>
    <row r="108" spans="6:15" ht="13.8" hidden="1" customHeight="1" x14ac:dyDescent="0.25"/>
    <row r="109" spans="6:15" ht="13.8" hidden="1" customHeight="1" x14ac:dyDescent="0.25"/>
    <row r="110" spans="6:15" ht="13.8" hidden="1" customHeight="1" x14ac:dyDescent="0.25"/>
    <row r="111" spans="6:15" ht="13.8" hidden="1" customHeight="1" x14ac:dyDescent="0.25"/>
    <row r="112" spans="6:15" ht="13.8" hidden="1" customHeight="1" x14ac:dyDescent="0.25"/>
    <row r="113" ht="13.8" hidden="1" customHeight="1" x14ac:dyDescent="0.25"/>
    <row r="114" ht="13.8" hidden="1" customHeight="1" x14ac:dyDescent="0.25"/>
    <row r="115" ht="13.8" hidden="1" customHeight="1" x14ac:dyDescent="0.25"/>
  </sheetData>
  <mergeCells count="13">
    <mergeCell ref="I6:J6"/>
    <mergeCell ref="B2:I2"/>
    <mergeCell ref="J2:Q2"/>
    <mergeCell ref="I12:J13"/>
    <mergeCell ref="K12:K13"/>
    <mergeCell ref="H12:H13"/>
    <mergeCell ref="I3:J3"/>
    <mergeCell ref="I4:J4"/>
    <mergeCell ref="I5:J5"/>
    <mergeCell ref="I7:J7"/>
    <mergeCell ref="I8:J8"/>
    <mergeCell ref="I9:J9"/>
    <mergeCell ref="I10:J1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801C-2BC3-4D53-A071-CB766D193F0D}">
  <dimension ref="A1:Q12"/>
  <sheetViews>
    <sheetView workbookViewId="0">
      <selection sqref="A1:Q12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6.6640625" bestFit="1" customWidth="1"/>
    <col min="4" max="4" width="7.77734375" bestFit="1" customWidth="1"/>
    <col min="5" max="5" width="6.5546875" bestFit="1" customWidth="1"/>
    <col min="6" max="6" width="6" bestFit="1" customWidth="1"/>
    <col min="7" max="7" width="5" bestFit="1" customWidth="1"/>
    <col min="8" max="8" width="10" bestFit="1" customWidth="1"/>
    <col min="9" max="9" width="5.88671875" bestFit="1" customWidth="1"/>
    <col min="10" max="10" width="6.109375" bestFit="1" customWidth="1"/>
    <col min="11" max="11" width="7.33203125" bestFit="1" customWidth="1"/>
    <col min="12" max="12" width="6.88671875" bestFit="1" customWidth="1"/>
    <col min="13" max="13" width="7.33203125" bestFit="1" customWidth="1"/>
    <col min="14" max="14" width="6.77734375" bestFit="1" customWidth="1"/>
    <col min="15" max="15" width="7.33203125" bestFit="1" customWidth="1"/>
    <col min="16" max="16" width="5.77734375" bestFit="1" customWidth="1"/>
    <col min="17" max="17" width="13" bestFit="1" customWidth="1"/>
  </cols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47</v>
      </c>
    </row>
    <row r="2" spans="1:17" x14ac:dyDescent="0.3">
      <c r="A2">
        <v>0</v>
      </c>
      <c r="B2">
        <v>56</v>
      </c>
      <c r="C2" s="1" t="s">
        <v>127</v>
      </c>
      <c r="D2">
        <v>28</v>
      </c>
      <c r="E2">
        <v>46.4</v>
      </c>
      <c r="F2">
        <v>145</v>
      </c>
      <c r="G2">
        <v>53</v>
      </c>
      <c r="H2">
        <v>0.2</v>
      </c>
      <c r="I2">
        <v>3.97</v>
      </c>
      <c r="J2">
        <v>9.5</v>
      </c>
      <c r="K2">
        <v>5.15</v>
      </c>
      <c r="L2">
        <v>0.74</v>
      </c>
      <c r="M2">
        <v>1.84</v>
      </c>
      <c r="N2">
        <v>43.6</v>
      </c>
      <c r="O2">
        <v>1.38</v>
      </c>
      <c r="P2">
        <v>1541</v>
      </c>
      <c r="Q2">
        <v>51</v>
      </c>
    </row>
    <row r="3" spans="1:17" x14ac:dyDescent="0.3">
      <c r="A3">
        <v>1</v>
      </c>
      <c r="B3">
        <v>56</v>
      </c>
      <c r="C3" s="1" t="s">
        <v>128</v>
      </c>
      <c r="D3">
        <v>28</v>
      </c>
      <c r="E3">
        <v>46.4</v>
      </c>
      <c r="F3">
        <v>155.30000000000001</v>
      </c>
      <c r="G3">
        <v>54</v>
      </c>
      <c r="H3">
        <v>0.3</v>
      </c>
      <c r="I3">
        <v>3.88</v>
      </c>
      <c r="J3">
        <v>9.5</v>
      </c>
      <c r="K3">
        <v>4.1100000000000003</v>
      </c>
      <c r="L3">
        <v>0.93</v>
      </c>
      <c r="M3">
        <v>2.31</v>
      </c>
      <c r="N3">
        <v>50.7</v>
      </c>
      <c r="O3">
        <v>1.33</v>
      </c>
      <c r="P3">
        <v>1541</v>
      </c>
      <c r="Q3">
        <v>51</v>
      </c>
    </row>
    <row r="4" spans="1:17" x14ac:dyDescent="0.3">
      <c r="A4">
        <v>2</v>
      </c>
      <c r="B4">
        <v>56</v>
      </c>
      <c r="C4" s="1" t="s">
        <v>129</v>
      </c>
      <c r="D4">
        <v>29</v>
      </c>
      <c r="E4">
        <v>31</v>
      </c>
      <c r="F4">
        <v>145</v>
      </c>
      <c r="G4">
        <v>49</v>
      </c>
      <c r="H4">
        <v>-0.1</v>
      </c>
      <c r="I4">
        <v>5.15</v>
      </c>
      <c r="J4">
        <v>8.32</v>
      </c>
      <c r="K4">
        <v>3.79</v>
      </c>
      <c r="L4">
        <v>1.3</v>
      </c>
      <c r="M4">
        <v>2.2000000000000002</v>
      </c>
      <c r="N4">
        <v>49.5</v>
      </c>
      <c r="O4">
        <v>1.39</v>
      </c>
      <c r="P4">
        <v>1541</v>
      </c>
      <c r="Q4">
        <v>51</v>
      </c>
    </row>
    <row r="5" spans="1:17" x14ac:dyDescent="0.3">
      <c r="A5">
        <v>3</v>
      </c>
      <c r="B5">
        <v>56</v>
      </c>
      <c r="C5" s="1" t="s">
        <v>130</v>
      </c>
      <c r="D5">
        <v>31</v>
      </c>
      <c r="E5">
        <v>29</v>
      </c>
      <c r="F5">
        <v>143.30000000000001</v>
      </c>
      <c r="G5">
        <v>50</v>
      </c>
      <c r="H5">
        <v>0</v>
      </c>
      <c r="I5">
        <v>4.71</v>
      </c>
      <c r="J5">
        <v>8.23</v>
      </c>
      <c r="K5">
        <v>2.4500000000000002</v>
      </c>
      <c r="L5">
        <v>1.32</v>
      </c>
      <c r="M5">
        <v>3.36</v>
      </c>
      <c r="N5">
        <v>51.8</v>
      </c>
      <c r="O5">
        <v>1.26</v>
      </c>
      <c r="P5">
        <v>1541</v>
      </c>
      <c r="Q5">
        <v>51</v>
      </c>
    </row>
    <row r="6" spans="1:17" x14ac:dyDescent="0.3">
      <c r="A6">
        <v>4</v>
      </c>
      <c r="B6">
        <v>56</v>
      </c>
      <c r="C6" s="1" t="s">
        <v>131</v>
      </c>
      <c r="D6">
        <v>25</v>
      </c>
      <c r="E6">
        <v>4</v>
      </c>
      <c r="F6">
        <v>63</v>
      </c>
      <c r="G6">
        <v>51</v>
      </c>
      <c r="H6">
        <v>0</v>
      </c>
      <c r="I6">
        <v>4.29</v>
      </c>
      <c r="J6">
        <v>11.14</v>
      </c>
      <c r="K6">
        <v>2.4300000000000002</v>
      </c>
      <c r="L6">
        <v>1.71</v>
      </c>
      <c r="M6">
        <v>4.59</v>
      </c>
      <c r="N6">
        <v>43.4</v>
      </c>
      <c r="O6">
        <v>1.21</v>
      </c>
      <c r="P6">
        <v>1541</v>
      </c>
      <c r="Q6">
        <v>51</v>
      </c>
    </row>
    <row r="7" spans="1:17" x14ac:dyDescent="0.3">
      <c r="A7">
        <v>5</v>
      </c>
      <c r="B7">
        <v>56</v>
      </c>
      <c r="C7" s="1" t="s">
        <v>132</v>
      </c>
      <c r="D7">
        <v>8</v>
      </c>
      <c r="E7">
        <v>0</v>
      </c>
      <c r="F7">
        <v>12.3</v>
      </c>
      <c r="G7">
        <v>46</v>
      </c>
      <c r="H7">
        <v>-0.3</v>
      </c>
      <c r="I7">
        <v>7.29</v>
      </c>
      <c r="J7">
        <v>10.210000000000001</v>
      </c>
      <c r="K7">
        <v>5.1100000000000003</v>
      </c>
      <c r="L7">
        <v>2.92</v>
      </c>
      <c r="M7">
        <v>2</v>
      </c>
      <c r="N7">
        <v>61.1</v>
      </c>
      <c r="O7">
        <v>1.86</v>
      </c>
      <c r="P7">
        <v>1541</v>
      </c>
      <c r="Q7">
        <v>51</v>
      </c>
    </row>
    <row r="8" spans="1:17" x14ac:dyDescent="0.3">
      <c r="A8">
        <v>6</v>
      </c>
      <c r="B8">
        <v>31</v>
      </c>
      <c r="C8" s="1" t="s">
        <v>139</v>
      </c>
      <c r="D8">
        <v>28</v>
      </c>
      <c r="E8">
        <v>67.900000000000006</v>
      </c>
      <c r="F8">
        <v>167</v>
      </c>
      <c r="G8">
        <v>56</v>
      </c>
      <c r="H8">
        <v>0.4</v>
      </c>
      <c r="I8">
        <v>3.07</v>
      </c>
      <c r="J8">
        <v>7.92</v>
      </c>
      <c r="K8">
        <v>1.29</v>
      </c>
      <c r="L8">
        <v>0.86</v>
      </c>
      <c r="M8">
        <v>6.12</v>
      </c>
      <c r="N8">
        <v>52</v>
      </c>
      <c r="O8">
        <v>1.02</v>
      </c>
      <c r="P8">
        <v>1558</v>
      </c>
      <c r="Q8">
        <v>55</v>
      </c>
    </row>
    <row r="9" spans="1:17" x14ac:dyDescent="0.3">
      <c r="A9">
        <v>7</v>
      </c>
      <c r="B9">
        <v>31</v>
      </c>
      <c r="C9" s="1" t="s">
        <v>140</v>
      </c>
      <c r="D9">
        <v>28</v>
      </c>
      <c r="E9">
        <v>64.3</v>
      </c>
      <c r="F9">
        <v>176</v>
      </c>
      <c r="G9">
        <v>58</v>
      </c>
      <c r="H9">
        <v>0.5</v>
      </c>
      <c r="I9">
        <v>3.53</v>
      </c>
      <c r="J9">
        <v>9.82</v>
      </c>
      <c r="K9">
        <v>0.97</v>
      </c>
      <c r="L9">
        <v>1.48</v>
      </c>
      <c r="M9">
        <v>10.11</v>
      </c>
      <c r="N9">
        <v>50.8</v>
      </c>
      <c r="O9">
        <v>0.99</v>
      </c>
      <c r="P9">
        <v>1558</v>
      </c>
      <c r="Q9">
        <v>55</v>
      </c>
    </row>
    <row r="10" spans="1:17" x14ac:dyDescent="0.3">
      <c r="A10">
        <v>8</v>
      </c>
      <c r="B10">
        <v>31</v>
      </c>
      <c r="C10" s="1" t="s">
        <v>141</v>
      </c>
      <c r="D10">
        <v>29</v>
      </c>
      <c r="E10">
        <v>58.6</v>
      </c>
      <c r="F10">
        <v>173.3</v>
      </c>
      <c r="G10">
        <v>61</v>
      </c>
      <c r="H10">
        <v>0.8</v>
      </c>
      <c r="I10">
        <v>3.22</v>
      </c>
      <c r="J10">
        <v>11.48</v>
      </c>
      <c r="K10">
        <v>2.13</v>
      </c>
      <c r="L10">
        <v>1.87</v>
      </c>
      <c r="M10">
        <v>5.39</v>
      </c>
      <c r="N10">
        <v>42.3</v>
      </c>
      <c r="O10">
        <v>0.96</v>
      </c>
      <c r="P10">
        <v>1558</v>
      </c>
      <c r="Q10">
        <v>55</v>
      </c>
    </row>
    <row r="11" spans="1:17" x14ac:dyDescent="0.3">
      <c r="A11">
        <v>9</v>
      </c>
      <c r="B11">
        <v>31</v>
      </c>
      <c r="C11" s="1" t="s">
        <v>142</v>
      </c>
      <c r="D11">
        <v>1</v>
      </c>
      <c r="E11">
        <v>0</v>
      </c>
      <c r="F11">
        <v>2</v>
      </c>
      <c r="G11">
        <v>21</v>
      </c>
      <c r="H11">
        <v>-2.1</v>
      </c>
      <c r="I11">
        <v>27</v>
      </c>
      <c r="J11">
        <v>18</v>
      </c>
      <c r="K11">
        <v>4.5</v>
      </c>
      <c r="L11">
        <v>9</v>
      </c>
      <c r="M11">
        <v>4</v>
      </c>
      <c r="N11">
        <v>0</v>
      </c>
      <c r="O11">
        <v>4</v>
      </c>
      <c r="P11">
        <v>1558</v>
      </c>
      <c r="Q11">
        <v>55</v>
      </c>
    </row>
    <row r="12" spans="1:17" x14ac:dyDescent="0.3">
      <c r="A12">
        <v>10</v>
      </c>
      <c r="B12">
        <v>31</v>
      </c>
      <c r="C12" s="1" t="s">
        <v>143</v>
      </c>
      <c r="D12">
        <v>43</v>
      </c>
      <c r="E12">
        <v>0</v>
      </c>
      <c r="F12">
        <v>58.6</v>
      </c>
      <c r="G12">
        <v>52</v>
      </c>
      <c r="H12">
        <v>0.1</v>
      </c>
      <c r="I12">
        <v>3.68</v>
      </c>
      <c r="J12">
        <v>13.97</v>
      </c>
      <c r="K12">
        <v>4.45</v>
      </c>
      <c r="L12">
        <v>1.07</v>
      </c>
      <c r="M12">
        <v>3.14</v>
      </c>
      <c r="N12">
        <v>41</v>
      </c>
      <c r="O12">
        <v>1.1100000000000001</v>
      </c>
      <c r="P12">
        <v>1558</v>
      </c>
      <c r="Q12">
        <v>55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3167-9812-485A-B98D-A9DF1D30ED1B}">
  <dimension ref="A1:Q14"/>
  <sheetViews>
    <sheetView workbookViewId="0">
      <selection activeCell="K28" sqref="K28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5.33203125" bestFit="1" customWidth="1"/>
    <col min="4" max="4" width="7.77734375" bestFit="1" customWidth="1"/>
    <col min="5" max="5" width="6.5546875" bestFit="1" customWidth="1"/>
    <col min="6" max="6" width="6" bestFit="1" customWidth="1"/>
    <col min="7" max="7" width="5" bestFit="1" customWidth="1"/>
    <col min="8" max="8" width="10" bestFit="1" customWidth="1"/>
    <col min="9" max="9" width="5.88671875" bestFit="1" customWidth="1"/>
    <col min="10" max="10" width="6.109375" bestFit="1" customWidth="1"/>
    <col min="11" max="11" width="7.33203125" bestFit="1" customWidth="1"/>
    <col min="12" max="12" width="6.88671875" bestFit="1" customWidth="1"/>
    <col min="13" max="13" width="7.33203125" bestFit="1" customWidth="1"/>
    <col min="14" max="14" width="6.77734375" bestFit="1" customWidth="1"/>
    <col min="15" max="15" width="7.33203125" bestFit="1" customWidth="1"/>
    <col min="16" max="16" width="5.77734375" bestFit="1" customWidth="1"/>
    <col min="17" max="17" width="13" bestFit="1" customWidth="1"/>
  </cols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47</v>
      </c>
    </row>
    <row r="2" spans="1:17" x14ac:dyDescent="0.3">
      <c r="A2">
        <v>0</v>
      </c>
      <c r="B2">
        <v>45</v>
      </c>
      <c r="C2" s="1" t="s">
        <v>26</v>
      </c>
      <c r="D2">
        <v>25</v>
      </c>
      <c r="E2">
        <v>32</v>
      </c>
      <c r="F2">
        <v>131.30000000000001</v>
      </c>
      <c r="G2">
        <v>50</v>
      </c>
      <c r="H2">
        <v>0</v>
      </c>
      <c r="I2">
        <v>4.66</v>
      </c>
      <c r="J2">
        <v>8.2200000000000006</v>
      </c>
      <c r="K2">
        <v>2.12</v>
      </c>
      <c r="L2">
        <v>1.37</v>
      </c>
      <c r="M2">
        <v>3.87</v>
      </c>
      <c r="N2">
        <v>52.7</v>
      </c>
      <c r="O2">
        <v>1.2</v>
      </c>
      <c r="P2">
        <v>1534</v>
      </c>
      <c r="Q2">
        <v>49</v>
      </c>
    </row>
    <row r="3" spans="1:17" x14ac:dyDescent="0.3">
      <c r="A3">
        <v>1</v>
      </c>
      <c r="B3">
        <v>45</v>
      </c>
      <c r="C3" s="1" t="s">
        <v>25</v>
      </c>
      <c r="D3">
        <v>27</v>
      </c>
      <c r="E3">
        <v>25.9</v>
      </c>
      <c r="F3">
        <v>130</v>
      </c>
      <c r="G3">
        <v>47</v>
      </c>
      <c r="H3">
        <v>-0.2</v>
      </c>
      <c r="I3">
        <v>5.26</v>
      </c>
      <c r="J3">
        <v>7.96</v>
      </c>
      <c r="K3">
        <v>3.53</v>
      </c>
      <c r="L3">
        <v>1.8</v>
      </c>
      <c r="M3">
        <v>2.25</v>
      </c>
      <c r="N3">
        <v>41.5</v>
      </c>
      <c r="O3">
        <v>1.46</v>
      </c>
      <c r="P3">
        <v>1534</v>
      </c>
      <c r="Q3">
        <v>49</v>
      </c>
    </row>
    <row r="4" spans="1:17" x14ac:dyDescent="0.3">
      <c r="A4">
        <v>2</v>
      </c>
      <c r="B4">
        <v>45</v>
      </c>
      <c r="C4" s="1" t="s">
        <v>2</v>
      </c>
      <c r="D4">
        <v>28</v>
      </c>
      <c r="E4">
        <v>17.899999999999999</v>
      </c>
      <c r="F4">
        <v>139</v>
      </c>
      <c r="G4">
        <v>51</v>
      </c>
      <c r="H4">
        <v>0</v>
      </c>
      <c r="I4">
        <v>3.75</v>
      </c>
      <c r="J4">
        <v>8.2200000000000006</v>
      </c>
      <c r="K4">
        <v>2.27</v>
      </c>
      <c r="L4">
        <v>1.17</v>
      </c>
      <c r="M4">
        <v>3.63</v>
      </c>
      <c r="N4">
        <v>52</v>
      </c>
      <c r="O4">
        <v>1.24</v>
      </c>
      <c r="P4">
        <v>1534</v>
      </c>
      <c r="Q4">
        <v>49</v>
      </c>
    </row>
    <row r="5" spans="1:17" x14ac:dyDescent="0.3">
      <c r="A5">
        <v>3</v>
      </c>
      <c r="B5">
        <v>45</v>
      </c>
      <c r="C5" s="1" t="s">
        <v>27</v>
      </c>
      <c r="D5">
        <v>32</v>
      </c>
      <c r="E5">
        <v>9.4</v>
      </c>
      <c r="F5">
        <v>82.7</v>
      </c>
      <c r="G5">
        <v>50</v>
      </c>
      <c r="H5">
        <v>0</v>
      </c>
      <c r="I5">
        <v>4.79</v>
      </c>
      <c r="J5">
        <v>12.74</v>
      </c>
      <c r="K5">
        <v>4.46</v>
      </c>
      <c r="L5">
        <v>1.63</v>
      </c>
      <c r="M5">
        <v>2.85</v>
      </c>
      <c r="N5">
        <v>43.2</v>
      </c>
      <c r="O5">
        <v>1.42</v>
      </c>
      <c r="P5">
        <v>1534</v>
      </c>
      <c r="Q5">
        <v>49</v>
      </c>
    </row>
    <row r="6" spans="1:17" x14ac:dyDescent="0.3">
      <c r="A6">
        <v>4</v>
      </c>
      <c r="B6">
        <v>45</v>
      </c>
      <c r="C6" s="1" t="s">
        <v>28</v>
      </c>
      <c r="D6">
        <v>1</v>
      </c>
      <c r="E6">
        <v>0</v>
      </c>
      <c r="F6">
        <v>2.2999999999999998</v>
      </c>
      <c r="G6">
        <v>53</v>
      </c>
      <c r="H6">
        <v>0.2</v>
      </c>
      <c r="I6">
        <v>0</v>
      </c>
      <c r="J6">
        <v>3.86</v>
      </c>
      <c r="K6">
        <v>3.86</v>
      </c>
      <c r="L6">
        <v>0</v>
      </c>
      <c r="M6">
        <v>1</v>
      </c>
      <c r="N6">
        <v>50</v>
      </c>
      <c r="O6">
        <v>1.29</v>
      </c>
      <c r="P6">
        <v>1534</v>
      </c>
      <c r="Q6">
        <v>49</v>
      </c>
    </row>
    <row r="7" spans="1:17" x14ac:dyDescent="0.3">
      <c r="A7">
        <v>5</v>
      </c>
      <c r="B7">
        <v>45</v>
      </c>
      <c r="C7" s="1" t="s">
        <v>29</v>
      </c>
      <c r="D7">
        <v>1</v>
      </c>
      <c r="E7">
        <v>0</v>
      </c>
      <c r="F7">
        <v>5</v>
      </c>
      <c r="G7">
        <v>44</v>
      </c>
      <c r="H7">
        <v>-0.5</v>
      </c>
      <c r="I7">
        <v>5.4</v>
      </c>
      <c r="J7">
        <v>9</v>
      </c>
      <c r="K7">
        <v>7.2</v>
      </c>
      <c r="L7">
        <v>3.6</v>
      </c>
      <c r="M7">
        <v>1.25</v>
      </c>
      <c r="N7">
        <v>33.299999999999997</v>
      </c>
      <c r="O7">
        <v>2</v>
      </c>
      <c r="P7">
        <v>1534</v>
      </c>
      <c r="Q7">
        <v>49</v>
      </c>
    </row>
    <row r="8" spans="1:17" x14ac:dyDescent="0.3">
      <c r="A8">
        <v>6</v>
      </c>
      <c r="B8">
        <v>45</v>
      </c>
      <c r="C8" s="1" t="s">
        <v>30</v>
      </c>
      <c r="D8">
        <v>24</v>
      </c>
      <c r="E8">
        <v>0</v>
      </c>
      <c r="F8">
        <v>53</v>
      </c>
      <c r="G8">
        <v>48</v>
      </c>
      <c r="H8">
        <v>-0.2</v>
      </c>
      <c r="I8">
        <v>4.24</v>
      </c>
      <c r="J8">
        <v>5.26</v>
      </c>
      <c r="K8">
        <v>2.5499999999999998</v>
      </c>
      <c r="L8">
        <v>1.53</v>
      </c>
      <c r="M8">
        <v>2.0699999999999998</v>
      </c>
      <c r="N8">
        <v>42.7</v>
      </c>
      <c r="O8">
        <v>1.32</v>
      </c>
      <c r="P8">
        <v>1534</v>
      </c>
      <c r="Q8">
        <v>49</v>
      </c>
    </row>
    <row r="9" spans="1:17" x14ac:dyDescent="0.3">
      <c r="A9">
        <v>7</v>
      </c>
      <c r="B9">
        <v>49</v>
      </c>
      <c r="C9" s="1" t="s">
        <v>120</v>
      </c>
      <c r="D9">
        <v>16</v>
      </c>
      <c r="E9">
        <v>62.5</v>
      </c>
      <c r="F9">
        <v>97.7</v>
      </c>
      <c r="G9">
        <v>49</v>
      </c>
      <c r="H9">
        <v>-0.1</v>
      </c>
      <c r="I9">
        <v>4.5199999999999996</v>
      </c>
      <c r="J9">
        <v>6.73</v>
      </c>
      <c r="K9">
        <v>2.95</v>
      </c>
      <c r="L9">
        <v>1.29</v>
      </c>
      <c r="M9">
        <v>2.2799999999999998</v>
      </c>
      <c r="N9">
        <v>49.5</v>
      </c>
      <c r="O9">
        <v>1.4</v>
      </c>
      <c r="P9">
        <v>1546</v>
      </c>
      <c r="Q9">
        <v>48</v>
      </c>
    </row>
    <row r="10" spans="1:17" x14ac:dyDescent="0.3">
      <c r="A10">
        <v>8</v>
      </c>
      <c r="B10">
        <v>49</v>
      </c>
      <c r="C10" s="1" t="s">
        <v>121</v>
      </c>
      <c r="D10">
        <v>28</v>
      </c>
      <c r="E10">
        <v>42.9</v>
      </c>
      <c r="F10">
        <v>164</v>
      </c>
      <c r="G10">
        <v>48</v>
      </c>
      <c r="H10">
        <v>-0.2</v>
      </c>
      <c r="I10">
        <v>5.0999999999999996</v>
      </c>
      <c r="J10">
        <v>7.02</v>
      </c>
      <c r="K10">
        <v>3.18</v>
      </c>
      <c r="L10">
        <v>1.65</v>
      </c>
      <c r="M10">
        <v>2.21</v>
      </c>
      <c r="N10">
        <v>55.4</v>
      </c>
      <c r="O10">
        <v>1.42</v>
      </c>
      <c r="P10">
        <v>1546</v>
      </c>
      <c r="Q10">
        <v>48</v>
      </c>
    </row>
    <row r="11" spans="1:17" x14ac:dyDescent="0.3">
      <c r="A11">
        <v>9</v>
      </c>
      <c r="B11">
        <v>49</v>
      </c>
      <c r="C11" s="1" t="s">
        <v>122</v>
      </c>
      <c r="D11">
        <v>30</v>
      </c>
      <c r="E11">
        <v>10</v>
      </c>
      <c r="F11">
        <v>101</v>
      </c>
      <c r="G11">
        <v>48</v>
      </c>
      <c r="H11">
        <v>-0.2</v>
      </c>
      <c r="I11">
        <v>4.99</v>
      </c>
      <c r="J11">
        <v>6.95</v>
      </c>
      <c r="K11">
        <v>4.28</v>
      </c>
      <c r="L11">
        <v>1.6</v>
      </c>
      <c r="M11">
        <v>1.62</v>
      </c>
      <c r="N11">
        <v>46.4</v>
      </c>
      <c r="O11">
        <v>1.5</v>
      </c>
      <c r="P11">
        <v>1546</v>
      </c>
      <c r="Q11">
        <v>48</v>
      </c>
    </row>
    <row r="12" spans="1:17" x14ac:dyDescent="0.3">
      <c r="A12">
        <v>10</v>
      </c>
      <c r="B12">
        <v>49</v>
      </c>
      <c r="C12" s="1" t="s">
        <v>123</v>
      </c>
      <c r="D12">
        <v>23</v>
      </c>
      <c r="E12">
        <v>4.3</v>
      </c>
      <c r="F12">
        <v>94.3</v>
      </c>
      <c r="G12">
        <v>50</v>
      </c>
      <c r="H12">
        <v>0</v>
      </c>
      <c r="I12">
        <v>4.01</v>
      </c>
      <c r="J12">
        <v>6.58</v>
      </c>
      <c r="K12">
        <v>3.15</v>
      </c>
      <c r="L12">
        <v>1.43</v>
      </c>
      <c r="M12">
        <v>2.09</v>
      </c>
      <c r="N12">
        <v>50.3</v>
      </c>
      <c r="O12">
        <v>1.18</v>
      </c>
      <c r="P12">
        <v>1546</v>
      </c>
      <c r="Q12">
        <v>48</v>
      </c>
    </row>
    <row r="13" spans="1:17" x14ac:dyDescent="0.3">
      <c r="A13">
        <v>11</v>
      </c>
      <c r="B13">
        <v>49</v>
      </c>
      <c r="C13" s="1" t="s">
        <v>124</v>
      </c>
      <c r="D13">
        <v>3</v>
      </c>
      <c r="E13">
        <v>0</v>
      </c>
      <c r="F13">
        <v>11.3</v>
      </c>
      <c r="G13">
        <v>39</v>
      </c>
      <c r="H13">
        <v>-0.8</v>
      </c>
      <c r="I13">
        <v>7.15</v>
      </c>
      <c r="J13">
        <v>7.94</v>
      </c>
      <c r="K13">
        <v>1.59</v>
      </c>
      <c r="L13">
        <v>2.38</v>
      </c>
      <c r="M13">
        <v>5</v>
      </c>
      <c r="N13">
        <v>50</v>
      </c>
      <c r="O13">
        <v>1.85</v>
      </c>
      <c r="P13">
        <v>1546</v>
      </c>
      <c r="Q13">
        <v>48</v>
      </c>
    </row>
    <row r="14" spans="1:17" x14ac:dyDescent="0.3">
      <c r="A14">
        <v>12</v>
      </c>
      <c r="B14">
        <v>49</v>
      </c>
      <c r="C14" s="1" t="s">
        <v>125</v>
      </c>
      <c r="D14">
        <v>2</v>
      </c>
      <c r="E14">
        <v>0</v>
      </c>
      <c r="F14">
        <v>4.7</v>
      </c>
      <c r="G14">
        <v>56</v>
      </c>
      <c r="H14">
        <v>0.4</v>
      </c>
      <c r="I14">
        <v>1.93</v>
      </c>
      <c r="J14">
        <v>11.56</v>
      </c>
      <c r="K14">
        <v>3.85</v>
      </c>
      <c r="L14">
        <v>0</v>
      </c>
      <c r="M14">
        <v>3</v>
      </c>
      <c r="N14">
        <v>62.5</v>
      </c>
      <c r="O14">
        <v>0.64</v>
      </c>
      <c r="P14">
        <v>1546</v>
      </c>
      <c r="Q14">
        <v>48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8360-56C3-4E4E-9854-FC104D28BBDC}">
  <dimension ref="B1:AD126"/>
  <sheetViews>
    <sheetView showGridLines="0" zoomScale="175" zoomScaleNormal="175" workbookViewId="0">
      <selection activeCell="B2" sqref="B2:I2"/>
    </sheetView>
  </sheetViews>
  <sheetFormatPr defaultRowHeight="13.8" x14ac:dyDescent="0.25"/>
  <cols>
    <col min="1" max="1" width="1.109375" style="2" customWidth="1"/>
    <col min="2" max="2" width="7.6640625" style="2" customWidth="1"/>
    <col min="3" max="3" width="13.6640625" style="2" customWidth="1"/>
    <col min="4" max="8" width="7.77734375" style="7" customWidth="1"/>
    <col min="9" max="9" width="8.88671875" style="7" customWidth="1"/>
    <col min="10" max="10" width="8.88671875" style="3" customWidth="1"/>
    <col min="11" max="15" width="7.77734375" style="3" customWidth="1"/>
    <col min="16" max="16" width="13.6640625" style="2" customWidth="1"/>
    <col min="17" max="17" width="7.6640625" style="2" customWidth="1"/>
    <col min="18" max="18" width="15.21875" style="2" bestFit="1" customWidth="1"/>
    <col min="19" max="19" width="17.6640625" style="2" bestFit="1" customWidth="1"/>
    <col min="20" max="16384" width="8.88671875" style="2"/>
  </cols>
  <sheetData>
    <row r="1" spans="2:30" ht="14.4" thickBot="1" x14ac:dyDescent="0.3"/>
    <row r="2" spans="2:30" ht="27.6" customHeight="1" thickBot="1" x14ac:dyDescent="0.3">
      <c r="B2" s="163" t="str">
        <f>_xlfn.CONCAT("Honolulu Sun Dogs (Team Game Score = ",AC3,")")</f>
        <v>Honolulu Sun Dogs (Team Game Score = 48)</v>
      </c>
      <c r="C2" s="164"/>
      <c r="D2" s="164"/>
      <c r="E2" s="164"/>
      <c r="F2" s="164"/>
      <c r="G2" s="164"/>
      <c r="H2" s="164"/>
      <c r="I2" s="165"/>
      <c r="J2" s="166" t="str">
        <f>_xlfn.CONCAT("Nashville Countrypolitans (Team Game Score = ",AD3,")")</f>
        <v>Nashville Countrypolitans (Team Game Score = 51)</v>
      </c>
      <c r="K2" s="167"/>
      <c r="L2" s="167"/>
      <c r="M2" s="167"/>
      <c r="N2" s="167"/>
      <c r="O2" s="167"/>
      <c r="P2" s="167"/>
      <c r="Q2" s="168"/>
    </row>
    <row r="3" spans="2:30" ht="41.4" customHeight="1" thickBot="1" x14ac:dyDescent="0.3">
      <c r="B3" s="120" t="s">
        <v>148</v>
      </c>
      <c r="C3" s="121" t="s">
        <v>64</v>
      </c>
      <c r="D3" s="122" t="s">
        <v>42</v>
      </c>
      <c r="E3" s="123" t="s">
        <v>70</v>
      </c>
      <c r="F3" s="122" t="s">
        <v>71</v>
      </c>
      <c r="G3" s="124" t="s">
        <v>65</v>
      </c>
      <c r="H3" s="122" t="s">
        <v>62</v>
      </c>
      <c r="I3" s="169" t="s">
        <v>63</v>
      </c>
      <c r="J3" s="170"/>
      <c r="K3" s="122" t="s">
        <v>62</v>
      </c>
      <c r="L3" s="123" t="s">
        <v>65</v>
      </c>
      <c r="M3" s="122" t="s">
        <v>71</v>
      </c>
      <c r="N3" s="124" t="s">
        <v>70</v>
      </c>
      <c r="O3" s="125" t="s">
        <v>42</v>
      </c>
      <c r="P3" s="121" t="s">
        <v>64</v>
      </c>
      <c r="Q3" s="126" t="s">
        <v>148</v>
      </c>
      <c r="AC3" s="2">
        <f>VLOOKUP(C4,hon_nsh!C:Q,15,FALSE)</f>
        <v>48</v>
      </c>
      <c r="AD3" s="2">
        <f>VLOOKUP(P4,nsh_moj!C:Q,15,FALSE)</f>
        <v>51</v>
      </c>
    </row>
    <row r="4" spans="2:30" ht="14.4" customHeight="1" x14ac:dyDescent="0.25">
      <c r="B4" s="114" t="s">
        <v>147</v>
      </c>
      <c r="C4" s="94" t="s">
        <v>121</v>
      </c>
      <c r="D4" s="95">
        <f>IFERROR(VLOOKUP(C4,hon_nsh!C:Q,5,FALSE),"-")</f>
        <v>48</v>
      </c>
      <c r="E4" s="96">
        <f>IFERROR(VLOOKUP(C4,hon_nsh!C:Q,14,FALSE),$E$4)</f>
        <v>1546</v>
      </c>
      <c r="F4" s="97">
        <f>IFERROR(4.7*(D4-VLOOKUP(C4,hon_nsh!C:Q,15,FALSE)),0)</f>
        <v>0</v>
      </c>
      <c r="G4" s="98">
        <f t="shared" ref="G4:G10" si="0">IF(B4="Home",E4+F4+68,E4+F4)</f>
        <v>1546</v>
      </c>
      <c r="H4" s="99">
        <f t="shared" ref="H4:H10" si="1">1/(1+(10^((L4-G4)/400)))</f>
        <v>0.39083033697908653</v>
      </c>
      <c r="I4" s="171" t="s">
        <v>0</v>
      </c>
      <c r="J4" s="172"/>
      <c r="K4" s="100">
        <f>1/(1+10^((G4-L4)/400))</f>
        <v>0.60916966302091347</v>
      </c>
      <c r="L4" s="101">
        <f t="shared" ref="L4:L10" si="2">IF(Q4="Home",M4+N4+68,M4+N4)</f>
        <v>1623.1</v>
      </c>
      <c r="M4" s="97">
        <f>4.7*(O4-VLOOKUP(P4,hon_nsh!C:Q,15,FALSE))</f>
        <v>14.100000000000001</v>
      </c>
      <c r="N4" s="98">
        <f>VLOOKUP(P4,hon_nsh!C:Q,14,FALSE)</f>
        <v>1541</v>
      </c>
      <c r="O4" s="102">
        <f>VLOOKUP(P4,hon_nsh!C:Q,5,FALSE)</f>
        <v>54</v>
      </c>
      <c r="P4" s="103" t="s">
        <v>128</v>
      </c>
      <c r="Q4" s="115" t="s">
        <v>146</v>
      </c>
    </row>
    <row r="5" spans="2:30" x14ac:dyDescent="0.25">
      <c r="B5" s="116" t="s">
        <v>147</v>
      </c>
      <c r="C5" s="58" t="s">
        <v>123</v>
      </c>
      <c r="D5" s="54">
        <f>IFERROR(VLOOKUP(C5,hon_nsh!C:Q,5,FALSE),"-")</f>
        <v>50</v>
      </c>
      <c r="E5" s="62">
        <f>IFERROR(VLOOKUP(C5,hon_nsh!C:Q,14,FALSE),$E$4)</f>
        <v>1546</v>
      </c>
      <c r="F5" s="55">
        <f>IFERROR(4.7*(D5-VLOOKUP(C5,hon_nsh!C:Q,15,FALSE)),0)</f>
        <v>9.4</v>
      </c>
      <c r="G5" s="63">
        <f t="shared" si="0"/>
        <v>1555.4</v>
      </c>
      <c r="H5" s="56">
        <f t="shared" si="1"/>
        <v>0.43673203659454746</v>
      </c>
      <c r="I5" s="138" t="s">
        <v>43</v>
      </c>
      <c r="J5" s="139"/>
      <c r="K5" s="85">
        <f t="shared" ref="K5:K10" si="3">1/(1+10^((G5-L5)/400))</f>
        <v>0.56326796340545249</v>
      </c>
      <c r="L5" s="66">
        <f t="shared" si="2"/>
        <v>1599.6</v>
      </c>
      <c r="M5" s="55">
        <f>4.7*(O5-VLOOKUP(P5,hon_nsh!C:Q,15,FALSE))</f>
        <v>-9.4</v>
      </c>
      <c r="N5" s="63">
        <f>VLOOKUP(P5,hon_nsh!C:Q,14,FALSE)</f>
        <v>1541</v>
      </c>
      <c r="O5" s="68">
        <f>VLOOKUP(P5,hon_nsh!C:Q,5,FALSE)</f>
        <v>49</v>
      </c>
      <c r="P5" s="93" t="s">
        <v>129</v>
      </c>
      <c r="Q5" s="117" t="s">
        <v>146</v>
      </c>
    </row>
    <row r="6" spans="2:30" x14ac:dyDescent="0.25">
      <c r="B6" s="116" t="s">
        <v>146</v>
      </c>
      <c r="C6" s="58" t="s">
        <v>122</v>
      </c>
      <c r="D6" s="54">
        <f>IFERROR(VLOOKUP(C6,hon_nsh!C:Q,5,FALSE),"-")</f>
        <v>48</v>
      </c>
      <c r="E6" s="62">
        <f>IFERROR(VLOOKUP(C6,hon_nsh!C:Q,14,FALSE),$E$4)</f>
        <v>1546</v>
      </c>
      <c r="F6" s="55">
        <f>IFERROR(4.7*(D6-VLOOKUP(C6,hon_nsh!C:Q,15,FALSE)),0)</f>
        <v>0</v>
      </c>
      <c r="G6" s="63">
        <f t="shared" si="0"/>
        <v>1614</v>
      </c>
      <c r="H6" s="56">
        <f t="shared" si="1"/>
        <v>0.59051893295065061</v>
      </c>
      <c r="I6" s="138" t="s">
        <v>44</v>
      </c>
      <c r="J6" s="139"/>
      <c r="K6" s="85">
        <f t="shared" si="3"/>
        <v>0.40948106704934939</v>
      </c>
      <c r="L6" s="66">
        <f t="shared" si="2"/>
        <v>1550.4</v>
      </c>
      <c r="M6" s="55">
        <f>4.7*(O6-VLOOKUP(P6,hon_nsh!C:Q,15,FALSE))</f>
        <v>9.4</v>
      </c>
      <c r="N6" s="63">
        <f>VLOOKUP(P6,hon_nsh!C:Q,14,FALSE)</f>
        <v>1541</v>
      </c>
      <c r="O6" s="68">
        <f>VLOOKUP(P6,hon_nsh!C:Q,5,FALSE)</f>
        <v>53</v>
      </c>
      <c r="P6" s="93" t="s">
        <v>127</v>
      </c>
      <c r="Q6" s="117" t="s">
        <v>147</v>
      </c>
    </row>
    <row r="7" spans="2:30" x14ac:dyDescent="0.25">
      <c r="B7" s="116" t="s">
        <v>146</v>
      </c>
      <c r="C7" s="58" t="s">
        <v>120</v>
      </c>
      <c r="D7" s="54">
        <f>IFERROR(VLOOKUP(C7,hon_nsh!C:Q,5,FALSE),"-")</f>
        <v>49</v>
      </c>
      <c r="E7" s="62">
        <f>IFERROR(VLOOKUP(C7,hon_nsh!C:Q,14,FALSE),$E$4)</f>
        <v>1546</v>
      </c>
      <c r="F7" s="55">
        <f>IFERROR(4.7*(D7-VLOOKUP(C7,hon_nsh!C:Q,15,FALSE)),0)</f>
        <v>4.7</v>
      </c>
      <c r="G7" s="63">
        <f t="shared" si="0"/>
        <v>1618.7</v>
      </c>
      <c r="H7" s="56">
        <f t="shared" si="1"/>
        <v>0.61640869396489617</v>
      </c>
      <c r="I7" s="138" t="s">
        <v>105</v>
      </c>
      <c r="J7" s="139"/>
      <c r="K7" s="85">
        <f t="shared" si="3"/>
        <v>0.38359130603510383</v>
      </c>
      <c r="L7" s="66">
        <f t="shared" si="2"/>
        <v>1536.3</v>
      </c>
      <c r="M7" s="55">
        <f>IFERROR(4.7*(O7-VLOOKUP(P7,hon_nsh!C:Q,15,FALSE)),0)</f>
        <v>-4.7</v>
      </c>
      <c r="N7" s="63">
        <f>IFERROR(VLOOKUP(P7,hon_nsh!C:Q,14,FALSE),N4)</f>
        <v>1541</v>
      </c>
      <c r="O7" s="68">
        <f>IFERROR(VLOOKUP(P7,hon_nsh!C:Q,5,FALSE),"-")</f>
        <v>50</v>
      </c>
      <c r="P7" s="93" t="s">
        <v>130</v>
      </c>
      <c r="Q7" s="117" t="s">
        <v>147</v>
      </c>
    </row>
    <row r="8" spans="2:30" x14ac:dyDescent="0.25">
      <c r="B8" s="116" t="s">
        <v>147</v>
      </c>
      <c r="C8" s="58" t="s">
        <v>121</v>
      </c>
      <c r="D8" s="54">
        <f>IFERROR(VLOOKUP(C8,hon_nsh!C:Q,5,FALSE),"-")</f>
        <v>48</v>
      </c>
      <c r="E8" s="62">
        <f>IFERROR(VLOOKUP(C8,hon_nsh!C:Q,14,FALSE),$E$4)</f>
        <v>1546</v>
      </c>
      <c r="F8" s="55">
        <f>IFERROR(4.7*(D8-VLOOKUP(C8,hon_nsh!C:Q,15,FALSE)),0)</f>
        <v>0</v>
      </c>
      <c r="G8" s="63">
        <f t="shared" si="0"/>
        <v>1546</v>
      </c>
      <c r="H8" s="56">
        <f t="shared" si="1"/>
        <v>0.39083033697908653</v>
      </c>
      <c r="I8" s="138" t="s">
        <v>46</v>
      </c>
      <c r="J8" s="139"/>
      <c r="K8" s="85">
        <f t="shared" si="3"/>
        <v>0.60916966302091347</v>
      </c>
      <c r="L8" s="66">
        <f t="shared" si="2"/>
        <v>1623.1</v>
      </c>
      <c r="M8" s="55">
        <f>4.7*(O8-VLOOKUP(P8,hon_nsh!C:Q,15,FALSE))</f>
        <v>14.100000000000001</v>
      </c>
      <c r="N8" s="63">
        <f>VLOOKUP(P8,hon_nsh!C:Q,14,FALSE)</f>
        <v>1541</v>
      </c>
      <c r="O8" s="68">
        <f>VLOOKUP(P8,hon_nsh!C:Q,5,FALSE)</f>
        <v>54</v>
      </c>
      <c r="P8" s="93" t="s">
        <v>128</v>
      </c>
      <c r="Q8" s="117" t="s">
        <v>146</v>
      </c>
    </row>
    <row r="9" spans="2:30" x14ac:dyDescent="0.25">
      <c r="B9" s="116" t="s">
        <v>147</v>
      </c>
      <c r="C9" s="58" t="s">
        <v>123</v>
      </c>
      <c r="D9" s="54">
        <f>IFERROR(VLOOKUP(C9,hon_nsh!C:Q,5,FALSE),"-")</f>
        <v>50</v>
      </c>
      <c r="E9" s="62">
        <f>IFERROR(VLOOKUP(C9,hon_nsh!C:Q,14,FALSE),$E$4)</f>
        <v>1546</v>
      </c>
      <c r="F9" s="55">
        <f>IFERROR(4.7*(D9-VLOOKUP(C9,hon_nsh!C:Q,15,FALSE)),0)</f>
        <v>9.4</v>
      </c>
      <c r="G9" s="63">
        <f t="shared" si="0"/>
        <v>1555.4</v>
      </c>
      <c r="H9" s="56">
        <f t="shared" si="1"/>
        <v>0.43673203659454746</v>
      </c>
      <c r="I9" s="138" t="s">
        <v>106</v>
      </c>
      <c r="J9" s="139"/>
      <c r="K9" s="85">
        <f t="shared" si="3"/>
        <v>0.56326796340545249</v>
      </c>
      <c r="L9" s="66">
        <f t="shared" si="2"/>
        <v>1599.6</v>
      </c>
      <c r="M9" s="55">
        <f>4.7*(O9-VLOOKUP(P9,hon_nsh!C:Q,15,FALSE))</f>
        <v>-9.4</v>
      </c>
      <c r="N9" s="63">
        <f>VLOOKUP(P9,hon_nsh!C:Q,14,FALSE)</f>
        <v>1541</v>
      </c>
      <c r="O9" s="68">
        <f>VLOOKUP(P9,hon_nsh!C:Q,5,FALSE)</f>
        <v>49</v>
      </c>
      <c r="P9" s="93" t="s">
        <v>129</v>
      </c>
      <c r="Q9" s="117" t="s">
        <v>146</v>
      </c>
    </row>
    <row r="10" spans="2:30" ht="14.4" thickBot="1" x14ac:dyDescent="0.3">
      <c r="B10" s="118" t="s">
        <v>146</v>
      </c>
      <c r="C10" s="104" t="s">
        <v>122</v>
      </c>
      <c r="D10" s="105">
        <f>IFERROR(VLOOKUP(C10,hon_nsh!C:Q,5,FALSE),"-")</f>
        <v>48</v>
      </c>
      <c r="E10" s="106">
        <f>IFERROR(VLOOKUP(C10,hon_nsh!C:Q,14,FALSE),$E$4)</f>
        <v>1546</v>
      </c>
      <c r="F10" s="107">
        <f>IFERROR(4.7*(D10-VLOOKUP(C10,hon_nsh!C:Q,15,FALSE)),0)</f>
        <v>0</v>
      </c>
      <c r="G10" s="108">
        <f t="shared" si="0"/>
        <v>1614</v>
      </c>
      <c r="H10" s="109">
        <f t="shared" si="1"/>
        <v>0.59051893295065061</v>
      </c>
      <c r="I10" s="173" t="s">
        <v>107</v>
      </c>
      <c r="J10" s="174"/>
      <c r="K10" s="110">
        <f t="shared" si="3"/>
        <v>0.40948106704934939</v>
      </c>
      <c r="L10" s="111">
        <f t="shared" si="2"/>
        <v>1550.4</v>
      </c>
      <c r="M10" s="107">
        <f>4.7*(O10-VLOOKUP(P10,hon_nsh!C:Q,15,FALSE))</f>
        <v>9.4</v>
      </c>
      <c r="N10" s="108">
        <f>VLOOKUP(P10,hon_nsh!C:Q,14,FALSE)</f>
        <v>1541</v>
      </c>
      <c r="O10" s="112">
        <f>VLOOKUP(P10,hon_nsh!C:Q,5,FALSE)</f>
        <v>53</v>
      </c>
      <c r="P10" s="113" t="s">
        <v>127</v>
      </c>
      <c r="Q10" s="119" t="s">
        <v>147</v>
      </c>
    </row>
    <row r="11" spans="2:30" x14ac:dyDescent="0.25">
      <c r="C11" s="14"/>
      <c r="G11" s="8"/>
      <c r="H11" s="56"/>
      <c r="I11" s="54"/>
      <c r="J11" s="129"/>
      <c r="K11" s="130"/>
      <c r="L11" s="8"/>
      <c r="R11" s="32"/>
      <c r="S11" s="32"/>
    </row>
    <row r="12" spans="2:30" x14ac:dyDescent="0.25">
      <c r="H12" s="161">
        <f>SUM(H14:H17)</f>
        <v>0.48516276183421292</v>
      </c>
      <c r="I12" s="162" t="s">
        <v>72</v>
      </c>
      <c r="J12" s="162"/>
      <c r="K12" s="161">
        <f>SUM(K14:K17)</f>
        <v>0.51483723816578664</v>
      </c>
      <c r="R12" s="32"/>
      <c r="S12" s="32"/>
    </row>
    <row r="13" spans="2:30" x14ac:dyDescent="0.25">
      <c r="B13" s="30" t="s">
        <v>66</v>
      </c>
      <c r="H13" s="161"/>
      <c r="I13" s="162"/>
      <c r="J13" s="162"/>
      <c r="K13" s="161"/>
      <c r="R13" s="32"/>
      <c r="S13" s="32"/>
    </row>
    <row r="14" spans="2:30" ht="13.8" customHeight="1" x14ac:dyDescent="0.25">
      <c r="B14" s="5" t="s">
        <v>67</v>
      </c>
      <c r="D14" s="10"/>
      <c r="H14" s="127">
        <f>C24</f>
        <v>5.9176418302852134E-2</v>
      </c>
      <c r="I14" s="160" t="s">
        <v>155</v>
      </c>
      <c r="J14" s="160"/>
      <c r="K14" s="128">
        <f>D24</f>
        <v>6.5961653338446502E-2</v>
      </c>
    </row>
    <row r="15" spans="2:30" ht="13.8" customHeight="1" x14ac:dyDescent="0.25">
      <c r="B15" s="5" t="s">
        <v>68</v>
      </c>
      <c r="H15" s="127">
        <f>C25</f>
        <v>0.11995864461970802</v>
      </c>
      <c r="I15" s="160" t="s">
        <v>156</v>
      </c>
      <c r="J15" s="160"/>
      <c r="K15" s="128">
        <f>D25</f>
        <v>0.13013337490025639</v>
      </c>
    </row>
    <row r="16" spans="2:30" x14ac:dyDescent="0.25">
      <c r="H16" s="127">
        <f>C26</f>
        <v>0.15198280024054617</v>
      </c>
      <c r="I16" s="160" t="s">
        <v>157</v>
      </c>
      <c r="J16" s="160"/>
      <c r="K16" s="128">
        <f>D26</f>
        <v>0.16045966108558049</v>
      </c>
    </row>
    <row r="17" spans="2:22" ht="13.8" customHeight="1" x14ac:dyDescent="0.25">
      <c r="H17" s="127">
        <f>C27</f>
        <v>0.15404489867110663</v>
      </c>
      <c r="I17" s="160" t="s">
        <v>158</v>
      </c>
      <c r="J17" s="160"/>
      <c r="K17" s="128">
        <f>D27</f>
        <v>0.15828254884150325</v>
      </c>
    </row>
    <row r="18" spans="2:22" ht="13.8" customHeight="1" x14ac:dyDescent="0.25"/>
    <row r="19" spans="2:22" ht="13.8" customHeight="1" x14ac:dyDescent="0.25">
      <c r="C19" s="7"/>
    </row>
    <row r="20" spans="2:22" ht="13.8" customHeight="1" x14ac:dyDescent="0.25">
      <c r="C20" s="7"/>
    </row>
    <row r="21" spans="2:22" ht="13.8" customHeight="1" x14ac:dyDescent="0.25">
      <c r="C21" s="7"/>
      <c r="I21" s="32"/>
      <c r="J21" s="37"/>
      <c r="K21" s="37"/>
      <c r="L21" s="37"/>
      <c r="M21" s="37"/>
      <c r="N21" s="37"/>
    </row>
    <row r="22" spans="2:22" ht="13.8" customHeight="1" x14ac:dyDescent="0.25">
      <c r="C22" s="7"/>
      <c r="F22" s="7" t="str">
        <f>IF(B27=(B31*2)-1,"",B31+4)</f>
        <v/>
      </c>
      <c r="G22" s="9" t="str">
        <f>IFERROR(COMBIN((F22-1),$B$31-1)*(($C$31)^$B$31)*(($D$31)^(F22-$B$31)),"")</f>
        <v/>
      </c>
      <c r="H22" s="9" t="str">
        <f>IFERROR(COMBIN((F22-1),$B$31-1)*(($D$31)^$B$31)*(($C$31)^(F22-$B$31)),"")</f>
        <v/>
      </c>
      <c r="I22" s="40"/>
      <c r="J22" s="40"/>
      <c r="K22" s="41"/>
      <c r="L22" s="41"/>
      <c r="M22" s="41"/>
      <c r="N22" s="41"/>
      <c r="O22" s="38"/>
      <c r="P22" s="38"/>
      <c r="R22" s="38"/>
      <c r="S22" s="38"/>
      <c r="T22" s="38"/>
      <c r="U22" s="38"/>
      <c r="V22" s="38"/>
    </row>
    <row r="23" spans="2:22" s="3" customFormat="1" ht="13.8" hidden="1" customHeight="1" x14ac:dyDescent="0.3">
      <c r="B23" s="7" t="s">
        <v>149</v>
      </c>
      <c r="C23" s="7" t="s">
        <v>153</v>
      </c>
      <c r="D23" s="7" t="s">
        <v>154</v>
      </c>
      <c r="E23" s="7"/>
      <c r="F23" s="7"/>
      <c r="G23" s="9"/>
      <c r="H23" s="9"/>
      <c r="I23" s="40"/>
      <c r="J23" s="40"/>
      <c r="K23" s="41"/>
      <c r="L23" s="41"/>
      <c r="M23" s="41"/>
      <c r="N23" s="41"/>
      <c r="O23" s="38"/>
      <c r="P23" s="38"/>
      <c r="R23" s="38"/>
      <c r="S23" s="38"/>
      <c r="T23" s="38"/>
      <c r="U23" s="38"/>
      <c r="V23" s="38"/>
    </row>
    <row r="24" spans="2:22" ht="13.8" hidden="1" customHeight="1" x14ac:dyDescent="0.25">
      <c r="B24" s="7">
        <f>B31</f>
        <v>4</v>
      </c>
      <c r="C24" s="9">
        <f>COMBIN((B24-1),$B$31-1)*(($C$31)^$B$31)*(($D$31)^(B24-$B$31))</f>
        <v>5.9176418302852134E-2</v>
      </c>
      <c r="D24" s="9">
        <f>COMBIN((B24-1),$B$31-1)*(($D$31)^$B$31)*(($C$31)^(B24-$B$31))</f>
        <v>6.5961653338446502E-2</v>
      </c>
      <c r="I24" s="40"/>
      <c r="J24" s="40"/>
      <c r="K24" s="41"/>
      <c r="L24" s="41"/>
      <c r="M24" s="41"/>
      <c r="N24" s="41"/>
      <c r="O24" s="38"/>
      <c r="P24" s="38"/>
      <c r="R24" s="38"/>
      <c r="S24" s="38"/>
      <c r="T24" s="38"/>
      <c r="U24" s="38"/>
      <c r="V24" s="38"/>
    </row>
    <row r="25" spans="2:22" ht="13.8" hidden="1" customHeight="1" x14ac:dyDescent="0.25">
      <c r="B25" s="7">
        <f>B31+1</f>
        <v>5</v>
      </c>
      <c r="C25" s="9">
        <f>COMBIN((B25-1),$B$31-1)*(($C$31)^$B$31)*(($D$31)^(B25-$B$31))</f>
        <v>0.11995864461970802</v>
      </c>
      <c r="D25" s="9">
        <f>COMBIN((B25-1),$B$31-1)*(($D$31)^$B$31)*(($C$31)^(B25-$B$31))</f>
        <v>0.13013337490025639</v>
      </c>
      <c r="I25" s="40"/>
      <c r="J25" s="40"/>
      <c r="K25" s="41"/>
      <c r="L25" s="41"/>
      <c r="M25" s="41"/>
      <c r="N25" s="41"/>
      <c r="O25" s="38"/>
      <c r="P25" s="38"/>
      <c r="R25" s="38"/>
      <c r="S25" s="38"/>
      <c r="T25" s="38"/>
      <c r="U25" s="38"/>
      <c r="V25" s="38"/>
    </row>
    <row r="26" spans="2:22" ht="13.8" hidden="1" customHeight="1" x14ac:dyDescent="0.25">
      <c r="B26" s="7">
        <f>B31+2</f>
        <v>6</v>
      </c>
      <c r="C26" s="9">
        <f>COMBIN((B26-1),$B$31-1)*(($C$31)^$B$31)*(($D$31)^(B26-$B$31))</f>
        <v>0.15198280024054617</v>
      </c>
      <c r="D26" s="9">
        <f>COMBIN((B26-1),$B$31-1)*(($D$31)^$B$31)*(($C$31)^(B26-$B$31))</f>
        <v>0.16045966108558049</v>
      </c>
      <c r="G26" s="32"/>
      <c r="H26" s="32"/>
      <c r="I26" s="40"/>
      <c r="J26" s="40"/>
      <c r="K26" s="41"/>
      <c r="L26" s="41"/>
      <c r="M26" s="41"/>
      <c r="N26" s="41"/>
      <c r="O26" s="38"/>
      <c r="P26" s="38"/>
      <c r="R26" s="38"/>
      <c r="S26" s="38"/>
      <c r="T26" s="38"/>
      <c r="U26" s="38"/>
      <c r="V26" s="38"/>
    </row>
    <row r="27" spans="2:22" ht="13.8" hidden="1" customHeight="1" x14ac:dyDescent="0.25">
      <c r="B27" s="7">
        <f>B31+3</f>
        <v>7</v>
      </c>
      <c r="C27" s="9">
        <f>COMBIN((B27-1),$B$31-1)*(($C$31)^$B$31)*(($D$31)^(B27-$B$31))</f>
        <v>0.15404489867110663</v>
      </c>
      <c r="D27" s="9">
        <f>COMBIN((B27-1),$B$31-1)*(($D$31)^$B$31)*(($C$31)^(B27-$B$31))</f>
        <v>0.15828254884150325</v>
      </c>
      <c r="H27" s="39"/>
      <c r="I27" s="40"/>
      <c r="J27" s="40"/>
      <c r="K27" s="41"/>
      <c r="L27" s="41"/>
      <c r="M27" s="41"/>
      <c r="N27" s="41"/>
      <c r="O27" s="38"/>
      <c r="P27" s="38"/>
      <c r="R27" s="38"/>
      <c r="S27" s="38"/>
      <c r="T27" s="38"/>
      <c r="U27" s="38"/>
      <c r="V27" s="38"/>
    </row>
    <row r="28" spans="2:22" ht="13.8" hidden="1" customHeight="1" x14ac:dyDescent="0.25">
      <c r="H28" s="39"/>
      <c r="I28" s="40"/>
      <c r="J28" s="40"/>
      <c r="K28" s="41"/>
      <c r="L28" s="41"/>
      <c r="M28" s="41"/>
      <c r="N28" s="41"/>
      <c r="O28" s="38"/>
      <c r="P28" s="38"/>
      <c r="R28" s="38"/>
      <c r="S28" s="38"/>
      <c r="T28" s="38"/>
      <c r="U28" s="38"/>
      <c r="V28" s="38"/>
    </row>
    <row r="29" spans="2:22" ht="13.8" hidden="1" customHeight="1" x14ac:dyDescent="0.25">
      <c r="H29" s="39"/>
      <c r="I29" s="40"/>
      <c r="J29" s="40"/>
      <c r="K29" s="41"/>
      <c r="L29" s="41"/>
      <c r="M29" s="41"/>
      <c r="N29" s="41"/>
      <c r="O29" s="38"/>
      <c r="P29" s="38"/>
      <c r="R29" s="38"/>
      <c r="S29" s="38"/>
      <c r="T29" s="38"/>
      <c r="U29" s="38"/>
      <c r="V29" s="38"/>
    </row>
    <row r="30" spans="2:22" ht="13.8" hidden="1" customHeight="1" x14ac:dyDescent="0.25">
      <c r="B30" s="2" t="s">
        <v>152</v>
      </c>
      <c r="C30" s="7" t="s">
        <v>150</v>
      </c>
      <c r="D30" s="7" t="s">
        <v>151</v>
      </c>
      <c r="H30" s="39"/>
      <c r="I30" s="40"/>
      <c r="J30" s="40"/>
      <c r="K30" s="41"/>
      <c r="L30" s="41"/>
      <c r="M30" s="41"/>
      <c r="N30" s="41"/>
      <c r="O30" s="38"/>
      <c r="P30" s="38"/>
      <c r="R30" s="38"/>
      <c r="S30" s="38"/>
      <c r="T30" s="38"/>
      <c r="U30" s="38"/>
      <c r="V30" s="38"/>
    </row>
    <row r="31" spans="2:22" ht="13.8" hidden="1" customHeight="1" x14ac:dyDescent="0.25">
      <c r="B31" s="2">
        <f>_xlfn.CEILING.MATH(COUNT(D4:D10)/2)</f>
        <v>4</v>
      </c>
      <c r="C31" s="32">
        <f>1/(1+(10^((AVERAGE(L4:L10)-AVERAGE(G4:G10))/400)))</f>
        <v>0.49321601382756225</v>
      </c>
      <c r="D31" s="32">
        <f>1-C31</f>
        <v>0.50678398617243769</v>
      </c>
      <c r="H31" s="39"/>
      <c r="I31" s="40"/>
      <c r="J31" s="40"/>
      <c r="K31" s="41"/>
      <c r="L31" s="41"/>
      <c r="M31" s="41"/>
      <c r="N31" s="41"/>
      <c r="O31" s="38"/>
      <c r="P31" s="38"/>
      <c r="R31" s="38"/>
      <c r="S31" s="38"/>
      <c r="T31" s="38"/>
      <c r="U31" s="38"/>
      <c r="V31" s="38"/>
    </row>
    <row r="32" spans="2:22" ht="13.8" hidden="1" customHeight="1" x14ac:dyDescent="0.25">
      <c r="H32" s="39"/>
      <c r="I32" s="40"/>
      <c r="J32" s="40"/>
      <c r="K32" s="41"/>
      <c r="L32" s="41"/>
      <c r="M32" s="41"/>
      <c r="N32" s="41"/>
      <c r="O32" s="38"/>
      <c r="P32" s="38"/>
      <c r="R32" s="38"/>
      <c r="S32" s="38"/>
      <c r="T32" s="38"/>
      <c r="U32" s="38"/>
      <c r="V32" s="38"/>
    </row>
    <row r="33" spans="8:22" ht="13.8" hidden="1" customHeight="1" x14ac:dyDescent="0.25">
      <c r="H33" s="39"/>
      <c r="I33" s="40"/>
      <c r="J33" s="40"/>
      <c r="K33" s="41"/>
      <c r="L33" s="41"/>
      <c r="M33" s="41"/>
      <c r="N33" s="41"/>
      <c r="O33" s="38"/>
      <c r="P33" s="38"/>
      <c r="R33" s="38"/>
      <c r="S33" s="38"/>
      <c r="T33" s="38"/>
      <c r="U33" s="38"/>
      <c r="V33" s="38"/>
    </row>
    <row r="34" spans="8:22" ht="13.8" hidden="1" customHeight="1" x14ac:dyDescent="0.25">
      <c r="H34" s="39"/>
      <c r="I34" s="40"/>
      <c r="J34" s="40"/>
      <c r="K34" s="41"/>
      <c r="L34" s="41"/>
      <c r="M34" s="41"/>
      <c r="N34" s="41"/>
      <c r="O34" s="38"/>
      <c r="P34" s="38"/>
      <c r="R34" s="38"/>
      <c r="S34" s="38"/>
      <c r="T34" s="38"/>
      <c r="U34" s="38"/>
      <c r="V34" s="38"/>
    </row>
    <row r="35" spans="8:22" ht="13.8" hidden="1" customHeight="1" x14ac:dyDescent="0.25">
      <c r="H35" s="39"/>
      <c r="I35" s="40"/>
      <c r="J35" s="40"/>
      <c r="K35" s="41"/>
      <c r="L35" s="41"/>
      <c r="M35" s="41"/>
      <c r="N35" s="41"/>
      <c r="O35" s="38"/>
      <c r="P35" s="38"/>
      <c r="R35" s="38"/>
      <c r="S35" s="38"/>
      <c r="T35" s="38"/>
      <c r="U35" s="38"/>
      <c r="V35" s="38"/>
    </row>
    <row r="36" spans="8:22" ht="13.8" hidden="1" customHeight="1" x14ac:dyDescent="0.25">
      <c r="H36" s="39"/>
      <c r="I36" s="40"/>
      <c r="J36" s="40"/>
      <c r="K36" s="41"/>
      <c r="L36" s="41"/>
      <c r="M36" s="41"/>
      <c r="N36" s="41"/>
      <c r="O36" s="38"/>
      <c r="P36" s="38"/>
      <c r="R36" s="38"/>
      <c r="S36" s="38"/>
      <c r="T36" s="38"/>
      <c r="U36" s="38"/>
      <c r="V36" s="38"/>
    </row>
    <row r="37" spans="8:22" ht="13.8" hidden="1" customHeight="1" x14ac:dyDescent="0.25">
      <c r="H37" s="39"/>
      <c r="I37" s="40"/>
      <c r="J37" s="40"/>
      <c r="K37" s="41"/>
      <c r="L37" s="41"/>
      <c r="M37" s="41"/>
      <c r="N37" s="41"/>
      <c r="O37" s="38"/>
      <c r="P37" s="38"/>
      <c r="R37" s="38"/>
      <c r="S37" s="38"/>
      <c r="T37" s="38"/>
      <c r="U37" s="38"/>
      <c r="V37" s="38"/>
    </row>
    <row r="38" spans="8:22" ht="13.8" hidden="1" customHeight="1" x14ac:dyDescent="0.25">
      <c r="H38" s="39"/>
      <c r="I38" s="40"/>
      <c r="J38" s="40"/>
      <c r="K38" s="41"/>
      <c r="L38" s="41"/>
      <c r="M38" s="41"/>
      <c r="N38" s="41"/>
      <c r="O38" s="38"/>
      <c r="P38" s="38"/>
      <c r="R38" s="38"/>
      <c r="S38" s="38"/>
      <c r="T38" s="38"/>
      <c r="U38" s="38"/>
      <c r="V38" s="38"/>
    </row>
    <row r="39" spans="8:22" ht="13.8" customHeight="1" x14ac:dyDescent="0.25">
      <c r="H39" s="39"/>
      <c r="I39" s="40"/>
      <c r="J39" s="40"/>
      <c r="K39" s="41"/>
      <c r="L39" s="41"/>
      <c r="M39" s="41"/>
      <c r="N39" s="41"/>
      <c r="O39" s="38"/>
      <c r="P39" s="38"/>
      <c r="R39" s="38"/>
      <c r="S39" s="38"/>
      <c r="T39" s="38"/>
      <c r="U39" s="38"/>
      <c r="V39" s="38"/>
    </row>
    <row r="40" spans="8:22" ht="13.8" customHeight="1" x14ac:dyDescent="0.25">
      <c r="H40" s="39"/>
      <c r="I40" s="40"/>
      <c r="J40" s="40"/>
      <c r="K40" s="41"/>
      <c r="L40" s="41"/>
      <c r="M40" s="41"/>
      <c r="N40" s="41"/>
      <c r="O40" s="38"/>
      <c r="P40" s="38"/>
      <c r="R40" s="38"/>
      <c r="S40" s="38"/>
      <c r="T40" s="38"/>
      <c r="U40" s="38"/>
      <c r="V40" s="38"/>
    </row>
    <row r="41" spans="8:22" ht="13.8" customHeight="1" x14ac:dyDescent="0.25">
      <c r="H41" s="39"/>
      <c r="I41" s="40"/>
      <c r="J41" s="40"/>
      <c r="K41" s="41"/>
      <c r="L41" s="41"/>
      <c r="M41" s="41"/>
      <c r="N41" s="41"/>
      <c r="O41" s="38"/>
      <c r="P41" s="38"/>
      <c r="R41" s="38"/>
      <c r="S41" s="38"/>
      <c r="T41" s="38"/>
      <c r="U41" s="38"/>
      <c r="V41" s="38"/>
    </row>
    <row r="42" spans="8:22" ht="13.8" customHeight="1" x14ac:dyDescent="0.25">
      <c r="H42" s="39"/>
      <c r="I42" s="40"/>
      <c r="J42" s="40"/>
      <c r="K42" s="41"/>
      <c r="L42" s="41"/>
      <c r="M42" s="41"/>
      <c r="N42" s="41"/>
      <c r="O42" s="38"/>
      <c r="P42" s="38"/>
      <c r="R42" s="38"/>
      <c r="S42" s="38"/>
      <c r="T42" s="38"/>
      <c r="U42" s="38"/>
      <c r="V42" s="38"/>
    </row>
    <row r="43" spans="8:22" ht="13.8" customHeight="1" x14ac:dyDescent="0.25">
      <c r="H43" s="39"/>
      <c r="I43" s="40"/>
      <c r="J43" s="40"/>
      <c r="K43" s="41"/>
      <c r="L43" s="41"/>
      <c r="M43" s="41"/>
      <c r="N43" s="41"/>
      <c r="O43" s="38"/>
      <c r="P43" s="38"/>
      <c r="R43" s="38"/>
      <c r="S43" s="38"/>
      <c r="T43" s="38"/>
      <c r="U43" s="38"/>
      <c r="V43" s="38"/>
    </row>
    <row r="44" spans="8:22" ht="13.8" customHeight="1" x14ac:dyDescent="0.25">
      <c r="H44" s="39"/>
      <c r="I44" s="40"/>
      <c r="J44" s="40"/>
      <c r="K44" s="41"/>
      <c r="L44" s="41"/>
      <c r="M44" s="41"/>
      <c r="N44" s="41"/>
      <c r="O44" s="38"/>
      <c r="P44" s="38"/>
      <c r="R44" s="38"/>
      <c r="S44" s="38"/>
      <c r="T44" s="38"/>
      <c r="U44" s="38"/>
      <c r="V44" s="38"/>
    </row>
    <row r="45" spans="8:22" ht="13.8" customHeight="1" x14ac:dyDescent="0.25">
      <c r="H45" s="39"/>
      <c r="I45" s="40"/>
      <c r="J45" s="40"/>
      <c r="K45" s="41"/>
      <c r="L45" s="41"/>
      <c r="M45" s="41"/>
      <c r="N45" s="41"/>
      <c r="O45" s="38"/>
      <c r="P45" s="38"/>
      <c r="R45" s="38"/>
      <c r="S45" s="38"/>
      <c r="T45" s="38"/>
      <c r="U45" s="38"/>
      <c r="V45" s="38"/>
    </row>
    <row r="46" spans="8:22" ht="13.8" customHeight="1" x14ac:dyDescent="0.25">
      <c r="H46" s="39"/>
      <c r="I46" s="40"/>
      <c r="J46" s="40"/>
      <c r="K46" s="41"/>
      <c r="L46" s="41"/>
      <c r="M46" s="41"/>
      <c r="N46" s="41"/>
      <c r="O46" s="38"/>
      <c r="P46" s="38"/>
      <c r="R46" s="38"/>
      <c r="S46" s="38"/>
      <c r="T46" s="38"/>
      <c r="U46" s="38"/>
      <c r="V46" s="38"/>
    </row>
    <row r="47" spans="8:22" ht="13.8" customHeight="1" x14ac:dyDescent="0.25">
      <c r="H47" s="39"/>
      <c r="I47" s="40"/>
      <c r="J47" s="40"/>
      <c r="K47" s="41"/>
      <c r="L47" s="41"/>
      <c r="M47" s="41"/>
      <c r="N47" s="41"/>
      <c r="O47" s="38"/>
      <c r="P47" s="38"/>
      <c r="R47" s="38"/>
      <c r="S47" s="38"/>
      <c r="T47" s="38"/>
      <c r="U47" s="38"/>
      <c r="V47" s="38"/>
    </row>
    <row r="48" spans="8:22" ht="13.8" customHeight="1" x14ac:dyDescent="0.25">
      <c r="H48" s="39"/>
      <c r="I48" s="40"/>
      <c r="J48" s="40"/>
      <c r="K48" s="41"/>
      <c r="L48" s="41"/>
      <c r="M48" s="41"/>
      <c r="N48" s="41"/>
      <c r="O48" s="38"/>
      <c r="P48" s="38"/>
      <c r="R48" s="38"/>
      <c r="S48" s="38"/>
      <c r="T48" s="38"/>
      <c r="U48" s="38"/>
      <c r="V48" s="38"/>
    </row>
    <row r="49" spans="8:22" ht="13.8" customHeight="1" x14ac:dyDescent="0.25">
      <c r="H49" s="39"/>
      <c r="I49" s="40"/>
      <c r="J49" s="40"/>
      <c r="K49" s="41"/>
      <c r="L49" s="41"/>
      <c r="M49" s="41"/>
      <c r="N49" s="41"/>
      <c r="O49" s="38"/>
      <c r="P49" s="38"/>
      <c r="R49" s="38"/>
      <c r="S49" s="38"/>
      <c r="T49" s="38"/>
      <c r="U49" s="38"/>
      <c r="V49" s="38"/>
    </row>
    <row r="50" spans="8:22" ht="13.8" customHeight="1" x14ac:dyDescent="0.25">
      <c r="H50" s="39"/>
      <c r="I50" s="40"/>
      <c r="J50" s="40"/>
      <c r="K50" s="41"/>
      <c r="L50" s="41"/>
      <c r="M50" s="41"/>
      <c r="N50" s="41"/>
      <c r="O50" s="38"/>
      <c r="P50" s="38"/>
      <c r="R50" s="38"/>
      <c r="S50" s="38"/>
      <c r="T50" s="38"/>
      <c r="U50" s="38"/>
      <c r="V50" s="38"/>
    </row>
    <row r="51" spans="8:22" ht="13.8" customHeight="1" x14ac:dyDescent="0.25">
      <c r="H51" s="39"/>
      <c r="I51" s="40"/>
      <c r="J51" s="40"/>
      <c r="K51" s="41"/>
      <c r="L51" s="41"/>
      <c r="M51" s="41"/>
      <c r="N51" s="41"/>
      <c r="O51" s="38"/>
      <c r="P51" s="38"/>
      <c r="R51" s="38"/>
      <c r="S51" s="38"/>
      <c r="T51" s="38"/>
      <c r="U51" s="38"/>
      <c r="V51" s="38"/>
    </row>
    <row r="52" spans="8:22" ht="13.8" customHeight="1" x14ac:dyDescent="0.25">
      <c r="H52" s="39"/>
      <c r="I52" s="40"/>
      <c r="J52" s="40"/>
      <c r="K52" s="41"/>
      <c r="L52" s="41"/>
      <c r="M52" s="41"/>
      <c r="N52" s="41"/>
      <c r="O52" s="38"/>
      <c r="P52" s="38"/>
      <c r="R52" s="38"/>
      <c r="S52" s="38"/>
      <c r="T52" s="38"/>
      <c r="U52" s="38"/>
      <c r="V52" s="38"/>
    </row>
    <row r="53" spans="8:22" ht="13.8" customHeight="1" x14ac:dyDescent="0.25">
      <c r="H53" s="39"/>
      <c r="I53" s="40"/>
      <c r="J53" s="40"/>
      <c r="K53" s="41"/>
      <c r="L53" s="41"/>
      <c r="M53" s="41"/>
      <c r="N53" s="41"/>
      <c r="O53" s="38"/>
      <c r="P53" s="38"/>
      <c r="R53" s="38"/>
      <c r="S53" s="38"/>
      <c r="T53" s="38"/>
      <c r="U53" s="38"/>
      <c r="V53" s="38"/>
    </row>
    <row r="54" spans="8:22" ht="13.8" customHeight="1" x14ac:dyDescent="0.25">
      <c r="H54" s="39"/>
      <c r="I54" s="40"/>
      <c r="J54" s="40"/>
      <c r="K54" s="41"/>
      <c r="L54" s="41"/>
      <c r="M54" s="41"/>
      <c r="N54" s="41"/>
      <c r="O54" s="38"/>
      <c r="P54" s="38"/>
      <c r="R54" s="38"/>
      <c r="S54" s="38"/>
      <c r="T54" s="38"/>
      <c r="U54" s="38"/>
      <c r="V54" s="38"/>
    </row>
    <row r="55" spans="8:22" ht="13.8" customHeight="1" x14ac:dyDescent="0.25">
      <c r="H55" s="39"/>
      <c r="I55" s="40"/>
      <c r="J55" s="40"/>
      <c r="K55" s="41"/>
      <c r="L55" s="41"/>
      <c r="M55" s="41"/>
      <c r="N55" s="41"/>
      <c r="O55" s="38"/>
      <c r="P55" s="38"/>
      <c r="R55" s="38"/>
      <c r="S55" s="38"/>
      <c r="T55" s="38"/>
      <c r="U55" s="38"/>
      <c r="V55" s="38"/>
    </row>
    <row r="56" spans="8:22" ht="13.8" customHeight="1" x14ac:dyDescent="0.25">
      <c r="H56" s="39"/>
      <c r="I56" s="40"/>
      <c r="J56" s="40"/>
      <c r="K56" s="41"/>
      <c r="L56" s="41"/>
      <c r="M56" s="41"/>
      <c r="N56" s="41"/>
      <c r="O56" s="38"/>
      <c r="P56" s="38"/>
      <c r="R56" s="38"/>
      <c r="S56" s="38"/>
      <c r="T56" s="38"/>
      <c r="U56" s="38"/>
      <c r="V56" s="38"/>
    </row>
    <row r="57" spans="8:22" ht="13.8" customHeight="1" x14ac:dyDescent="0.25">
      <c r="H57" s="39"/>
      <c r="I57" s="40"/>
      <c r="J57" s="41"/>
      <c r="K57" s="41"/>
      <c r="L57" s="41"/>
      <c r="M57" s="41"/>
      <c r="N57" s="41"/>
      <c r="O57" s="38"/>
      <c r="P57" s="38"/>
      <c r="R57" s="38"/>
      <c r="S57" s="38"/>
      <c r="T57" s="38"/>
      <c r="U57" s="38"/>
      <c r="V57" s="38"/>
    </row>
    <row r="58" spans="8:22" ht="13.8" customHeight="1" x14ac:dyDescent="0.25">
      <c r="H58" s="39"/>
      <c r="I58" s="40"/>
      <c r="J58" s="41"/>
      <c r="K58" s="41"/>
      <c r="L58" s="41"/>
      <c r="M58" s="41"/>
      <c r="N58" s="41"/>
      <c r="O58" s="38"/>
      <c r="P58" s="38"/>
      <c r="R58" s="38"/>
      <c r="S58" s="38"/>
      <c r="T58" s="38"/>
      <c r="U58" s="38"/>
      <c r="V58" s="38"/>
    </row>
    <row r="59" spans="8:22" ht="13.8" customHeight="1" x14ac:dyDescent="0.25">
      <c r="H59" s="39"/>
      <c r="I59" s="40"/>
      <c r="J59" s="41"/>
      <c r="K59" s="41"/>
      <c r="L59" s="41"/>
      <c r="M59" s="41"/>
      <c r="N59" s="41"/>
      <c r="O59" s="38"/>
      <c r="P59" s="38"/>
      <c r="R59" s="38"/>
      <c r="S59" s="38"/>
      <c r="T59" s="38"/>
      <c r="U59" s="38"/>
      <c r="V59" s="38"/>
    </row>
    <row r="60" spans="8:22" ht="13.8" customHeight="1" x14ac:dyDescent="0.25">
      <c r="H60" s="39"/>
      <c r="I60" s="40"/>
      <c r="J60" s="41"/>
      <c r="K60" s="41"/>
      <c r="L60" s="41"/>
      <c r="M60" s="41"/>
      <c r="N60" s="41"/>
      <c r="O60" s="38"/>
      <c r="P60" s="38"/>
      <c r="R60" s="38"/>
      <c r="S60" s="38"/>
      <c r="T60" s="38"/>
      <c r="U60" s="38"/>
      <c r="V60" s="38"/>
    </row>
    <row r="61" spans="8:22" ht="13.8" customHeight="1" x14ac:dyDescent="0.25">
      <c r="H61" s="39"/>
      <c r="I61" s="40"/>
      <c r="J61" s="41"/>
      <c r="K61" s="41"/>
      <c r="L61" s="41"/>
      <c r="M61" s="41"/>
      <c r="N61" s="41"/>
      <c r="O61" s="38"/>
      <c r="P61" s="38"/>
      <c r="R61" s="38"/>
      <c r="S61" s="38"/>
      <c r="T61" s="38"/>
      <c r="U61" s="38"/>
      <c r="V61" s="38"/>
    </row>
    <row r="62" spans="8:22" ht="13.8" customHeight="1" x14ac:dyDescent="0.25">
      <c r="H62" s="39"/>
      <c r="I62" s="40"/>
      <c r="J62" s="41"/>
      <c r="K62" s="41"/>
      <c r="L62" s="41"/>
      <c r="M62" s="41"/>
      <c r="N62" s="41"/>
      <c r="O62" s="38"/>
      <c r="P62" s="38"/>
      <c r="R62" s="38"/>
      <c r="S62" s="38"/>
      <c r="T62" s="38"/>
      <c r="U62" s="38"/>
      <c r="V62" s="38"/>
    </row>
    <row r="63" spans="8:22" ht="13.8" customHeight="1" x14ac:dyDescent="0.25">
      <c r="H63" s="39"/>
      <c r="I63" s="40"/>
      <c r="J63" s="41"/>
      <c r="K63" s="41"/>
      <c r="L63" s="41"/>
      <c r="M63" s="41"/>
      <c r="N63" s="41"/>
      <c r="O63" s="38"/>
      <c r="P63" s="38"/>
      <c r="R63" s="38"/>
      <c r="S63" s="38"/>
      <c r="T63" s="38"/>
      <c r="U63" s="38"/>
      <c r="V63" s="38"/>
    </row>
    <row r="64" spans="8:22" ht="13.8" customHeight="1" x14ac:dyDescent="0.25">
      <c r="H64" s="39"/>
      <c r="I64" s="40"/>
      <c r="J64" s="41"/>
      <c r="K64" s="41"/>
      <c r="L64" s="41"/>
      <c r="M64" s="41"/>
      <c r="N64" s="41"/>
      <c r="O64" s="38"/>
      <c r="P64" s="38"/>
      <c r="R64" s="38"/>
      <c r="S64" s="38"/>
      <c r="T64" s="38"/>
      <c r="U64" s="38"/>
      <c r="V64" s="38"/>
    </row>
    <row r="65" spans="6:22" ht="13.8" customHeight="1" x14ac:dyDescent="0.25">
      <c r="H65" s="39"/>
      <c r="I65" s="40"/>
      <c r="J65" s="41"/>
      <c r="K65" s="41"/>
      <c r="L65" s="41"/>
      <c r="M65" s="41"/>
      <c r="N65" s="41"/>
      <c r="O65" s="38"/>
      <c r="P65" s="38"/>
      <c r="R65" s="38"/>
      <c r="S65" s="38"/>
      <c r="T65" s="38"/>
      <c r="U65" s="38"/>
      <c r="V65" s="38"/>
    </row>
    <row r="66" spans="6:22" ht="13.8" customHeight="1" x14ac:dyDescent="0.25">
      <c r="H66" s="39"/>
      <c r="I66" s="40"/>
      <c r="J66" s="41"/>
      <c r="K66" s="41"/>
      <c r="L66" s="41"/>
      <c r="M66" s="41"/>
      <c r="N66" s="41"/>
      <c r="O66" s="38"/>
      <c r="P66" s="38"/>
      <c r="R66" s="38"/>
      <c r="S66" s="38"/>
      <c r="T66" s="38"/>
      <c r="U66" s="38"/>
      <c r="V66" s="38"/>
    </row>
    <row r="67" spans="6:22" ht="13.8" customHeight="1" x14ac:dyDescent="0.25">
      <c r="H67" s="39"/>
      <c r="I67" s="40"/>
      <c r="J67" s="41"/>
      <c r="K67" s="41"/>
      <c r="L67" s="41"/>
      <c r="M67" s="41"/>
      <c r="N67" s="41"/>
      <c r="O67" s="38"/>
      <c r="P67" s="38"/>
      <c r="R67" s="38"/>
      <c r="S67" s="38"/>
      <c r="T67" s="38"/>
      <c r="U67" s="38"/>
      <c r="V67" s="38"/>
    </row>
    <row r="68" spans="6:22" ht="13.8" customHeight="1" x14ac:dyDescent="0.25">
      <c r="H68" s="39"/>
      <c r="I68" s="40"/>
      <c r="J68" s="41"/>
      <c r="K68" s="41"/>
      <c r="L68" s="41"/>
      <c r="M68" s="41"/>
      <c r="N68" s="41"/>
      <c r="O68" s="38"/>
      <c r="P68" s="38"/>
      <c r="R68" s="38"/>
      <c r="S68" s="38"/>
      <c r="T68" s="38"/>
      <c r="U68" s="38"/>
      <c r="V68" s="38"/>
    </row>
    <row r="69" spans="6:22" ht="13.8" customHeight="1" x14ac:dyDescent="0.25">
      <c r="H69" s="39"/>
      <c r="I69" s="40"/>
      <c r="J69" s="41"/>
      <c r="K69" s="41"/>
      <c r="L69" s="41"/>
      <c r="M69" s="41"/>
      <c r="N69" s="41"/>
      <c r="O69" s="38"/>
      <c r="P69" s="38"/>
      <c r="R69" s="38"/>
      <c r="S69" s="38"/>
      <c r="T69" s="38"/>
      <c r="U69" s="38"/>
      <c r="V69" s="38"/>
    </row>
    <row r="70" spans="6:22" ht="13.8" customHeight="1" x14ac:dyDescent="0.25">
      <c r="H70" s="39"/>
      <c r="I70" s="40"/>
      <c r="J70" s="41"/>
      <c r="K70" s="41"/>
      <c r="L70" s="41"/>
      <c r="M70" s="41"/>
      <c r="N70" s="41"/>
      <c r="O70" s="38"/>
      <c r="P70" s="38"/>
      <c r="R70" s="38"/>
      <c r="S70" s="38"/>
      <c r="T70" s="38"/>
      <c r="U70" s="38"/>
      <c r="V70" s="38"/>
    </row>
    <row r="71" spans="6:22" ht="13.8" customHeight="1" x14ac:dyDescent="0.25">
      <c r="H71" s="39"/>
      <c r="I71" s="40"/>
      <c r="J71" s="41"/>
      <c r="K71" s="41"/>
      <c r="L71" s="41"/>
      <c r="M71" s="41"/>
      <c r="N71" s="41"/>
      <c r="O71" s="38"/>
      <c r="P71" s="38"/>
      <c r="R71" s="38"/>
      <c r="S71" s="38"/>
      <c r="T71" s="38"/>
      <c r="U71" s="38"/>
      <c r="V71" s="38"/>
    </row>
    <row r="72" spans="6:22" ht="13.8" customHeight="1" x14ac:dyDescent="0.25">
      <c r="F72" s="3"/>
      <c r="H72" s="39"/>
      <c r="I72" s="41"/>
      <c r="J72" s="42"/>
      <c r="K72" s="42"/>
      <c r="L72" s="42"/>
      <c r="M72" s="42"/>
      <c r="N72" s="42"/>
      <c r="O72" s="38"/>
      <c r="P72" s="38"/>
      <c r="R72" s="38"/>
      <c r="S72" s="38"/>
      <c r="T72" s="38"/>
      <c r="U72" s="38"/>
      <c r="V72" s="38"/>
    </row>
    <row r="73" spans="6:22" ht="13.8" customHeight="1" x14ac:dyDescent="0.25">
      <c r="F73" s="3"/>
      <c r="H73" s="39"/>
      <c r="I73" s="41"/>
      <c r="J73" s="42"/>
      <c r="K73" s="42"/>
      <c r="L73" s="42"/>
      <c r="M73" s="42"/>
      <c r="N73" s="42"/>
      <c r="O73" s="38"/>
      <c r="P73" s="38"/>
      <c r="R73" s="38"/>
      <c r="S73" s="38"/>
      <c r="T73" s="38"/>
      <c r="U73" s="38"/>
      <c r="V73" s="38"/>
    </row>
    <row r="74" spans="6:22" ht="13.8" customHeight="1" x14ac:dyDescent="0.25">
      <c r="F74" s="3"/>
      <c r="H74" s="39"/>
      <c r="I74" s="41"/>
      <c r="J74" s="42"/>
      <c r="K74" s="42"/>
      <c r="L74" s="42"/>
      <c r="M74" s="42"/>
      <c r="N74" s="42"/>
      <c r="O74" s="38"/>
      <c r="P74" s="38"/>
      <c r="R74" s="38"/>
      <c r="S74" s="38"/>
      <c r="T74" s="38"/>
      <c r="U74" s="38"/>
      <c r="V74" s="38"/>
    </row>
    <row r="75" spans="6:22" ht="13.8" customHeight="1" x14ac:dyDescent="0.25">
      <c r="F75" s="3"/>
      <c r="H75" s="39"/>
      <c r="I75" s="41"/>
      <c r="J75" s="42"/>
      <c r="K75" s="42"/>
      <c r="L75" s="42"/>
      <c r="M75" s="42"/>
      <c r="N75" s="42"/>
      <c r="O75" s="38"/>
      <c r="P75" s="38"/>
      <c r="R75" s="38"/>
      <c r="S75" s="38"/>
      <c r="T75" s="38"/>
      <c r="U75" s="38"/>
      <c r="V75" s="38"/>
    </row>
    <row r="76" spans="6:22" ht="13.8" customHeight="1" x14ac:dyDescent="0.25">
      <c r="F76" s="3"/>
      <c r="H76" s="39"/>
      <c r="I76" s="41"/>
      <c r="J76" s="42"/>
      <c r="K76" s="42"/>
      <c r="L76" s="42"/>
      <c r="M76" s="42"/>
      <c r="N76" s="42"/>
      <c r="O76" s="38"/>
      <c r="P76" s="38"/>
      <c r="R76" s="38"/>
      <c r="S76" s="38"/>
      <c r="T76" s="38"/>
      <c r="U76" s="38"/>
      <c r="V76" s="38"/>
    </row>
    <row r="77" spans="6:22" ht="13.8" customHeight="1" x14ac:dyDescent="0.25">
      <c r="F77" s="3"/>
      <c r="H77" s="39"/>
      <c r="I77" s="41"/>
      <c r="J77" s="42"/>
      <c r="K77" s="42"/>
      <c r="L77" s="42"/>
      <c r="M77" s="42"/>
      <c r="N77" s="42"/>
      <c r="O77" s="38"/>
      <c r="P77" s="38"/>
      <c r="R77" s="38"/>
      <c r="S77" s="38"/>
      <c r="T77" s="38"/>
      <c r="U77" s="38"/>
      <c r="V77" s="38"/>
    </row>
    <row r="78" spans="6:22" ht="13.8" customHeight="1" x14ac:dyDescent="0.25">
      <c r="F78" s="3"/>
      <c r="H78" s="39"/>
      <c r="I78" s="41"/>
      <c r="J78" s="42"/>
      <c r="K78" s="42"/>
      <c r="L78" s="42"/>
      <c r="M78" s="42"/>
      <c r="N78" s="42"/>
      <c r="O78" s="38"/>
      <c r="P78" s="38"/>
      <c r="R78" s="38"/>
      <c r="S78" s="38"/>
      <c r="T78" s="38"/>
      <c r="U78" s="38"/>
      <c r="V78" s="38"/>
    </row>
    <row r="79" spans="6:22" ht="13.8" customHeight="1" x14ac:dyDescent="0.25">
      <c r="F79" s="3"/>
      <c r="H79" s="39"/>
      <c r="I79" s="41"/>
      <c r="J79" s="42"/>
      <c r="K79" s="42"/>
      <c r="L79" s="42"/>
      <c r="M79" s="42"/>
      <c r="N79" s="42"/>
      <c r="O79" s="38"/>
      <c r="P79" s="38"/>
      <c r="R79" s="38"/>
      <c r="S79" s="38"/>
      <c r="T79" s="38"/>
      <c r="U79" s="38"/>
      <c r="V79" s="38"/>
    </row>
    <row r="80" spans="6:22" ht="13.8" customHeight="1" x14ac:dyDescent="0.25">
      <c r="F80" s="3"/>
      <c r="H80" s="39"/>
      <c r="I80" s="41"/>
      <c r="J80" s="42"/>
      <c r="K80" s="42"/>
      <c r="L80" s="42"/>
      <c r="M80" s="42"/>
      <c r="N80" s="42"/>
      <c r="O80" s="38"/>
      <c r="P80" s="38"/>
      <c r="R80" s="38"/>
      <c r="S80" s="38"/>
      <c r="T80" s="38"/>
      <c r="U80" s="38"/>
      <c r="V80" s="38"/>
    </row>
    <row r="81" spans="6:22" ht="13.8" customHeight="1" x14ac:dyDescent="0.25">
      <c r="F81" s="3"/>
      <c r="H81" s="39"/>
      <c r="I81" s="41"/>
      <c r="J81" s="42"/>
      <c r="K81" s="42"/>
      <c r="L81" s="42"/>
      <c r="M81" s="42"/>
      <c r="N81" s="42"/>
      <c r="O81" s="38"/>
      <c r="P81" s="38"/>
      <c r="R81" s="38"/>
      <c r="S81" s="38"/>
      <c r="T81" s="38"/>
      <c r="U81" s="38"/>
      <c r="V81" s="38"/>
    </row>
    <row r="82" spans="6:22" ht="13.8" customHeight="1" x14ac:dyDescent="0.25">
      <c r="F82" s="3"/>
      <c r="H82" s="39"/>
      <c r="I82" s="41"/>
      <c r="J82" s="42"/>
      <c r="K82" s="42"/>
      <c r="L82" s="42"/>
      <c r="M82" s="42"/>
      <c r="N82" s="42"/>
      <c r="O82" s="38"/>
      <c r="P82" s="38"/>
      <c r="R82" s="38"/>
      <c r="S82" s="38"/>
      <c r="T82" s="38"/>
      <c r="U82" s="38"/>
      <c r="V82" s="38"/>
    </row>
    <row r="83" spans="6:22" ht="13.8" customHeight="1" x14ac:dyDescent="0.25">
      <c r="F83" s="3"/>
      <c r="H83" s="39"/>
      <c r="I83" s="41"/>
      <c r="J83" s="42"/>
      <c r="K83" s="42"/>
      <c r="L83" s="42"/>
      <c r="M83" s="42"/>
      <c r="N83" s="42"/>
      <c r="O83" s="38"/>
      <c r="P83" s="38"/>
      <c r="R83" s="38"/>
      <c r="S83" s="38"/>
      <c r="T83" s="38"/>
      <c r="U83" s="38"/>
      <c r="V83" s="38"/>
    </row>
    <row r="84" spans="6:22" ht="13.8" customHeight="1" x14ac:dyDescent="0.25">
      <c r="F84" s="3"/>
      <c r="H84" s="39"/>
      <c r="I84" s="41"/>
      <c r="J84" s="42"/>
      <c r="K84" s="42"/>
      <c r="L84" s="42"/>
      <c r="M84" s="42"/>
      <c r="N84" s="42"/>
      <c r="O84" s="38"/>
      <c r="P84" s="38"/>
      <c r="R84" s="38"/>
      <c r="S84" s="38"/>
      <c r="T84" s="38"/>
      <c r="U84" s="38"/>
      <c r="V84" s="38"/>
    </row>
    <row r="85" spans="6:22" ht="13.8" customHeight="1" x14ac:dyDescent="0.25">
      <c r="F85" s="3"/>
      <c r="H85" s="39"/>
      <c r="I85" s="41"/>
      <c r="J85" s="42"/>
      <c r="K85" s="42"/>
      <c r="L85" s="42"/>
      <c r="M85" s="42"/>
      <c r="N85" s="42"/>
      <c r="O85" s="38"/>
      <c r="P85" s="38"/>
      <c r="R85" s="38"/>
      <c r="S85" s="38"/>
      <c r="T85" s="38"/>
      <c r="U85" s="38"/>
      <c r="V85" s="38"/>
    </row>
    <row r="86" spans="6:22" ht="13.8" customHeight="1" x14ac:dyDescent="0.25">
      <c r="F86" s="3"/>
      <c r="H86" s="39"/>
      <c r="I86" s="41"/>
      <c r="J86" s="42"/>
      <c r="K86" s="42"/>
      <c r="L86" s="42"/>
      <c r="M86" s="42"/>
      <c r="N86" s="42"/>
      <c r="O86" s="38"/>
      <c r="P86" s="38"/>
      <c r="R86" s="38"/>
      <c r="S86" s="38"/>
      <c r="T86" s="38"/>
      <c r="U86" s="38"/>
      <c r="V86" s="38"/>
    </row>
    <row r="87" spans="6:22" ht="13.8" customHeight="1" x14ac:dyDescent="0.25">
      <c r="F87" s="3"/>
      <c r="H87" s="39"/>
      <c r="I87" s="41"/>
      <c r="J87" s="42"/>
      <c r="K87" s="42"/>
      <c r="L87" s="42"/>
      <c r="M87" s="42"/>
      <c r="N87" s="42"/>
      <c r="O87" s="38"/>
      <c r="P87" s="38"/>
      <c r="R87" s="38"/>
      <c r="S87" s="38"/>
      <c r="T87" s="38"/>
      <c r="U87" s="38"/>
      <c r="V87" s="38"/>
    </row>
    <row r="88" spans="6:22" ht="13.8" customHeight="1" x14ac:dyDescent="0.25">
      <c r="F88" s="3"/>
      <c r="H88" s="39"/>
      <c r="I88" s="41"/>
      <c r="J88" s="42"/>
      <c r="K88" s="42"/>
      <c r="L88" s="42"/>
      <c r="M88" s="42"/>
      <c r="N88" s="42"/>
      <c r="O88" s="38"/>
      <c r="P88" s="38"/>
      <c r="R88" s="38"/>
      <c r="S88" s="38"/>
      <c r="T88" s="38"/>
      <c r="U88" s="38"/>
      <c r="V88" s="38"/>
    </row>
    <row r="89" spans="6:22" ht="13.8" customHeight="1" x14ac:dyDescent="0.25">
      <c r="F89" s="3"/>
      <c r="H89" s="39"/>
      <c r="I89" s="41"/>
      <c r="J89" s="42"/>
      <c r="K89" s="42"/>
      <c r="L89" s="42"/>
      <c r="M89" s="42"/>
      <c r="N89" s="42"/>
      <c r="O89" s="38"/>
      <c r="P89" s="38"/>
      <c r="R89" s="38"/>
      <c r="S89" s="38"/>
      <c r="T89" s="38"/>
      <c r="U89" s="38"/>
      <c r="V89" s="38"/>
    </row>
    <row r="90" spans="6:22" ht="13.8" customHeight="1" x14ac:dyDescent="0.25">
      <c r="F90" s="3"/>
      <c r="H90" s="39"/>
      <c r="I90" s="41"/>
      <c r="J90" s="42"/>
      <c r="K90" s="42"/>
      <c r="L90" s="42"/>
      <c r="M90" s="42"/>
      <c r="N90" s="42"/>
      <c r="O90" s="38"/>
      <c r="P90" s="38"/>
      <c r="R90" s="38"/>
      <c r="S90" s="38"/>
      <c r="T90" s="38"/>
      <c r="U90" s="38"/>
      <c r="V90" s="38"/>
    </row>
    <row r="91" spans="6:22" ht="13.8" customHeight="1" x14ac:dyDescent="0.25">
      <c r="F91" s="3"/>
      <c r="H91" s="39"/>
      <c r="I91" s="41"/>
      <c r="J91" s="42"/>
      <c r="K91" s="42"/>
      <c r="L91" s="42"/>
      <c r="M91" s="42"/>
      <c r="N91" s="42"/>
      <c r="O91" s="38"/>
      <c r="P91" s="38"/>
      <c r="R91" s="38"/>
      <c r="S91" s="38"/>
      <c r="T91" s="38"/>
      <c r="U91" s="38"/>
      <c r="V91" s="38"/>
    </row>
    <row r="92" spans="6:22" ht="13.8" customHeight="1" x14ac:dyDescent="0.25">
      <c r="F92" s="3"/>
      <c r="G92" s="3"/>
      <c r="H92" s="2"/>
      <c r="I92" s="3"/>
      <c r="J92" s="2"/>
      <c r="K92" s="2"/>
      <c r="L92" s="2"/>
      <c r="M92" s="2"/>
      <c r="N92" s="2"/>
      <c r="O92" s="2"/>
    </row>
    <row r="93" spans="6:22" ht="13.8" customHeight="1" x14ac:dyDescent="0.25">
      <c r="F93" s="3"/>
      <c r="G93" s="3"/>
      <c r="H93" s="2"/>
      <c r="I93" s="3"/>
      <c r="J93" s="2"/>
      <c r="K93" s="2"/>
      <c r="L93" s="2"/>
      <c r="M93" s="2"/>
      <c r="N93" s="2"/>
      <c r="O93" s="2"/>
    </row>
    <row r="94" spans="6:22" ht="13.8" customHeight="1" x14ac:dyDescent="0.25">
      <c r="F94" s="3"/>
      <c r="G94" s="3"/>
      <c r="H94" s="2"/>
      <c r="I94" s="3"/>
      <c r="J94" s="2"/>
      <c r="K94" s="2"/>
      <c r="L94" s="2"/>
      <c r="M94" s="2"/>
      <c r="N94" s="2"/>
      <c r="O94" s="2"/>
    </row>
    <row r="95" spans="6:22" ht="13.8" customHeight="1" x14ac:dyDescent="0.25">
      <c r="F95" s="3"/>
      <c r="G95" s="3"/>
      <c r="H95" s="2"/>
      <c r="I95" s="3"/>
      <c r="J95" s="2"/>
      <c r="K95" s="2"/>
      <c r="L95" s="2"/>
      <c r="M95" s="2"/>
      <c r="N95" s="2"/>
      <c r="O95" s="2"/>
    </row>
    <row r="96" spans="6:22" ht="13.8" customHeight="1" x14ac:dyDescent="0.25">
      <c r="F96" s="3"/>
      <c r="G96" s="3"/>
      <c r="H96" s="2"/>
      <c r="I96" s="3"/>
      <c r="J96" s="2"/>
      <c r="K96" s="2"/>
      <c r="L96" s="2"/>
      <c r="M96" s="2"/>
      <c r="N96" s="2"/>
      <c r="O96" s="2"/>
    </row>
    <row r="97" spans="6:15" ht="13.8" customHeight="1" x14ac:dyDescent="0.25">
      <c r="F97" s="3"/>
      <c r="G97" s="3"/>
      <c r="H97" s="2"/>
      <c r="I97" s="3"/>
      <c r="J97" s="2"/>
      <c r="K97" s="2"/>
      <c r="L97" s="2"/>
      <c r="M97" s="2"/>
      <c r="N97" s="2"/>
      <c r="O97" s="2"/>
    </row>
    <row r="98" spans="6:15" ht="13.8" customHeight="1" x14ac:dyDescent="0.25">
      <c r="F98" s="3"/>
      <c r="G98" s="3"/>
      <c r="H98" s="2"/>
      <c r="I98" s="3"/>
      <c r="J98" s="2"/>
      <c r="K98" s="2"/>
      <c r="L98" s="2"/>
      <c r="M98" s="2"/>
      <c r="N98" s="2"/>
      <c r="O98" s="2"/>
    </row>
    <row r="99" spans="6:15" ht="13.8" customHeight="1" x14ac:dyDescent="0.25">
      <c r="F99" s="3"/>
      <c r="G99" s="3"/>
      <c r="H99" s="2"/>
      <c r="I99" s="3"/>
      <c r="J99" s="2"/>
      <c r="K99" s="2"/>
      <c r="L99" s="2"/>
      <c r="M99" s="2"/>
      <c r="N99" s="2"/>
      <c r="O99" s="2"/>
    </row>
    <row r="100" spans="6:15" ht="13.8" customHeight="1" x14ac:dyDescent="0.25">
      <c r="F100" s="3"/>
      <c r="G100" s="3"/>
      <c r="H100" s="2"/>
      <c r="I100" s="3"/>
      <c r="J100" s="2"/>
      <c r="K100" s="2"/>
      <c r="L100" s="2"/>
      <c r="M100" s="2"/>
      <c r="N100" s="2"/>
      <c r="O100" s="2"/>
    </row>
    <row r="101" spans="6:15" ht="13.8" customHeight="1" x14ac:dyDescent="0.25">
      <c r="F101" s="3"/>
      <c r="G101" s="3"/>
      <c r="H101" s="2"/>
      <c r="I101" s="3"/>
      <c r="J101" s="2"/>
      <c r="K101" s="2"/>
      <c r="L101" s="2"/>
      <c r="M101" s="2"/>
      <c r="N101" s="2"/>
      <c r="O101" s="2"/>
    </row>
    <row r="102" spans="6:15" ht="13.8" customHeight="1" x14ac:dyDescent="0.25">
      <c r="F102" s="3"/>
      <c r="G102" s="3"/>
      <c r="H102" s="2"/>
      <c r="I102" s="3"/>
      <c r="J102" s="2"/>
      <c r="K102" s="2"/>
      <c r="L102" s="2"/>
      <c r="M102" s="2"/>
      <c r="N102" s="2"/>
      <c r="O102" s="2"/>
    </row>
    <row r="103" spans="6:15" ht="13.8" customHeight="1" x14ac:dyDescent="0.25">
      <c r="F103" s="3"/>
      <c r="G103" s="3"/>
      <c r="H103" s="2"/>
      <c r="I103" s="3"/>
      <c r="J103" s="2"/>
      <c r="K103" s="2"/>
      <c r="L103" s="2"/>
      <c r="M103" s="2"/>
      <c r="N103" s="2"/>
      <c r="O103" s="2"/>
    </row>
    <row r="104" spans="6:15" ht="13.8" customHeight="1" x14ac:dyDescent="0.25">
      <c r="F104" s="3"/>
      <c r="G104" s="3"/>
      <c r="H104" s="2"/>
      <c r="I104" s="3"/>
      <c r="J104" s="2"/>
      <c r="K104" s="2"/>
      <c r="L104" s="2"/>
      <c r="M104" s="2"/>
      <c r="N104" s="2"/>
      <c r="O104" s="2"/>
    </row>
    <row r="105" spans="6:15" ht="13.8" customHeight="1" x14ac:dyDescent="0.25">
      <c r="F105" s="3"/>
      <c r="G105" s="3"/>
      <c r="H105" s="2"/>
      <c r="I105" s="3"/>
      <c r="J105" s="2"/>
      <c r="K105" s="2"/>
      <c r="L105" s="2"/>
      <c r="M105" s="2"/>
      <c r="N105" s="2"/>
      <c r="O105" s="2"/>
    </row>
    <row r="106" spans="6:15" ht="13.8" customHeight="1" x14ac:dyDescent="0.25">
      <c r="F106" s="3"/>
      <c r="G106" s="3"/>
      <c r="H106" s="2"/>
      <c r="I106" s="3"/>
      <c r="J106" s="2"/>
      <c r="K106" s="2"/>
      <c r="L106" s="2"/>
      <c r="M106" s="2"/>
      <c r="N106" s="2"/>
      <c r="O106" s="2"/>
    </row>
    <row r="107" spans="6:15" ht="13.8" customHeight="1" x14ac:dyDescent="0.25">
      <c r="F107" s="3"/>
      <c r="G107" s="3"/>
      <c r="H107" s="2"/>
      <c r="I107" s="3"/>
      <c r="J107" s="2"/>
      <c r="K107" s="2"/>
      <c r="L107" s="2"/>
      <c r="M107" s="2"/>
      <c r="N107" s="2"/>
      <c r="O107" s="2"/>
    </row>
    <row r="108" spans="6:15" ht="13.8" customHeight="1" x14ac:dyDescent="0.25"/>
    <row r="109" spans="6:15" ht="13.8" customHeight="1" x14ac:dyDescent="0.25"/>
    <row r="110" spans="6:15" ht="13.8" customHeight="1" x14ac:dyDescent="0.25"/>
    <row r="111" spans="6:15" ht="13.8" customHeight="1" x14ac:dyDescent="0.25"/>
    <row r="112" spans="6:15" ht="13.8" customHeight="1" x14ac:dyDescent="0.25"/>
    <row r="113" spans="10:10" ht="13.8" customHeight="1" x14ac:dyDescent="0.25"/>
    <row r="114" spans="10:10" ht="13.8" customHeight="1" x14ac:dyDescent="0.25"/>
    <row r="115" spans="10:10" ht="13.8" customHeight="1" x14ac:dyDescent="0.25"/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</sheetData>
  <mergeCells count="17">
    <mergeCell ref="I6:J6"/>
    <mergeCell ref="K12:K13"/>
    <mergeCell ref="I7:J7"/>
    <mergeCell ref="I8:J8"/>
    <mergeCell ref="I9:J9"/>
    <mergeCell ref="I10:J10"/>
    <mergeCell ref="B2:I2"/>
    <mergeCell ref="J2:Q2"/>
    <mergeCell ref="I3:J3"/>
    <mergeCell ref="I4:J4"/>
    <mergeCell ref="I5:J5"/>
    <mergeCell ref="I14:J14"/>
    <mergeCell ref="I15:J15"/>
    <mergeCell ref="I16:J16"/>
    <mergeCell ref="I17:J17"/>
    <mergeCell ref="H12:H13"/>
    <mergeCell ref="I12:J1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A9EE-5FFB-45B0-8422-68052097A48B}">
  <dimension ref="A1:S12"/>
  <sheetViews>
    <sheetView workbookViewId="0">
      <selection sqref="A1:S12"/>
    </sheetView>
  </sheetViews>
  <sheetFormatPr defaultRowHeight="14.4" x14ac:dyDescent="0.3"/>
  <cols>
    <col min="1" max="1" width="10.77734375" bestFit="1" customWidth="1"/>
    <col min="2" max="2" width="12.21875" bestFit="1" customWidth="1"/>
    <col min="3" max="3" width="18.77734375" bestFit="1" customWidth="1"/>
    <col min="4" max="4" width="7.88671875" bestFit="1" customWidth="1"/>
    <col min="5" max="5" width="6.6640625" bestFit="1" customWidth="1"/>
    <col min="6" max="6" width="6" bestFit="1" customWidth="1"/>
    <col min="7" max="7" width="5" bestFit="1" customWidth="1"/>
    <col min="8" max="8" width="10" bestFit="1" customWidth="1"/>
    <col min="9" max="9" width="6" bestFit="1" customWidth="1"/>
    <col min="10" max="10" width="6.109375" bestFit="1" customWidth="1"/>
    <col min="11" max="11" width="7.33203125" bestFit="1" customWidth="1"/>
    <col min="12" max="12" width="6.88671875" bestFit="1" customWidth="1"/>
    <col min="13" max="13" width="7.33203125" bestFit="1" customWidth="1"/>
    <col min="14" max="14" width="6.77734375" bestFit="1" customWidth="1"/>
    <col min="15" max="15" width="7.44140625" bestFit="1" customWidth="1"/>
    <col min="16" max="16" width="6" bestFit="1" customWidth="1"/>
    <col min="17" max="17" width="13.21875" bestFit="1" customWidth="1"/>
    <col min="18" max="18" width="11.21875" bestFit="1" customWidth="1"/>
    <col min="19" max="19" width="9.6640625" bestFit="1" customWidth="1"/>
  </cols>
  <sheetData>
    <row r="1" spans="1:1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47</v>
      </c>
      <c r="R1" t="s">
        <v>159</v>
      </c>
      <c r="S1" t="s">
        <v>160</v>
      </c>
    </row>
    <row r="2" spans="1:19" x14ac:dyDescent="0.3">
      <c r="A2">
        <v>0</v>
      </c>
      <c r="B2">
        <v>58</v>
      </c>
      <c r="C2" s="1" t="s">
        <v>161</v>
      </c>
      <c r="D2">
        <v>14</v>
      </c>
      <c r="E2">
        <v>42.9</v>
      </c>
      <c r="F2">
        <v>81</v>
      </c>
      <c r="G2">
        <v>47</v>
      </c>
      <c r="H2">
        <v>-0.5</v>
      </c>
      <c r="I2">
        <v>5.33</v>
      </c>
      <c r="J2">
        <v>6.67</v>
      </c>
      <c r="K2">
        <v>3.33</v>
      </c>
      <c r="L2">
        <v>1.33</v>
      </c>
      <c r="M2">
        <v>2</v>
      </c>
      <c r="N2">
        <v>50</v>
      </c>
      <c r="O2">
        <v>1.41</v>
      </c>
      <c r="P2">
        <v>1418</v>
      </c>
      <c r="Q2">
        <v>50</v>
      </c>
      <c r="R2">
        <v>-14.1</v>
      </c>
      <c r="S2">
        <v>1403.9</v>
      </c>
    </row>
    <row r="3" spans="1:19" x14ac:dyDescent="0.3">
      <c r="A3">
        <v>1</v>
      </c>
      <c r="B3">
        <v>58</v>
      </c>
      <c r="C3" s="1" t="s">
        <v>162</v>
      </c>
      <c r="D3">
        <v>29</v>
      </c>
      <c r="E3">
        <v>31</v>
      </c>
      <c r="F3">
        <v>155.69999999999999</v>
      </c>
      <c r="G3">
        <v>47</v>
      </c>
      <c r="H3">
        <v>-0.5</v>
      </c>
      <c r="I3">
        <v>5.61</v>
      </c>
      <c r="J3">
        <v>8.5</v>
      </c>
      <c r="K3">
        <v>3.93</v>
      </c>
      <c r="L3">
        <v>1.73</v>
      </c>
      <c r="M3">
        <v>2.16</v>
      </c>
      <c r="N3">
        <v>46.4</v>
      </c>
      <c r="O3">
        <v>1.45</v>
      </c>
      <c r="P3">
        <v>1418</v>
      </c>
      <c r="Q3">
        <v>50</v>
      </c>
      <c r="R3">
        <v>-14.1</v>
      </c>
      <c r="S3">
        <v>1403.9</v>
      </c>
    </row>
    <row r="4" spans="1:19" x14ac:dyDescent="0.3">
      <c r="A4">
        <v>2</v>
      </c>
      <c r="B4">
        <v>58</v>
      </c>
      <c r="C4" s="1" t="s">
        <v>163</v>
      </c>
      <c r="D4">
        <v>29</v>
      </c>
      <c r="E4">
        <v>27.6</v>
      </c>
      <c r="F4">
        <v>141.30000000000001</v>
      </c>
      <c r="G4">
        <v>45</v>
      </c>
      <c r="H4">
        <v>-0.6</v>
      </c>
      <c r="I4">
        <v>5.73</v>
      </c>
      <c r="J4">
        <v>9.49</v>
      </c>
      <c r="K4">
        <v>4.2699999999999996</v>
      </c>
      <c r="L4">
        <v>1.46</v>
      </c>
      <c r="M4">
        <v>2.2200000000000002</v>
      </c>
      <c r="N4">
        <v>49.2</v>
      </c>
      <c r="O4">
        <v>1.69</v>
      </c>
      <c r="P4">
        <v>1418</v>
      </c>
      <c r="Q4">
        <v>50</v>
      </c>
      <c r="R4">
        <v>-23.5</v>
      </c>
      <c r="S4">
        <v>1394.5</v>
      </c>
    </row>
    <row r="5" spans="1:19" x14ac:dyDescent="0.3">
      <c r="A5">
        <v>3</v>
      </c>
      <c r="B5">
        <v>58</v>
      </c>
      <c r="C5" s="1" t="s">
        <v>164</v>
      </c>
      <c r="D5">
        <v>7</v>
      </c>
      <c r="E5">
        <v>0</v>
      </c>
      <c r="F5">
        <v>6.7</v>
      </c>
      <c r="G5">
        <v>50</v>
      </c>
      <c r="H5">
        <v>-0.3</v>
      </c>
      <c r="I5">
        <v>1.35</v>
      </c>
      <c r="J5">
        <v>8.1</v>
      </c>
      <c r="K5">
        <v>4.05</v>
      </c>
      <c r="L5">
        <v>0</v>
      </c>
      <c r="M5">
        <v>2</v>
      </c>
      <c r="N5">
        <v>42.9</v>
      </c>
      <c r="O5">
        <v>1.65</v>
      </c>
      <c r="P5">
        <v>1418</v>
      </c>
      <c r="Q5">
        <v>50</v>
      </c>
      <c r="R5">
        <v>0</v>
      </c>
      <c r="S5">
        <v>1418</v>
      </c>
    </row>
    <row r="6" spans="1:19" x14ac:dyDescent="0.3">
      <c r="A6">
        <v>4</v>
      </c>
      <c r="B6">
        <v>58</v>
      </c>
      <c r="C6" s="1" t="s">
        <v>165</v>
      </c>
      <c r="D6">
        <v>25</v>
      </c>
      <c r="E6">
        <v>0</v>
      </c>
      <c r="F6">
        <v>44</v>
      </c>
      <c r="G6">
        <v>47</v>
      </c>
      <c r="H6">
        <v>-0.5</v>
      </c>
      <c r="I6">
        <v>5.93</v>
      </c>
      <c r="J6">
        <v>9.61</v>
      </c>
      <c r="K6">
        <v>5.52</v>
      </c>
      <c r="L6">
        <v>1.64</v>
      </c>
      <c r="M6">
        <v>1.74</v>
      </c>
      <c r="N6">
        <v>51.3</v>
      </c>
      <c r="O6">
        <v>1.8</v>
      </c>
      <c r="P6">
        <v>1418</v>
      </c>
      <c r="Q6">
        <v>50</v>
      </c>
      <c r="R6">
        <v>-14.1</v>
      </c>
      <c r="S6">
        <v>1403.9</v>
      </c>
    </row>
    <row r="7" spans="1:19" x14ac:dyDescent="0.3">
      <c r="A7">
        <v>5</v>
      </c>
      <c r="B7">
        <v>58</v>
      </c>
      <c r="C7" s="1" t="s">
        <v>166</v>
      </c>
      <c r="D7">
        <v>31</v>
      </c>
      <c r="E7">
        <v>0</v>
      </c>
      <c r="F7">
        <v>61.7</v>
      </c>
      <c r="G7">
        <v>48</v>
      </c>
      <c r="H7">
        <v>-0.4</v>
      </c>
      <c r="I7">
        <v>5.25</v>
      </c>
      <c r="J7">
        <v>10.07</v>
      </c>
      <c r="K7">
        <v>4.38</v>
      </c>
      <c r="L7">
        <v>1.31</v>
      </c>
      <c r="M7">
        <v>2.2999999999999998</v>
      </c>
      <c r="N7">
        <v>49.1</v>
      </c>
      <c r="O7">
        <v>1.69</v>
      </c>
      <c r="P7">
        <v>1418</v>
      </c>
      <c r="Q7">
        <v>50</v>
      </c>
      <c r="R7">
        <v>-9.4</v>
      </c>
      <c r="S7">
        <v>1408.6</v>
      </c>
    </row>
    <row r="8" spans="1:19" x14ac:dyDescent="0.3">
      <c r="A8">
        <v>6</v>
      </c>
      <c r="B8">
        <v>56</v>
      </c>
      <c r="C8" s="1" t="s">
        <v>127</v>
      </c>
      <c r="D8">
        <v>28</v>
      </c>
      <c r="E8">
        <v>46.4</v>
      </c>
      <c r="F8">
        <v>145</v>
      </c>
      <c r="G8">
        <v>53</v>
      </c>
      <c r="H8">
        <v>-0.1</v>
      </c>
      <c r="I8">
        <v>3.97</v>
      </c>
      <c r="J8">
        <v>9.5</v>
      </c>
      <c r="K8">
        <v>5.15</v>
      </c>
      <c r="L8">
        <v>0.74</v>
      </c>
      <c r="M8">
        <v>1.84</v>
      </c>
      <c r="N8">
        <v>43.6</v>
      </c>
      <c r="O8">
        <v>1.38</v>
      </c>
      <c r="P8">
        <v>1541</v>
      </c>
      <c r="Q8">
        <v>55</v>
      </c>
      <c r="R8">
        <v>-9.4</v>
      </c>
      <c r="S8">
        <v>1531.6</v>
      </c>
    </row>
    <row r="9" spans="1:19" x14ac:dyDescent="0.3">
      <c r="A9">
        <v>7</v>
      </c>
      <c r="B9">
        <v>56</v>
      </c>
      <c r="C9" s="1" t="s">
        <v>128</v>
      </c>
      <c r="D9">
        <v>28</v>
      </c>
      <c r="E9">
        <v>46.4</v>
      </c>
      <c r="F9">
        <v>155.30000000000001</v>
      </c>
      <c r="G9">
        <v>54</v>
      </c>
      <c r="H9">
        <v>0</v>
      </c>
      <c r="I9">
        <v>3.88</v>
      </c>
      <c r="J9">
        <v>9.5</v>
      </c>
      <c r="K9">
        <v>4.1100000000000003</v>
      </c>
      <c r="L9">
        <v>0.93</v>
      </c>
      <c r="M9">
        <v>2.31</v>
      </c>
      <c r="N9">
        <v>50.7</v>
      </c>
      <c r="O9">
        <v>1.33</v>
      </c>
      <c r="P9">
        <v>1541</v>
      </c>
      <c r="Q9">
        <v>55</v>
      </c>
      <c r="R9">
        <v>-4.7</v>
      </c>
      <c r="S9">
        <v>1536.3</v>
      </c>
    </row>
    <row r="10" spans="1:19" x14ac:dyDescent="0.3">
      <c r="A10">
        <v>8</v>
      </c>
      <c r="B10">
        <v>56</v>
      </c>
      <c r="C10" s="1" t="s">
        <v>129</v>
      </c>
      <c r="D10">
        <v>29</v>
      </c>
      <c r="E10">
        <v>31</v>
      </c>
      <c r="F10">
        <v>145</v>
      </c>
      <c r="G10">
        <v>49</v>
      </c>
      <c r="H10">
        <v>-0.3</v>
      </c>
      <c r="I10">
        <v>5.15</v>
      </c>
      <c r="J10">
        <v>8.32</v>
      </c>
      <c r="K10">
        <v>3.79</v>
      </c>
      <c r="L10">
        <v>1.3</v>
      </c>
      <c r="M10">
        <v>2.2000000000000002</v>
      </c>
      <c r="N10">
        <v>49.5</v>
      </c>
      <c r="O10">
        <v>1.39</v>
      </c>
      <c r="P10">
        <v>1541</v>
      </c>
      <c r="Q10">
        <v>55</v>
      </c>
      <c r="R10">
        <v>-28.2</v>
      </c>
      <c r="S10">
        <v>1512.8</v>
      </c>
    </row>
    <row r="11" spans="1:19" x14ac:dyDescent="0.3">
      <c r="A11">
        <v>9</v>
      </c>
      <c r="B11">
        <v>56</v>
      </c>
      <c r="C11" s="1" t="s">
        <v>130</v>
      </c>
      <c r="D11">
        <v>31</v>
      </c>
      <c r="E11">
        <v>29</v>
      </c>
      <c r="F11">
        <v>143.30000000000001</v>
      </c>
      <c r="G11">
        <v>50</v>
      </c>
      <c r="H11">
        <v>-0.3</v>
      </c>
      <c r="I11">
        <v>4.71</v>
      </c>
      <c r="J11">
        <v>8.23</v>
      </c>
      <c r="K11">
        <v>2.4500000000000002</v>
      </c>
      <c r="L11">
        <v>1.32</v>
      </c>
      <c r="M11">
        <v>3.36</v>
      </c>
      <c r="N11">
        <v>51.8</v>
      </c>
      <c r="O11">
        <v>1.26</v>
      </c>
      <c r="P11">
        <v>1541</v>
      </c>
      <c r="Q11">
        <v>55</v>
      </c>
      <c r="R11">
        <v>-23.5</v>
      </c>
      <c r="S11">
        <v>1517.5</v>
      </c>
    </row>
    <row r="12" spans="1:19" x14ac:dyDescent="0.3">
      <c r="A12">
        <v>10</v>
      </c>
      <c r="B12">
        <v>56</v>
      </c>
      <c r="C12" s="1" t="s">
        <v>131</v>
      </c>
      <c r="D12">
        <v>25</v>
      </c>
      <c r="E12">
        <v>4</v>
      </c>
      <c r="F12">
        <v>63</v>
      </c>
      <c r="G12">
        <v>51</v>
      </c>
      <c r="H12">
        <v>-0.2</v>
      </c>
      <c r="I12">
        <v>4.29</v>
      </c>
      <c r="J12">
        <v>11.14</v>
      </c>
      <c r="K12">
        <v>2.4300000000000002</v>
      </c>
      <c r="L12">
        <v>1.71</v>
      </c>
      <c r="M12">
        <v>4.59</v>
      </c>
      <c r="N12">
        <v>43.4</v>
      </c>
      <c r="O12">
        <v>1.21</v>
      </c>
      <c r="P12">
        <v>1541</v>
      </c>
      <c r="Q12">
        <v>55</v>
      </c>
      <c r="R12">
        <v>-18.8</v>
      </c>
      <c r="S12">
        <v>1522.2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C397-F904-4274-8472-292974AFF283}">
  <dimension ref="A2:S18"/>
  <sheetViews>
    <sheetView showGridLines="0" zoomScale="130" zoomScaleNormal="130" workbookViewId="0">
      <selection activeCell="H17" sqref="H17"/>
    </sheetView>
  </sheetViews>
  <sheetFormatPr defaultRowHeight="17.399999999999999" x14ac:dyDescent="0.3"/>
  <cols>
    <col min="1" max="1" width="3.6640625" style="25" customWidth="1"/>
    <col min="2" max="2" width="21.33203125" style="18" customWidth="1"/>
    <col min="3" max="3" width="14.88671875" style="18" bestFit="1" customWidth="1"/>
    <col min="4" max="4" width="21.33203125" style="18" customWidth="1"/>
    <col min="5" max="5" width="3.6640625" style="18" customWidth="1"/>
    <col min="6" max="6" width="21.33203125" style="18" customWidth="1"/>
    <col min="7" max="7" width="14.88671875" style="18" bestFit="1" customWidth="1"/>
    <col min="8" max="8" width="21.33203125" style="18" customWidth="1"/>
    <col min="9" max="9" width="3.6640625" style="18" customWidth="1"/>
    <col min="10" max="10" width="21.33203125" style="18" customWidth="1"/>
    <col min="11" max="11" width="14.88671875" style="18" bestFit="1" customWidth="1"/>
    <col min="12" max="12" width="21.33203125" style="18" customWidth="1"/>
    <col min="13" max="19" width="8.88671875" style="25"/>
    <col min="20" max="16384" width="8.88671875" style="18"/>
  </cols>
  <sheetData>
    <row r="2" spans="2:12" s="18" customFormat="1" ht="21" thickBot="1" x14ac:dyDescent="0.35">
      <c r="B2" s="26" t="s">
        <v>58</v>
      </c>
      <c r="C2" s="136" t="s">
        <v>0</v>
      </c>
      <c r="D2" s="26" t="s">
        <v>59</v>
      </c>
      <c r="E2" s="17"/>
      <c r="F2" s="26" t="s">
        <v>58</v>
      </c>
      <c r="G2" s="136" t="s">
        <v>43</v>
      </c>
      <c r="H2" s="26" t="s">
        <v>59</v>
      </c>
      <c r="I2" s="17"/>
      <c r="J2" s="26" t="s">
        <v>58</v>
      </c>
      <c r="K2" s="136" t="s">
        <v>44</v>
      </c>
      <c r="L2" s="26" t="s">
        <v>59</v>
      </c>
    </row>
    <row r="3" spans="2:12" s="18" customFormat="1" ht="21" thickBot="1" x14ac:dyDescent="0.4">
      <c r="B3" s="27" t="str">
        <f>'Rapid City vs. Anchorage'!B4</f>
        <v>Kenta Maeda</v>
      </c>
      <c r="C3" s="137"/>
      <c r="D3" s="27" t="str">
        <f>'Rapid City vs. Anchorage'!O4</f>
        <v>Liam Hendriks</v>
      </c>
      <c r="F3" s="27" t="str">
        <f>'Rapid City vs. Anchorage'!B5</f>
        <v>Zack Greinke</v>
      </c>
      <c r="G3" s="137"/>
      <c r="H3" s="27" t="str">
        <f>'Rapid City vs. Anchorage'!O5</f>
        <v>Jake Odorizzi</v>
      </c>
      <c r="J3" s="27" t="str">
        <f>'Rapid City vs. Anchorage'!B6</f>
        <v>Sean Manaea</v>
      </c>
      <c r="K3" s="137"/>
      <c r="L3" s="27" t="str">
        <f>'Rapid City vs. Anchorage'!O6</f>
        <v>Dustin May</v>
      </c>
    </row>
    <row r="4" spans="2:12" s="18" customFormat="1" x14ac:dyDescent="0.3">
      <c r="B4" s="19">
        <f>VLOOKUP(B3,rcr_anc!$C:$Q,2,FALSE)</f>
        <v>29</v>
      </c>
      <c r="C4" s="20" t="s">
        <v>48</v>
      </c>
      <c r="D4" s="19">
        <f>VLOOKUP(D3,rcr_anc!$C:$Q,2,FALSE)</f>
        <v>28</v>
      </c>
      <c r="F4" s="19">
        <f>VLOOKUP(F3,rcr_anc!$C:$Q,2,FALSE)</f>
        <v>26</v>
      </c>
      <c r="G4" s="20" t="s">
        <v>48</v>
      </c>
      <c r="H4" s="19">
        <f>VLOOKUP(H3,rcr_anc!$C:$Q,2,FALSE)</f>
        <v>27</v>
      </c>
      <c r="J4" s="19">
        <f>VLOOKUP(J3,rcr_anc!$C:$Q,2,FALSE)</f>
        <v>32</v>
      </c>
      <c r="K4" s="20" t="s">
        <v>48</v>
      </c>
      <c r="L4" s="19">
        <f>VLOOKUP(L3,rcr_anc!$C:$Q,2,FALSE)</f>
        <v>25</v>
      </c>
    </row>
    <row r="5" spans="2:12" s="18" customFormat="1" x14ac:dyDescent="0.3">
      <c r="B5" s="21">
        <f>VLOOKUP(B$3,rcr_anc!$C:$Q,3,FALSE)/100</f>
        <v>0.27600000000000002</v>
      </c>
      <c r="C5" s="22" t="s">
        <v>49</v>
      </c>
      <c r="D5" s="21">
        <f>VLOOKUP(D$3,rcr_anc!$C:$Q,3,FALSE)/100</f>
        <v>0.17899999999999999</v>
      </c>
      <c r="F5" s="21">
        <f>VLOOKUP(F$3,rcr_anc!$C:$Q,3,FALSE)/100</f>
        <v>0.42299999999999999</v>
      </c>
      <c r="G5" s="22" t="s">
        <v>49</v>
      </c>
      <c r="H5" s="21">
        <f>VLOOKUP(H$3,rcr_anc!$C:$Q,3,FALSE)/100</f>
        <v>0.25900000000000001</v>
      </c>
      <c r="J5" s="21">
        <f>VLOOKUP(J$3,rcr_anc!$C:$Q,3,FALSE)/100</f>
        <v>0.188</v>
      </c>
      <c r="K5" s="22" t="s">
        <v>49</v>
      </c>
      <c r="L5" s="21">
        <f>VLOOKUP(L$3,rcr_anc!$C:$Q,3,FALSE)/100</f>
        <v>0.32</v>
      </c>
    </row>
    <row r="6" spans="2:12" s="18" customFormat="1" x14ac:dyDescent="0.3">
      <c r="B6" s="23">
        <f>VLOOKUP(B$3,rcr_anc!$C:$Q,4,FALSE)</f>
        <v>154.30000000000001</v>
      </c>
      <c r="C6" s="20" t="s">
        <v>50</v>
      </c>
      <c r="D6" s="23">
        <f>VLOOKUP(D$3,rcr_anc!$C:$Q,4,FALSE)</f>
        <v>139</v>
      </c>
      <c r="F6" s="23">
        <f>VLOOKUP(F$3,rcr_anc!$C:$Q,4,FALSE)</f>
        <v>148</v>
      </c>
      <c r="G6" s="20" t="s">
        <v>50</v>
      </c>
      <c r="H6" s="23">
        <f>VLOOKUP(H$3,rcr_anc!$C:$Q,4,FALSE)</f>
        <v>130</v>
      </c>
      <c r="J6" s="23">
        <f>VLOOKUP(J$3,rcr_anc!$C:$Q,4,FALSE)</f>
        <v>122</v>
      </c>
      <c r="K6" s="20" t="s">
        <v>50</v>
      </c>
      <c r="L6" s="23">
        <f>VLOOKUP(L$3,rcr_anc!$C:$Q,4,FALSE)</f>
        <v>131.30000000000001</v>
      </c>
    </row>
    <row r="7" spans="2:12" s="18" customFormat="1" x14ac:dyDescent="0.3">
      <c r="B7" s="24">
        <f>VLOOKUP(B$3,rcr_anc!$C:$Q,7,FALSE)</f>
        <v>6.01</v>
      </c>
      <c r="C7" s="20" t="s">
        <v>51</v>
      </c>
      <c r="D7" s="24">
        <f>VLOOKUP(D$3,rcr_anc!$C:$Q,7,FALSE)</f>
        <v>3.75</v>
      </c>
      <c r="F7" s="24">
        <f>VLOOKUP(F$3,rcr_anc!$C:$Q,7,FALSE)</f>
        <v>4.32</v>
      </c>
      <c r="G7" s="20" t="s">
        <v>51</v>
      </c>
      <c r="H7" s="24">
        <f>VLOOKUP(H$3,rcr_anc!$C:$Q,7,FALSE)</f>
        <v>5.26</v>
      </c>
      <c r="J7" s="24">
        <f>VLOOKUP(J$3,rcr_anc!$C:$Q,7,FALSE)</f>
        <v>3.1</v>
      </c>
      <c r="K7" s="20" t="s">
        <v>51</v>
      </c>
      <c r="L7" s="24">
        <f>VLOOKUP(L$3,rcr_anc!$C:$Q,7,FALSE)</f>
        <v>4.66</v>
      </c>
    </row>
    <row r="8" spans="2:12" s="18" customFormat="1" x14ac:dyDescent="0.3">
      <c r="B8" s="24">
        <f>VLOOKUP(B$3,rcr_anc!$C:$Q,13,FALSE)</f>
        <v>1.57</v>
      </c>
      <c r="C8" s="20" t="s">
        <v>57</v>
      </c>
      <c r="D8" s="24">
        <f>VLOOKUP(D$3,rcr_anc!$C:$Q,13,FALSE)</f>
        <v>1.24</v>
      </c>
      <c r="F8" s="24">
        <f>VLOOKUP(F$3,rcr_anc!$C:$Q,13,FALSE)</f>
        <v>1.28</v>
      </c>
      <c r="G8" s="20" t="s">
        <v>57</v>
      </c>
      <c r="H8" s="24">
        <f>VLOOKUP(H$3,rcr_anc!$C:$Q,13,FALSE)</f>
        <v>1.46</v>
      </c>
      <c r="J8" s="24">
        <f>VLOOKUP(J$3,rcr_anc!$C:$Q,13,FALSE)</f>
        <v>1.1200000000000001</v>
      </c>
      <c r="K8" s="20" t="s">
        <v>57</v>
      </c>
      <c r="L8" s="24">
        <f>VLOOKUP(L$3,rcr_anc!$C:$Q,13,FALSE)</f>
        <v>1.2</v>
      </c>
    </row>
    <row r="9" spans="2:12" s="18" customFormat="1" x14ac:dyDescent="0.3">
      <c r="B9" s="24">
        <f>VLOOKUP(B$3,rcr_anc!$C:$Q,12,FALSE)</f>
        <v>46.5</v>
      </c>
      <c r="C9" s="20" t="s">
        <v>56</v>
      </c>
      <c r="D9" s="24">
        <f>VLOOKUP(D$3,rcr_anc!$C:$Q,12,FALSE)</f>
        <v>52</v>
      </c>
      <c r="F9" s="24">
        <f>VLOOKUP(F$3,rcr_anc!$C:$Q,12,FALSE)</f>
        <v>45.9</v>
      </c>
      <c r="G9" s="20" t="s">
        <v>56</v>
      </c>
      <c r="H9" s="24">
        <f>VLOOKUP(H$3,rcr_anc!$C:$Q,12,FALSE)</f>
        <v>41.5</v>
      </c>
      <c r="J9" s="24">
        <f>VLOOKUP(J$3,rcr_anc!$C:$Q,12,FALSE)</f>
        <v>47.9</v>
      </c>
      <c r="K9" s="20" t="s">
        <v>56</v>
      </c>
      <c r="L9" s="24">
        <f>VLOOKUP(L$3,rcr_anc!$C:$Q,12,FALSE)</f>
        <v>52.7</v>
      </c>
    </row>
    <row r="10" spans="2:12" s="18" customFormat="1" x14ac:dyDescent="0.3">
      <c r="B10" s="24">
        <f>VLOOKUP(B$3,rcr_anc!$C:$Q,8,FALSE)</f>
        <v>9.39</v>
      </c>
      <c r="C10" s="20" t="s">
        <v>52</v>
      </c>
      <c r="D10" s="24">
        <f>VLOOKUP(D$3,rcr_anc!$C:$Q,8,FALSE)</f>
        <v>8.2200000000000006</v>
      </c>
      <c r="F10" s="24">
        <f>VLOOKUP(F$3,rcr_anc!$C:$Q,8,FALSE)</f>
        <v>7.36</v>
      </c>
      <c r="G10" s="20" t="s">
        <v>52</v>
      </c>
      <c r="H10" s="24">
        <f>VLOOKUP(H$3,rcr_anc!$C:$Q,8,FALSE)</f>
        <v>7.96</v>
      </c>
      <c r="J10" s="24">
        <f>VLOOKUP(J$3,rcr_anc!$C:$Q,8,FALSE)</f>
        <v>9.59</v>
      </c>
      <c r="K10" s="20" t="s">
        <v>52</v>
      </c>
      <c r="L10" s="24">
        <f>VLOOKUP(L$3,rcr_anc!$C:$Q,8,FALSE)</f>
        <v>8.2200000000000006</v>
      </c>
    </row>
    <row r="11" spans="2:12" s="18" customFormat="1" x14ac:dyDescent="0.3">
      <c r="B11" s="24">
        <f>VLOOKUP(B$3,rcr_anc!$C:$Q,9,FALSE)</f>
        <v>3.56</v>
      </c>
      <c r="C11" s="20" t="s">
        <v>53</v>
      </c>
      <c r="D11" s="24">
        <f>VLOOKUP(D$3,rcr_anc!$C:$Q,9,FALSE)</f>
        <v>2.27</v>
      </c>
      <c r="F11" s="24">
        <f>VLOOKUP(F$3,rcr_anc!$C:$Q,9,FALSE)</f>
        <v>1.76</v>
      </c>
      <c r="G11" s="20" t="s">
        <v>53</v>
      </c>
      <c r="H11" s="24">
        <f>VLOOKUP(H$3,rcr_anc!$C:$Q,9,FALSE)</f>
        <v>3.53</v>
      </c>
      <c r="J11" s="24">
        <f>VLOOKUP(J$3,rcr_anc!$C:$Q,9,FALSE)</f>
        <v>1.99</v>
      </c>
      <c r="K11" s="20" t="s">
        <v>53</v>
      </c>
      <c r="L11" s="24">
        <f>VLOOKUP(L$3,rcr_anc!$C:$Q,9,FALSE)</f>
        <v>2.12</v>
      </c>
    </row>
    <row r="12" spans="2:12" s="18" customFormat="1" x14ac:dyDescent="0.3">
      <c r="B12" s="24" t="str">
        <f>VLOOKUP(B$3,rcr_anc!$C:$Q,11,FALSE)</f>
        <v>2.64</v>
      </c>
      <c r="C12" s="20" t="s">
        <v>55</v>
      </c>
      <c r="D12" s="24" t="str">
        <f>VLOOKUP(D$3,rcr_anc!$C:$Q,11,FALSE)</f>
        <v>3.63</v>
      </c>
      <c r="F12" s="24" t="str">
        <f>VLOOKUP(F$3,rcr_anc!$C:$Q,11,FALSE)</f>
        <v>4.17</v>
      </c>
      <c r="G12" s="20" t="s">
        <v>55</v>
      </c>
      <c r="H12" s="24" t="str">
        <f>VLOOKUP(H$3,rcr_anc!$C:$Q,11,FALSE)</f>
        <v>2.25</v>
      </c>
      <c r="J12" s="24" t="str">
        <f>VLOOKUP(J$3,rcr_anc!$C:$Q,11,FALSE)</f>
        <v>4.81</v>
      </c>
      <c r="K12" s="20" t="s">
        <v>55</v>
      </c>
      <c r="L12" s="24" t="str">
        <f>VLOOKUP(L$3,rcr_anc!$C:$Q,11,FALSE)</f>
        <v>3.87</v>
      </c>
    </row>
    <row r="13" spans="2:12" s="18" customFormat="1" x14ac:dyDescent="0.3">
      <c r="B13" s="24">
        <f>VLOOKUP(B$3,rcr_anc!$C:$Q,10,FALSE)</f>
        <v>1.22</v>
      </c>
      <c r="C13" s="20" t="s">
        <v>54</v>
      </c>
      <c r="D13" s="24">
        <f>VLOOKUP(D$3,rcr_anc!$C:$Q,10,FALSE)</f>
        <v>1.17</v>
      </c>
      <c r="F13" s="24">
        <f>VLOOKUP(F$3,rcr_anc!$C:$Q,10,FALSE)</f>
        <v>1.82</v>
      </c>
      <c r="G13" s="20" t="s">
        <v>54</v>
      </c>
      <c r="H13" s="24">
        <f>VLOOKUP(H$3,rcr_anc!$C:$Q,10,FALSE)</f>
        <v>1.8</v>
      </c>
      <c r="J13" s="24">
        <f>VLOOKUP(J$3,rcr_anc!$C:$Q,10,FALSE)</f>
        <v>1.62</v>
      </c>
      <c r="K13" s="20" t="s">
        <v>54</v>
      </c>
      <c r="L13" s="24">
        <f>VLOOKUP(L$3,rcr_anc!$C:$Q,10,FALSE)</f>
        <v>1.37</v>
      </c>
    </row>
    <row r="14" spans="2:12" s="18" customFormat="1" x14ac:dyDescent="0.3">
      <c r="B14" s="23">
        <f>VLOOKUP(B$3,rcr_anc!$C:$Q,5,FALSE)</f>
        <v>45</v>
      </c>
      <c r="C14" s="20" t="s">
        <v>60</v>
      </c>
      <c r="D14" s="23">
        <f>VLOOKUP(D$3,rcr_anc!$C:$Q,5,FALSE)</f>
        <v>51</v>
      </c>
      <c r="F14" s="23">
        <f>VLOOKUP(F$3,rcr_anc!$C:$Q,5,FALSE)</f>
        <v>51</v>
      </c>
      <c r="G14" s="20" t="s">
        <v>60</v>
      </c>
      <c r="H14" s="23">
        <f>VLOOKUP(H$3,rcr_anc!$C:$Q,5,FALSE)</f>
        <v>47</v>
      </c>
      <c r="J14" s="23">
        <f>VLOOKUP(J$3,rcr_anc!$C:$Q,5,FALSE)</f>
        <v>54</v>
      </c>
      <c r="K14" s="20" t="s">
        <v>60</v>
      </c>
      <c r="L14" s="23">
        <f>VLOOKUP(L$3,rcr_anc!$C:$Q,5,FALSE)</f>
        <v>50</v>
      </c>
    </row>
    <row r="15" spans="2:12" s="18" customFormat="1" x14ac:dyDescent="0.3">
      <c r="B15" s="24">
        <f>VLOOKUP(B$3,rcr_anc!$C:$Q,6,FALSE)</f>
        <v>-0.4</v>
      </c>
      <c r="C15" s="20" t="s">
        <v>61</v>
      </c>
      <c r="D15" s="24">
        <f>VLOOKUP(D$3,rcr_anc!$C:$Q,6,FALSE)</f>
        <v>0</v>
      </c>
      <c r="F15" s="24">
        <f>VLOOKUP(F$3,rcr_anc!$C:$Q,6,FALSE)</f>
        <v>0</v>
      </c>
      <c r="G15" s="20" t="s">
        <v>61</v>
      </c>
      <c r="H15" s="24">
        <f>VLOOKUP(H$3,rcr_anc!$C:$Q,6,FALSE)</f>
        <v>-0.2</v>
      </c>
      <c r="J15" s="24">
        <f>VLOOKUP(J$3,rcr_anc!$C:$Q,6,FALSE)</f>
        <v>0.3</v>
      </c>
      <c r="K15" s="20" t="s">
        <v>61</v>
      </c>
      <c r="L15" s="24">
        <f>VLOOKUP(L$3,rcr_anc!$C:$Q,6,FALSE)</f>
        <v>0</v>
      </c>
    </row>
    <row r="16" spans="2:12" s="18" customFormat="1" x14ac:dyDescent="0.3">
      <c r="C16" s="17"/>
      <c r="G16" s="17"/>
      <c r="K16" s="17"/>
    </row>
    <row r="17" spans="3:11" s="18" customFormat="1" x14ac:dyDescent="0.3">
      <c r="C17" s="20"/>
      <c r="G17" s="20"/>
      <c r="K17" s="20"/>
    </row>
    <row r="18" spans="3:11" s="18" customFormat="1" x14ac:dyDescent="0.3">
      <c r="C18" s="21"/>
      <c r="G18" s="21"/>
      <c r="K18" s="21"/>
    </row>
  </sheetData>
  <mergeCells count="3">
    <mergeCell ref="C2:C3"/>
    <mergeCell ref="G2:G3"/>
    <mergeCell ref="K2:K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B2ED-CE4B-490D-98BF-801F45B501A4}">
  <dimension ref="B1:AD126"/>
  <sheetViews>
    <sheetView showGridLines="0" tabSelected="1" zoomScale="175" zoomScaleNormal="175" workbookViewId="0">
      <selection activeCell="C8" sqref="C8"/>
    </sheetView>
  </sheetViews>
  <sheetFormatPr defaultRowHeight="13.8" x14ac:dyDescent="0.25"/>
  <cols>
    <col min="1" max="1" width="1.109375" style="2" customWidth="1"/>
    <col min="2" max="2" width="7.6640625" style="2" customWidth="1"/>
    <col min="3" max="3" width="13.6640625" style="2" customWidth="1"/>
    <col min="4" max="8" width="7.77734375" style="7" customWidth="1"/>
    <col min="9" max="9" width="8.88671875" style="7" customWidth="1"/>
    <col min="10" max="10" width="8.88671875" style="3" customWidth="1"/>
    <col min="11" max="15" width="7.77734375" style="3" customWidth="1"/>
    <col min="16" max="16" width="13.6640625" style="2" customWidth="1"/>
    <col min="17" max="17" width="7.6640625" style="2" customWidth="1"/>
    <col min="18" max="18" width="15.21875" style="2" bestFit="1" customWidth="1"/>
    <col min="19" max="19" width="17.6640625" style="2" bestFit="1" customWidth="1"/>
    <col min="20" max="16384" width="8.88671875" style="2"/>
  </cols>
  <sheetData>
    <row r="1" spans="2:30" ht="14.4" thickBot="1" x14ac:dyDescent="0.3"/>
    <row r="2" spans="2:30" ht="27.6" customHeight="1" thickBot="1" x14ac:dyDescent="0.3">
      <c r="B2" s="163" t="str">
        <f>_xlfn.CONCAT("Honolulu Sun Dogs (Team Game Score = ",AC3,")")</f>
        <v>Honolulu Sun Dogs (Team Game Score = 50)</v>
      </c>
      <c r="C2" s="164"/>
      <c r="D2" s="164"/>
      <c r="E2" s="164"/>
      <c r="F2" s="164"/>
      <c r="G2" s="164"/>
      <c r="H2" s="164"/>
      <c r="I2" s="165"/>
      <c r="J2" s="166" t="str">
        <f>_xlfn.CONCAT("Nashville Countrypolitans (Team Game Score = ",AD3,")")</f>
        <v>Nashville Countrypolitans (Team Game Score = 51)</v>
      </c>
      <c r="K2" s="167"/>
      <c r="L2" s="167"/>
      <c r="M2" s="167"/>
      <c r="N2" s="167"/>
      <c r="O2" s="167"/>
      <c r="P2" s="167"/>
      <c r="Q2" s="168"/>
    </row>
    <row r="3" spans="2:30" ht="41.4" customHeight="1" thickBot="1" x14ac:dyDescent="0.3">
      <c r="B3" s="120" t="s">
        <v>148</v>
      </c>
      <c r="C3" s="121" t="s">
        <v>64</v>
      </c>
      <c r="D3" s="122" t="s">
        <v>42</v>
      </c>
      <c r="E3" s="123" t="s">
        <v>70</v>
      </c>
      <c r="F3" s="122" t="s">
        <v>71</v>
      </c>
      <c r="G3" s="124" t="s">
        <v>65</v>
      </c>
      <c r="H3" s="122" t="s">
        <v>62</v>
      </c>
      <c r="I3" s="169" t="s">
        <v>63</v>
      </c>
      <c r="J3" s="170"/>
      <c r="K3" s="122" t="s">
        <v>62</v>
      </c>
      <c r="L3" s="123" t="s">
        <v>65</v>
      </c>
      <c r="M3" s="122" t="s">
        <v>71</v>
      </c>
      <c r="N3" s="124" t="s">
        <v>70</v>
      </c>
      <c r="O3" s="125" t="s">
        <v>42</v>
      </c>
      <c r="P3" s="121" t="s">
        <v>64</v>
      </c>
      <c r="Q3" s="126" t="s">
        <v>148</v>
      </c>
      <c r="AC3" s="2">
        <f>VLOOKUP(C4,testing!C:Q,15,FALSE)</f>
        <v>50</v>
      </c>
      <c r="AD3" s="2">
        <f>VLOOKUP(P4,nsh_moj!C:Q,15,FALSE)</f>
        <v>51</v>
      </c>
    </row>
    <row r="4" spans="2:30" ht="14.4" customHeight="1" x14ac:dyDescent="0.25">
      <c r="B4" s="114" t="s">
        <v>147</v>
      </c>
      <c r="C4" s="94" t="s">
        <v>161</v>
      </c>
      <c r="D4" s="95">
        <f>IFERROR(VLOOKUP(C4,testing!C:Q,5,FALSE),"-")</f>
        <v>47</v>
      </c>
      <c r="E4" s="96">
        <f>IFERROR(VLOOKUP(C4,testing!C:Q,14,FALSE),$E$4)</f>
        <v>1418</v>
      </c>
      <c r="F4" s="97">
        <f>IFERROR(4.7*(D4-VLOOKUP(C4,testing!C:Q,15,FALSE)),0)</f>
        <v>-14.100000000000001</v>
      </c>
      <c r="G4" s="98">
        <f t="shared" ref="G4:G10" si="0">IF(B4="Home",E4+F4+68,E4+F4)</f>
        <v>1403.9</v>
      </c>
      <c r="H4" s="99">
        <f t="shared" ref="H4:H10" si="1">1/(1+(10^((L4-G4)/400)))</f>
        <v>0.2398330303714695</v>
      </c>
      <c r="I4" s="171" t="s">
        <v>0</v>
      </c>
      <c r="J4" s="172"/>
      <c r="K4" s="100">
        <f>1/(1+10^((G4-L4)/400))</f>
        <v>0.76016696962853048</v>
      </c>
      <c r="L4" s="101">
        <f t="shared" ref="L4:L10" si="2">IF(Q4="Home",M4+N4+68,M4+N4)</f>
        <v>1604.3</v>
      </c>
      <c r="M4" s="97">
        <f>4.7*(O4-VLOOKUP(P4,testing!C:Q,15,FALSE))</f>
        <v>-4.7</v>
      </c>
      <c r="N4" s="98">
        <f>VLOOKUP(P4,testing!C:Q,14,FALSE)</f>
        <v>1541</v>
      </c>
      <c r="O4" s="102">
        <f>VLOOKUP(P4,testing!C:Q,5,FALSE)</f>
        <v>54</v>
      </c>
      <c r="P4" s="103" t="s">
        <v>128</v>
      </c>
      <c r="Q4" s="115" t="s">
        <v>146</v>
      </c>
    </row>
    <row r="5" spans="2:30" x14ac:dyDescent="0.25">
      <c r="B5" s="116" t="s">
        <v>147</v>
      </c>
      <c r="C5" s="58" t="s">
        <v>162</v>
      </c>
      <c r="D5" s="54">
        <f>IFERROR(VLOOKUP(C5,testing!C:Q,5,FALSE),"-")</f>
        <v>47</v>
      </c>
      <c r="E5" s="62">
        <f>IFERROR(VLOOKUP(C5,testing!C:Q,14,FALSE),$E$4)</f>
        <v>1418</v>
      </c>
      <c r="F5" s="55">
        <f>IFERROR(4.7*(D5-VLOOKUP(C5,testing!C:Q,15,FALSE)),0)</f>
        <v>-14.100000000000001</v>
      </c>
      <c r="G5" s="63">
        <f t="shared" si="0"/>
        <v>1403.9</v>
      </c>
      <c r="H5" s="56">
        <f t="shared" si="1"/>
        <v>0.26535511303235038</v>
      </c>
      <c r="I5" s="138" t="s">
        <v>43</v>
      </c>
      <c r="J5" s="139"/>
      <c r="K5" s="85">
        <f t="shared" ref="K5:K10" si="3">1/(1+10^((G5-L5)/400))</f>
        <v>0.73464488696764951</v>
      </c>
      <c r="L5" s="66">
        <f t="shared" si="2"/>
        <v>1580.8</v>
      </c>
      <c r="M5" s="55">
        <f>4.7*(O5-VLOOKUP(P5,testing!C:Q,15,FALSE))</f>
        <v>-28.200000000000003</v>
      </c>
      <c r="N5" s="63">
        <f>VLOOKUP(P5,testing!C:Q,14,FALSE)</f>
        <v>1541</v>
      </c>
      <c r="O5" s="68">
        <f>VLOOKUP(P5,testing!C:Q,5,FALSE)</f>
        <v>49</v>
      </c>
      <c r="P5" s="93" t="s">
        <v>129</v>
      </c>
      <c r="Q5" s="117" t="s">
        <v>146</v>
      </c>
    </row>
    <row r="6" spans="2:30" x14ac:dyDescent="0.25">
      <c r="B6" s="116" t="s">
        <v>146</v>
      </c>
      <c r="C6" s="58" t="s">
        <v>164</v>
      </c>
      <c r="D6" s="54">
        <f>IFERROR(VLOOKUP(C6,testing!C:Q,5,FALSE),"-")</f>
        <v>50</v>
      </c>
      <c r="E6" s="62">
        <f>IFERROR(VLOOKUP(C6,testing!C:Q,14,FALSE),$E$4)</f>
        <v>1418</v>
      </c>
      <c r="F6" s="55">
        <f>IFERROR(4.7*(D6-VLOOKUP(C6,testing!C:Q,15,FALSE)),0)</f>
        <v>0</v>
      </c>
      <c r="G6" s="63">
        <f t="shared" si="0"/>
        <v>1486</v>
      </c>
      <c r="H6" s="56">
        <f t="shared" si="1"/>
        <v>0.4347505547199822</v>
      </c>
      <c r="I6" s="138" t="s">
        <v>44</v>
      </c>
      <c r="J6" s="139"/>
      <c r="K6" s="85">
        <f t="shared" si="3"/>
        <v>0.56524944528001786</v>
      </c>
      <c r="L6" s="66">
        <f t="shared" si="2"/>
        <v>1531.6</v>
      </c>
      <c r="M6" s="55">
        <f>4.7*(O6-VLOOKUP(P6,testing!C:Q,15,FALSE))</f>
        <v>-9.4</v>
      </c>
      <c r="N6" s="63">
        <f>VLOOKUP(P6,testing!C:Q,14,FALSE)</f>
        <v>1541</v>
      </c>
      <c r="O6" s="68">
        <f>VLOOKUP(P6,testing!C:Q,5,FALSE)</f>
        <v>53</v>
      </c>
      <c r="P6" s="93" t="s">
        <v>127</v>
      </c>
      <c r="Q6" s="117" t="s">
        <v>147</v>
      </c>
    </row>
    <row r="7" spans="2:30" x14ac:dyDescent="0.25">
      <c r="B7" s="116" t="s">
        <v>146</v>
      </c>
      <c r="C7" s="58" t="s">
        <v>165</v>
      </c>
      <c r="D7" s="54">
        <f>IFERROR(VLOOKUP(C7,testing!C:Q,5,FALSE),"-")</f>
        <v>47</v>
      </c>
      <c r="E7" s="62">
        <f>IFERROR(VLOOKUP(C7,testing!C:Q,14,FALSE),$E$4)</f>
        <v>1418</v>
      </c>
      <c r="F7" s="55">
        <f>IFERROR(4.7*(D7-VLOOKUP(C7,testing!C:Q,15,FALSE)),0)</f>
        <v>-14.100000000000001</v>
      </c>
      <c r="G7" s="63">
        <f t="shared" si="0"/>
        <v>1471.9</v>
      </c>
      <c r="H7" s="56">
        <f t="shared" si="1"/>
        <v>0.4347505547199822</v>
      </c>
      <c r="I7" s="138" t="s">
        <v>105</v>
      </c>
      <c r="J7" s="139"/>
      <c r="K7" s="85">
        <f t="shared" si="3"/>
        <v>0.56524944528001786</v>
      </c>
      <c r="L7" s="66">
        <f t="shared" si="2"/>
        <v>1517.5</v>
      </c>
      <c r="M7" s="55">
        <f>IFERROR(4.7*(O7-VLOOKUP(P7,testing!C:Q,15,FALSE)),0)</f>
        <v>-23.5</v>
      </c>
      <c r="N7" s="63">
        <f>IFERROR(VLOOKUP(P7,testing!C:Q,14,FALSE),N4)</f>
        <v>1541</v>
      </c>
      <c r="O7" s="68">
        <f>IFERROR(VLOOKUP(P7,testing!C:Q,5,FALSE),"-")</f>
        <v>50</v>
      </c>
      <c r="P7" s="93" t="s">
        <v>130</v>
      </c>
      <c r="Q7" s="117" t="s">
        <v>147</v>
      </c>
    </row>
    <row r="8" spans="2:30" x14ac:dyDescent="0.25">
      <c r="B8" s="116" t="s">
        <v>147</v>
      </c>
      <c r="C8" s="58" t="s">
        <v>164</v>
      </c>
      <c r="D8" s="54">
        <f>IFERROR(VLOOKUP(C8,testing!C:Q,5,FALSE),"-")</f>
        <v>50</v>
      </c>
      <c r="E8" s="62">
        <f>IFERROR(VLOOKUP(C8,testing!C:Q,14,FALSE),$E$4)</f>
        <v>1418</v>
      </c>
      <c r="F8" s="55">
        <f>IFERROR(4.7*(D8-VLOOKUP(C8,testing!C:Q,15,FALSE)),0)</f>
        <v>0</v>
      </c>
      <c r="G8" s="63">
        <f t="shared" si="0"/>
        <v>1418</v>
      </c>
      <c r="H8" s="56">
        <f t="shared" si="1"/>
        <v>0.25494142870363046</v>
      </c>
      <c r="I8" s="138" t="s">
        <v>46</v>
      </c>
      <c r="J8" s="139"/>
      <c r="K8" s="85">
        <f t="shared" si="3"/>
        <v>0.74505857129636965</v>
      </c>
      <c r="L8" s="66">
        <f t="shared" si="2"/>
        <v>1604.3</v>
      </c>
      <c r="M8" s="55">
        <f>4.7*(O8-VLOOKUP(P8,testing!C:Q,15,FALSE))</f>
        <v>-4.7</v>
      </c>
      <c r="N8" s="63">
        <f>VLOOKUP(P8,testing!C:Q,14,FALSE)</f>
        <v>1541</v>
      </c>
      <c r="O8" s="68">
        <f>VLOOKUP(P8,testing!C:Q,5,FALSE)</f>
        <v>54</v>
      </c>
      <c r="P8" s="93" t="s">
        <v>128</v>
      </c>
      <c r="Q8" s="117" t="s">
        <v>146</v>
      </c>
    </row>
    <row r="9" spans="2:30" x14ac:dyDescent="0.25">
      <c r="B9" s="116" t="s">
        <v>147</v>
      </c>
      <c r="C9" s="58" t="s">
        <v>162</v>
      </c>
      <c r="D9" s="54">
        <f>IFERROR(VLOOKUP(C9,testing!C:Q,5,FALSE),"-")</f>
        <v>47</v>
      </c>
      <c r="E9" s="62">
        <f>IFERROR(VLOOKUP(C9,testing!C:Q,14,FALSE),$E$4)</f>
        <v>1418</v>
      </c>
      <c r="F9" s="55">
        <f>IFERROR(4.7*(D9-VLOOKUP(C9,testing!C:Q,15,FALSE)),0)</f>
        <v>-14.100000000000001</v>
      </c>
      <c r="G9" s="63">
        <f t="shared" si="0"/>
        <v>1403.9</v>
      </c>
      <c r="H9" s="56">
        <f t="shared" si="1"/>
        <v>0.26535511303235038</v>
      </c>
      <c r="I9" s="138" t="s">
        <v>106</v>
      </c>
      <c r="J9" s="139"/>
      <c r="K9" s="85">
        <f t="shared" si="3"/>
        <v>0.73464488696764951</v>
      </c>
      <c r="L9" s="66">
        <f t="shared" si="2"/>
        <v>1580.8</v>
      </c>
      <c r="M9" s="55">
        <f>4.7*(O9-VLOOKUP(P9,testing!C:Q,15,FALSE))</f>
        <v>-28.200000000000003</v>
      </c>
      <c r="N9" s="63">
        <f>VLOOKUP(P9,testing!C:Q,14,FALSE)</f>
        <v>1541</v>
      </c>
      <c r="O9" s="68">
        <f>VLOOKUP(P9,testing!C:Q,5,FALSE)</f>
        <v>49</v>
      </c>
      <c r="P9" s="93" t="s">
        <v>129</v>
      </c>
      <c r="Q9" s="117" t="s">
        <v>146</v>
      </c>
    </row>
    <row r="10" spans="2:30" ht="14.4" thickBot="1" x14ac:dyDescent="0.3">
      <c r="B10" s="118" t="s">
        <v>146</v>
      </c>
      <c r="C10" s="104" t="s">
        <v>165</v>
      </c>
      <c r="D10" s="105">
        <f>IFERROR(VLOOKUP(C10,testing!C:Q,5,FALSE),"-")</f>
        <v>47</v>
      </c>
      <c r="E10" s="106">
        <f>IFERROR(VLOOKUP(C10,testing!C:Q,14,FALSE),$E$4)</f>
        <v>1418</v>
      </c>
      <c r="F10" s="107">
        <f>IFERROR(4.7*(D10-VLOOKUP(C10,testing!C:Q,15,FALSE)),0)</f>
        <v>-14.100000000000001</v>
      </c>
      <c r="G10" s="108">
        <f t="shared" si="0"/>
        <v>1471.9</v>
      </c>
      <c r="H10" s="109">
        <f t="shared" si="1"/>
        <v>0.41492049385587598</v>
      </c>
      <c r="I10" s="173" t="s">
        <v>107</v>
      </c>
      <c r="J10" s="174"/>
      <c r="K10" s="110">
        <f t="shared" si="3"/>
        <v>0.58507950614412396</v>
      </c>
      <c r="L10" s="111">
        <f t="shared" si="2"/>
        <v>1531.6</v>
      </c>
      <c r="M10" s="107">
        <f>4.7*(O10-VLOOKUP(P10,testing!C:Q,15,FALSE))</f>
        <v>-9.4</v>
      </c>
      <c r="N10" s="108">
        <f>VLOOKUP(P10,testing!C:Q,14,FALSE)</f>
        <v>1541</v>
      </c>
      <c r="O10" s="112">
        <f>VLOOKUP(P10,testing!C:Q,5,FALSE)</f>
        <v>53</v>
      </c>
      <c r="P10" s="113" t="s">
        <v>127</v>
      </c>
      <c r="Q10" s="119" t="s">
        <v>147</v>
      </c>
    </row>
    <row r="11" spans="2:30" x14ac:dyDescent="0.25">
      <c r="C11" s="14"/>
      <c r="G11" s="8"/>
      <c r="H11" s="56"/>
      <c r="I11" s="54"/>
      <c r="J11" s="129"/>
      <c r="K11" s="130"/>
      <c r="L11" s="8"/>
      <c r="R11" s="32"/>
      <c r="S11" s="32"/>
    </row>
    <row r="12" spans="2:30" x14ac:dyDescent="0.25">
      <c r="H12" s="161">
        <f>SUM(H14:H17)</f>
        <v>0.1600374989223626</v>
      </c>
      <c r="I12" s="162" t="s">
        <v>72</v>
      </c>
      <c r="J12" s="162"/>
      <c r="K12" s="161">
        <f>SUM(K14:K17)</f>
        <v>0.83996250107763748</v>
      </c>
      <c r="R12" s="32"/>
      <c r="S12" s="32"/>
    </row>
    <row r="13" spans="2:30" x14ac:dyDescent="0.25">
      <c r="B13" s="30" t="s">
        <v>66</v>
      </c>
      <c r="H13" s="161"/>
      <c r="I13" s="162"/>
      <c r="J13" s="162"/>
      <c r="K13" s="161"/>
      <c r="R13" s="32"/>
      <c r="S13" s="32"/>
    </row>
    <row r="14" spans="2:30" ht="13.8" customHeight="1" x14ac:dyDescent="0.25">
      <c r="B14" s="5" t="s">
        <v>67</v>
      </c>
      <c r="D14" s="10"/>
      <c r="H14" s="127">
        <f>C24</f>
        <v>1.1091834578215571E-2</v>
      </c>
      <c r="I14" s="160" t="s">
        <v>155</v>
      </c>
      <c r="J14" s="160"/>
      <c r="K14" s="128">
        <f>D24</f>
        <v>0.20817662116341165</v>
      </c>
    </row>
    <row r="15" spans="2:30" ht="13.8" customHeight="1" x14ac:dyDescent="0.25">
      <c r="B15" s="5" t="s">
        <v>68</v>
      </c>
      <c r="H15" s="127">
        <f>C25</f>
        <v>2.9968938750362002E-2</v>
      </c>
      <c r="I15" s="160" t="s">
        <v>156</v>
      </c>
      <c r="J15" s="160"/>
      <c r="K15" s="128">
        <f>D25</f>
        <v>0.27023574413641044</v>
      </c>
    </row>
    <row r="16" spans="2:30" x14ac:dyDescent="0.25">
      <c r="H16" s="127">
        <f>C26</f>
        <v>5.06080218002719E-2</v>
      </c>
      <c r="I16" s="160" t="s">
        <v>157</v>
      </c>
      <c r="J16" s="160"/>
      <c r="K16" s="128">
        <f>D26</f>
        <v>0.21924699385322508</v>
      </c>
    </row>
    <row r="17" spans="2:22" ht="13.8" customHeight="1" x14ac:dyDescent="0.25">
      <c r="H17" s="127">
        <f>C27</f>
        <v>6.8368703793513119E-2</v>
      </c>
      <c r="I17" s="160" t="s">
        <v>158</v>
      </c>
      <c r="J17" s="160"/>
      <c r="K17" s="128">
        <f>D27</f>
        <v>0.14230314192459032</v>
      </c>
    </row>
    <row r="18" spans="2:22" ht="13.8" customHeight="1" x14ac:dyDescent="0.25"/>
    <row r="19" spans="2:22" ht="13.8" customHeight="1" x14ac:dyDescent="0.25">
      <c r="C19" s="7"/>
    </row>
    <row r="20" spans="2:22" ht="13.8" customHeight="1" x14ac:dyDescent="0.25">
      <c r="C20" s="7"/>
    </row>
    <row r="21" spans="2:22" ht="13.8" customHeight="1" x14ac:dyDescent="0.25">
      <c r="C21" s="7"/>
      <c r="I21" s="32"/>
      <c r="J21" s="37"/>
      <c r="K21" s="37"/>
      <c r="L21" s="37"/>
      <c r="M21" s="37"/>
      <c r="N21" s="37"/>
    </row>
    <row r="22" spans="2:22" ht="13.8" customHeight="1" x14ac:dyDescent="0.25">
      <c r="C22" s="7"/>
      <c r="F22" s="7" t="str">
        <f>IF(B27=(B31*2)-1,"",B31+4)</f>
        <v/>
      </c>
      <c r="G22" s="9" t="str">
        <f>IFERROR(COMBIN((F22-1),$B$31-1)*(($C$31)^$B$31)*(($D$31)^(F22-$B$31)),"")</f>
        <v/>
      </c>
      <c r="H22" s="9" t="str">
        <f>IFERROR(COMBIN((F22-1),$B$31-1)*(($D$31)^$B$31)*(($C$31)^(F22-$B$31)),"")</f>
        <v/>
      </c>
      <c r="I22" s="40"/>
      <c r="J22" s="40"/>
      <c r="K22" s="41"/>
      <c r="L22" s="41"/>
      <c r="M22" s="41"/>
      <c r="N22" s="41"/>
      <c r="O22" s="38"/>
      <c r="P22" s="38"/>
      <c r="R22" s="38"/>
      <c r="S22" s="38"/>
      <c r="T22" s="38"/>
      <c r="U22" s="38"/>
      <c r="V22" s="38"/>
    </row>
    <row r="23" spans="2:22" s="3" customFormat="1" ht="13.8" customHeight="1" x14ac:dyDescent="0.3">
      <c r="B23" s="7" t="s">
        <v>149</v>
      </c>
      <c r="C23" s="7" t="s">
        <v>153</v>
      </c>
      <c r="D23" s="7" t="s">
        <v>154</v>
      </c>
      <c r="E23" s="7"/>
      <c r="F23" s="7"/>
      <c r="G23" s="9"/>
      <c r="H23" s="9"/>
      <c r="I23" s="40"/>
      <c r="J23" s="40"/>
      <c r="K23" s="41"/>
      <c r="L23" s="41"/>
      <c r="M23" s="41"/>
      <c r="N23" s="41"/>
      <c r="O23" s="38"/>
      <c r="P23" s="38"/>
      <c r="R23" s="38"/>
      <c r="S23" s="38"/>
      <c r="T23" s="38"/>
      <c r="U23" s="38"/>
      <c r="V23" s="38"/>
    </row>
    <row r="24" spans="2:22" ht="13.8" customHeight="1" x14ac:dyDescent="0.25">
      <c r="B24" s="7">
        <f>B31</f>
        <v>4</v>
      </c>
      <c r="C24" s="9">
        <f>COMBIN((B24-1),$B$31-1)*(($C$31)^$B$31)*(($D$31)^(B24-$B$31))</f>
        <v>1.1091834578215571E-2</v>
      </c>
      <c r="D24" s="9">
        <f>COMBIN((B24-1),$B$31-1)*(($D$31)^$B$31)*(($C$31)^(B24-$B$31))</f>
        <v>0.20817662116341165</v>
      </c>
      <c r="I24" s="40"/>
      <c r="J24" s="40"/>
      <c r="K24" s="41"/>
      <c r="L24" s="41"/>
      <c r="M24" s="41"/>
      <c r="N24" s="41"/>
      <c r="O24" s="38"/>
      <c r="P24" s="38"/>
      <c r="R24" s="38"/>
      <c r="S24" s="38"/>
      <c r="T24" s="38"/>
      <c r="U24" s="38"/>
      <c r="V24" s="38"/>
    </row>
    <row r="25" spans="2:22" ht="13.8" customHeight="1" x14ac:dyDescent="0.25">
      <c r="B25" s="7">
        <f>B31+1</f>
        <v>5</v>
      </c>
      <c r="C25" s="9">
        <f>COMBIN((B25-1),$B$31-1)*(($C$31)^$B$31)*(($D$31)^(B25-$B$31))</f>
        <v>2.9968938750362002E-2</v>
      </c>
      <c r="D25" s="9">
        <f>COMBIN((B25-1),$B$31-1)*(($D$31)^$B$31)*(($C$31)^(B25-$B$31))</f>
        <v>0.27023574413641044</v>
      </c>
      <c r="I25" s="40"/>
      <c r="J25" s="40"/>
      <c r="K25" s="41"/>
      <c r="L25" s="41"/>
      <c r="M25" s="41"/>
      <c r="N25" s="41"/>
      <c r="O25" s="38"/>
      <c r="P25" s="38"/>
      <c r="R25" s="38"/>
      <c r="S25" s="38"/>
      <c r="T25" s="38"/>
      <c r="U25" s="38"/>
      <c r="V25" s="38"/>
    </row>
    <row r="26" spans="2:22" ht="13.8" customHeight="1" x14ac:dyDescent="0.25">
      <c r="B26" s="7">
        <f>B31+2</f>
        <v>6</v>
      </c>
      <c r="C26" s="9">
        <f>COMBIN((B26-1),$B$31-1)*(($C$31)^$B$31)*(($D$31)^(B26-$B$31))</f>
        <v>5.06080218002719E-2</v>
      </c>
      <c r="D26" s="9">
        <f>COMBIN((B26-1),$B$31-1)*(($D$31)^$B$31)*(($C$31)^(B26-$B$31))</f>
        <v>0.21924699385322508</v>
      </c>
      <c r="G26" s="32"/>
      <c r="H26" s="32"/>
      <c r="I26" s="40"/>
      <c r="J26" s="40"/>
      <c r="K26" s="41"/>
      <c r="L26" s="41"/>
      <c r="M26" s="41"/>
      <c r="N26" s="41"/>
      <c r="O26" s="38"/>
      <c r="P26" s="38"/>
      <c r="R26" s="38"/>
      <c r="S26" s="38"/>
      <c r="T26" s="38"/>
      <c r="U26" s="38"/>
      <c r="V26" s="38"/>
    </row>
    <row r="27" spans="2:22" ht="13.8" customHeight="1" x14ac:dyDescent="0.25">
      <c r="B27" s="7">
        <f>B31+3</f>
        <v>7</v>
      </c>
      <c r="C27" s="9">
        <f>COMBIN((B27-1),$B$31-1)*(($C$31)^$B$31)*(($D$31)^(B27-$B$31))</f>
        <v>6.8368703793513119E-2</v>
      </c>
      <c r="D27" s="9">
        <f>COMBIN((B27-1),$B$31-1)*(($D$31)^$B$31)*(($C$31)^(B27-$B$31))</f>
        <v>0.14230314192459032</v>
      </c>
      <c r="H27" s="39"/>
      <c r="I27" s="40"/>
      <c r="J27" s="40"/>
      <c r="K27" s="41"/>
      <c r="L27" s="41"/>
      <c r="M27" s="41"/>
      <c r="N27" s="41"/>
      <c r="O27" s="38"/>
      <c r="P27" s="38"/>
      <c r="R27" s="38"/>
      <c r="S27" s="38"/>
      <c r="T27" s="38"/>
      <c r="U27" s="38"/>
      <c r="V27" s="38"/>
    </row>
    <row r="28" spans="2:22" ht="13.8" customHeight="1" x14ac:dyDescent="0.25">
      <c r="H28" s="39"/>
      <c r="I28" s="40"/>
      <c r="J28" s="40"/>
      <c r="K28" s="41"/>
      <c r="L28" s="41"/>
      <c r="M28" s="41"/>
      <c r="N28" s="41"/>
      <c r="O28" s="38"/>
      <c r="P28" s="38"/>
      <c r="R28" s="38"/>
      <c r="S28" s="38"/>
      <c r="T28" s="38"/>
      <c r="U28" s="38"/>
      <c r="V28" s="38"/>
    </row>
    <row r="29" spans="2:22" ht="13.8" customHeight="1" x14ac:dyDescent="0.25">
      <c r="H29" s="39"/>
      <c r="I29" s="40"/>
      <c r="J29" s="40"/>
      <c r="K29" s="41"/>
      <c r="L29" s="41"/>
      <c r="M29" s="41"/>
      <c r="N29" s="41"/>
      <c r="O29" s="38"/>
      <c r="P29" s="38"/>
      <c r="R29" s="38"/>
      <c r="S29" s="38"/>
      <c r="T29" s="38"/>
      <c r="U29" s="38"/>
      <c r="V29" s="38"/>
    </row>
    <row r="30" spans="2:22" ht="13.8" customHeight="1" x14ac:dyDescent="0.25">
      <c r="B30" s="2" t="s">
        <v>152</v>
      </c>
      <c r="C30" s="7" t="s">
        <v>150</v>
      </c>
      <c r="D30" s="7" t="s">
        <v>151</v>
      </c>
      <c r="H30" s="39"/>
      <c r="I30" s="40"/>
      <c r="J30" s="40"/>
      <c r="K30" s="41"/>
      <c r="L30" s="41"/>
      <c r="M30" s="41"/>
      <c r="N30" s="41"/>
      <c r="O30" s="38"/>
      <c r="P30" s="38"/>
      <c r="R30" s="38"/>
      <c r="S30" s="38"/>
      <c r="T30" s="38"/>
      <c r="U30" s="38"/>
      <c r="V30" s="38"/>
    </row>
    <row r="31" spans="2:22" ht="13.8" customHeight="1" x14ac:dyDescent="0.25">
      <c r="B31" s="2">
        <f>_xlfn.CEILING.MATH(COUNT(D4:D10)/2)</f>
        <v>4</v>
      </c>
      <c r="C31" s="32">
        <f>1/(1+(10^((AVERAGE(L4:L10)-AVERAGE(G4:G10))/400)))</f>
        <v>0.32452700815559454</v>
      </c>
      <c r="D31" s="32">
        <f>1-C31</f>
        <v>0.67547299184440546</v>
      </c>
      <c r="H31" s="39"/>
      <c r="I31" s="40"/>
      <c r="J31" s="40"/>
      <c r="K31" s="41"/>
      <c r="L31" s="41"/>
      <c r="M31" s="41"/>
      <c r="N31" s="41"/>
      <c r="O31" s="38"/>
      <c r="P31" s="38"/>
      <c r="R31" s="38"/>
      <c r="S31" s="38"/>
      <c r="T31" s="38"/>
      <c r="U31" s="38"/>
      <c r="V31" s="38"/>
    </row>
    <row r="32" spans="2:22" ht="13.8" customHeight="1" x14ac:dyDescent="0.25">
      <c r="H32" s="39"/>
      <c r="I32" s="40"/>
      <c r="J32" s="40"/>
      <c r="K32" s="41"/>
      <c r="L32" s="41"/>
      <c r="M32" s="41"/>
      <c r="N32" s="41"/>
      <c r="O32" s="38"/>
      <c r="P32" s="38"/>
      <c r="R32" s="38"/>
      <c r="S32" s="38"/>
      <c r="T32" s="38"/>
      <c r="U32" s="38"/>
      <c r="V32" s="38"/>
    </row>
    <row r="33" spans="8:22" ht="13.8" customHeight="1" x14ac:dyDescent="0.25">
      <c r="H33" s="39"/>
      <c r="I33" s="40"/>
      <c r="J33" s="40"/>
      <c r="K33" s="41"/>
      <c r="L33" s="41"/>
      <c r="M33" s="41"/>
      <c r="N33" s="41"/>
      <c r="O33" s="38"/>
      <c r="P33" s="38"/>
      <c r="R33" s="38"/>
      <c r="S33" s="38"/>
      <c r="T33" s="38"/>
      <c r="U33" s="38"/>
      <c r="V33" s="38"/>
    </row>
    <row r="34" spans="8:22" ht="13.8" customHeight="1" x14ac:dyDescent="0.25">
      <c r="H34" s="39"/>
      <c r="I34" s="40"/>
      <c r="J34" s="40"/>
      <c r="K34" s="41"/>
      <c r="L34" s="41"/>
      <c r="M34" s="41"/>
      <c r="N34" s="41"/>
      <c r="O34" s="38"/>
      <c r="P34" s="38"/>
      <c r="R34" s="38"/>
      <c r="S34" s="38"/>
      <c r="T34" s="38"/>
      <c r="U34" s="38"/>
      <c r="V34" s="38"/>
    </row>
    <row r="35" spans="8:22" ht="13.8" customHeight="1" x14ac:dyDescent="0.25">
      <c r="H35" s="39"/>
      <c r="I35" s="40"/>
      <c r="J35" s="40"/>
      <c r="K35" s="41"/>
      <c r="L35" s="41"/>
      <c r="M35" s="41"/>
      <c r="N35" s="41"/>
      <c r="O35" s="38"/>
      <c r="P35" s="38"/>
      <c r="R35" s="38"/>
      <c r="S35" s="38"/>
      <c r="T35" s="38"/>
      <c r="U35" s="38"/>
      <c r="V35" s="38"/>
    </row>
    <row r="36" spans="8:22" ht="13.8" customHeight="1" x14ac:dyDescent="0.25">
      <c r="H36" s="39"/>
      <c r="I36" s="40"/>
      <c r="J36" s="40"/>
      <c r="K36" s="41"/>
      <c r="L36" s="41"/>
      <c r="M36" s="41"/>
      <c r="N36" s="41"/>
      <c r="O36" s="38"/>
      <c r="P36" s="38"/>
      <c r="R36" s="38"/>
      <c r="S36" s="38"/>
      <c r="T36" s="38"/>
      <c r="U36" s="38"/>
      <c r="V36" s="38"/>
    </row>
    <row r="37" spans="8:22" ht="13.8" customHeight="1" x14ac:dyDescent="0.25">
      <c r="H37" s="39"/>
      <c r="I37" s="40"/>
      <c r="J37" s="40"/>
      <c r="K37" s="41"/>
      <c r="L37" s="41"/>
      <c r="M37" s="41"/>
      <c r="N37" s="41"/>
      <c r="O37" s="38"/>
      <c r="P37" s="38"/>
      <c r="R37" s="38"/>
      <c r="S37" s="38"/>
      <c r="T37" s="38"/>
      <c r="U37" s="38"/>
      <c r="V37" s="38"/>
    </row>
    <row r="38" spans="8:22" ht="13.8" customHeight="1" x14ac:dyDescent="0.25">
      <c r="H38" s="39"/>
      <c r="I38" s="40"/>
      <c r="J38" s="40"/>
      <c r="K38" s="41"/>
      <c r="L38" s="41"/>
      <c r="M38" s="41"/>
      <c r="N38" s="41"/>
      <c r="O38" s="38"/>
      <c r="P38" s="38"/>
      <c r="R38" s="38"/>
      <c r="S38" s="38"/>
      <c r="T38" s="38"/>
      <c r="U38" s="38"/>
      <c r="V38" s="38"/>
    </row>
    <row r="39" spans="8:22" ht="13.8" customHeight="1" x14ac:dyDescent="0.25">
      <c r="H39" s="39"/>
      <c r="I39" s="40"/>
      <c r="J39" s="40"/>
      <c r="K39" s="41"/>
      <c r="L39" s="41"/>
      <c r="M39" s="41"/>
      <c r="N39" s="41"/>
      <c r="O39" s="38"/>
      <c r="P39" s="38"/>
      <c r="R39" s="38"/>
      <c r="S39" s="38"/>
      <c r="T39" s="38"/>
      <c r="U39" s="38"/>
      <c r="V39" s="38"/>
    </row>
    <row r="40" spans="8:22" ht="13.8" customHeight="1" x14ac:dyDescent="0.25">
      <c r="H40" s="39"/>
      <c r="I40" s="40"/>
      <c r="J40" s="40"/>
      <c r="K40" s="41"/>
      <c r="L40" s="41"/>
      <c r="M40" s="41"/>
      <c r="N40" s="41"/>
      <c r="O40" s="38"/>
      <c r="P40" s="38"/>
      <c r="R40" s="38"/>
      <c r="S40" s="38"/>
      <c r="T40" s="38"/>
      <c r="U40" s="38"/>
      <c r="V40" s="38"/>
    </row>
    <row r="41" spans="8:22" ht="13.8" customHeight="1" x14ac:dyDescent="0.25">
      <c r="H41" s="39"/>
      <c r="I41" s="40"/>
      <c r="J41" s="40"/>
      <c r="K41" s="41"/>
      <c r="L41" s="41"/>
      <c r="M41" s="41"/>
      <c r="N41" s="41"/>
      <c r="O41" s="38"/>
      <c r="P41" s="38"/>
      <c r="R41" s="38"/>
      <c r="S41" s="38"/>
      <c r="T41" s="38"/>
      <c r="U41" s="38"/>
      <c r="V41" s="38"/>
    </row>
    <row r="42" spans="8:22" ht="13.8" customHeight="1" x14ac:dyDescent="0.25">
      <c r="H42" s="39"/>
      <c r="I42" s="40"/>
      <c r="J42" s="40"/>
      <c r="K42" s="41"/>
      <c r="L42" s="41"/>
      <c r="M42" s="41"/>
      <c r="N42" s="41"/>
      <c r="O42" s="38"/>
      <c r="P42" s="38"/>
      <c r="R42" s="38"/>
      <c r="S42" s="38"/>
      <c r="T42" s="38"/>
      <c r="U42" s="38"/>
      <c r="V42" s="38"/>
    </row>
    <row r="43" spans="8:22" ht="13.8" customHeight="1" x14ac:dyDescent="0.25">
      <c r="H43" s="39"/>
      <c r="I43" s="40"/>
      <c r="J43" s="40"/>
      <c r="K43" s="41"/>
      <c r="L43" s="41"/>
      <c r="M43" s="41"/>
      <c r="N43" s="41"/>
      <c r="O43" s="38"/>
      <c r="P43" s="38"/>
      <c r="R43" s="38"/>
      <c r="S43" s="38"/>
      <c r="T43" s="38"/>
      <c r="U43" s="38"/>
      <c r="V43" s="38"/>
    </row>
    <row r="44" spans="8:22" ht="13.8" customHeight="1" x14ac:dyDescent="0.25">
      <c r="H44" s="39"/>
      <c r="I44" s="40"/>
      <c r="J44" s="40"/>
      <c r="K44" s="41"/>
      <c r="L44" s="41"/>
      <c r="M44" s="41"/>
      <c r="N44" s="41"/>
      <c r="O44" s="38"/>
      <c r="P44" s="38"/>
      <c r="R44" s="38"/>
      <c r="S44" s="38"/>
      <c r="T44" s="38"/>
      <c r="U44" s="38"/>
      <c r="V44" s="38"/>
    </row>
    <row r="45" spans="8:22" ht="13.8" customHeight="1" x14ac:dyDescent="0.25">
      <c r="H45" s="39"/>
      <c r="I45" s="40"/>
      <c r="J45" s="40"/>
      <c r="K45" s="41"/>
      <c r="L45" s="41"/>
      <c r="M45" s="41"/>
      <c r="N45" s="41"/>
      <c r="O45" s="38"/>
      <c r="P45" s="38"/>
      <c r="R45" s="38"/>
      <c r="S45" s="38"/>
      <c r="T45" s="38"/>
      <c r="U45" s="38"/>
      <c r="V45" s="38"/>
    </row>
    <row r="46" spans="8:22" ht="13.8" customHeight="1" x14ac:dyDescent="0.25">
      <c r="H46" s="39"/>
      <c r="I46" s="40"/>
      <c r="J46" s="40"/>
      <c r="K46" s="41"/>
      <c r="L46" s="41"/>
      <c r="M46" s="41"/>
      <c r="N46" s="41"/>
      <c r="O46" s="38"/>
      <c r="P46" s="38"/>
      <c r="R46" s="38"/>
      <c r="S46" s="38"/>
      <c r="T46" s="38"/>
      <c r="U46" s="38"/>
      <c r="V46" s="38"/>
    </row>
    <row r="47" spans="8:22" ht="13.8" customHeight="1" x14ac:dyDescent="0.25">
      <c r="H47" s="39"/>
      <c r="I47" s="40"/>
      <c r="J47" s="40"/>
      <c r="K47" s="41"/>
      <c r="L47" s="41"/>
      <c r="M47" s="41"/>
      <c r="N47" s="41"/>
      <c r="O47" s="38"/>
      <c r="P47" s="38"/>
      <c r="R47" s="38"/>
      <c r="S47" s="38"/>
      <c r="T47" s="38"/>
      <c r="U47" s="38"/>
      <c r="V47" s="38"/>
    </row>
    <row r="48" spans="8:22" ht="13.8" customHeight="1" x14ac:dyDescent="0.25">
      <c r="H48" s="39"/>
      <c r="I48" s="40"/>
      <c r="J48" s="40"/>
      <c r="K48" s="41"/>
      <c r="L48" s="41"/>
      <c r="M48" s="41"/>
      <c r="N48" s="41"/>
      <c r="O48" s="38"/>
      <c r="P48" s="38"/>
      <c r="R48" s="38"/>
      <c r="S48" s="38"/>
      <c r="T48" s="38"/>
      <c r="U48" s="38"/>
      <c r="V48" s="38"/>
    </row>
    <row r="49" spans="8:22" ht="13.8" customHeight="1" x14ac:dyDescent="0.25">
      <c r="H49" s="39"/>
      <c r="I49" s="40"/>
      <c r="J49" s="40"/>
      <c r="K49" s="41"/>
      <c r="L49" s="41"/>
      <c r="M49" s="41"/>
      <c r="N49" s="41"/>
      <c r="O49" s="38"/>
      <c r="P49" s="38"/>
      <c r="R49" s="38"/>
      <c r="S49" s="38"/>
      <c r="T49" s="38"/>
      <c r="U49" s="38"/>
      <c r="V49" s="38"/>
    </row>
    <row r="50" spans="8:22" ht="13.8" customHeight="1" x14ac:dyDescent="0.25">
      <c r="H50" s="39"/>
      <c r="I50" s="40"/>
      <c r="J50" s="40"/>
      <c r="K50" s="41"/>
      <c r="L50" s="41"/>
      <c r="M50" s="41"/>
      <c r="N50" s="41"/>
      <c r="O50" s="38"/>
      <c r="P50" s="38"/>
      <c r="R50" s="38"/>
      <c r="S50" s="38"/>
      <c r="T50" s="38"/>
      <c r="U50" s="38"/>
      <c r="V50" s="38"/>
    </row>
    <row r="51" spans="8:22" ht="13.8" customHeight="1" x14ac:dyDescent="0.25">
      <c r="H51" s="39"/>
      <c r="I51" s="40"/>
      <c r="J51" s="40"/>
      <c r="K51" s="41"/>
      <c r="L51" s="41"/>
      <c r="M51" s="41"/>
      <c r="N51" s="41"/>
      <c r="O51" s="38"/>
      <c r="P51" s="38"/>
      <c r="R51" s="38"/>
      <c r="S51" s="38"/>
      <c r="T51" s="38"/>
      <c r="U51" s="38"/>
      <c r="V51" s="38"/>
    </row>
    <row r="52" spans="8:22" ht="13.8" customHeight="1" x14ac:dyDescent="0.25">
      <c r="H52" s="39"/>
      <c r="I52" s="40"/>
      <c r="J52" s="40"/>
      <c r="K52" s="41"/>
      <c r="L52" s="41"/>
      <c r="M52" s="41"/>
      <c r="N52" s="41"/>
      <c r="O52" s="38"/>
      <c r="P52" s="38"/>
      <c r="R52" s="38"/>
      <c r="S52" s="38"/>
      <c r="T52" s="38"/>
      <c r="U52" s="38"/>
      <c r="V52" s="38"/>
    </row>
    <row r="53" spans="8:22" ht="13.8" customHeight="1" x14ac:dyDescent="0.25">
      <c r="H53" s="39"/>
      <c r="I53" s="40"/>
      <c r="J53" s="40"/>
      <c r="K53" s="41"/>
      <c r="L53" s="41"/>
      <c r="M53" s="41"/>
      <c r="N53" s="41"/>
      <c r="O53" s="38"/>
      <c r="P53" s="38"/>
      <c r="R53" s="38"/>
      <c r="S53" s="38"/>
      <c r="T53" s="38"/>
      <c r="U53" s="38"/>
      <c r="V53" s="38"/>
    </row>
    <row r="54" spans="8:22" ht="13.8" customHeight="1" x14ac:dyDescent="0.25">
      <c r="H54" s="39"/>
      <c r="I54" s="40"/>
      <c r="J54" s="40"/>
      <c r="K54" s="41"/>
      <c r="L54" s="41"/>
      <c r="M54" s="41"/>
      <c r="N54" s="41"/>
      <c r="O54" s="38"/>
      <c r="P54" s="38"/>
      <c r="R54" s="38"/>
      <c r="S54" s="38"/>
      <c r="T54" s="38"/>
      <c r="U54" s="38"/>
      <c r="V54" s="38"/>
    </row>
    <row r="55" spans="8:22" ht="13.8" customHeight="1" x14ac:dyDescent="0.25">
      <c r="H55" s="39"/>
      <c r="I55" s="40"/>
      <c r="J55" s="40"/>
      <c r="K55" s="41"/>
      <c r="L55" s="41"/>
      <c r="M55" s="41"/>
      <c r="N55" s="41"/>
      <c r="O55" s="38"/>
      <c r="P55" s="38"/>
      <c r="R55" s="38"/>
      <c r="S55" s="38"/>
      <c r="T55" s="38"/>
      <c r="U55" s="38"/>
      <c r="V55" s="38"/>
    </row>
    <row r="56" spans="8:22" ht="13.8" customHeight="1" x14ac:dyDescent="0.25">
      <c r="H56" s="39"/>
      <c r="I56" s="40"/>
      <c r="J56" s="40"/>
      <c r="K56" s="41"/>
      <c r="L56" s="41"/>
      <c r="M56" s="41"/>
      <c r="N56" s="41"/>
      <c r="O56" s="38"/>
      <c r="P56" s="38"/>
      <c r="R56" s="38"/>
      <c r="S56" s="38"/>
      <c r="T56" s="38"/>
      <c r="U56" s="38"/>
      <c r="V56" s="38"/>
    </row>
    <row r="57" spans="8:22" ht="13.8" customHeight="1" x14ac:dyDescent="0.25">
      <c r="H57" s="39"/>
      <c r="I57" s="40"/>
      <c r="J57" s="41"/>
      <c r="K57" s="41"/>
      <c r="L57" s="41"/>
      <c r="M57" s="41"/>
      <c r="N57" s="41"/>
      <c r="O57" s="38"/>
      <c r="P57" s="38"/>
      <c r="R57" s="38"/>
      <c r="S57" s="38"/>
      <c r="T57" s="38"/>
      <c r="U57" s="38"/>
      <c r="V57" s="38"/>
    </row>
    <row r="58" spans="8:22" ht="13.8" customHeight="1" x14ac:dyDescent="0.25">
      <c r="H58" s="39"/>
      <c r="I58" s="40"/>
      <c r="J58" s="41"/>
      <c r="K58" s="41"/>
      <c r="L58" s="41"/>
      <c r="M58" s="41"/>
      <c r="N58" s="41"/>
      <c r="O58" s="38"/>
      <c r="P58" s="38"/>
      <c r="R58" s="38"/>
      <c r="S58" s="38"/>
      <c r="T58" s="38"/>
      <c r="U58" s="38"/>
      <c r="V58" s="38"/>
    </row>
    <row r="59" spans="8:22" ht="13.8" customHeight="1" x14ac:dyDescent="0.25">
      <c r="H59" s="39"/>
      <c r="I59" s="40"/>
      <c r="J59" s="41"/>
      <c r="K59" s="41"/>
      <c r="L59" s="41"/>
      <c r="M59" s="41"/>
      <c r="N59" s="41"/>
      <c r="O59" s="38"/>
      <c r="P59" s="38"/>
      <c r="R59" s="38"/>
      <c r="S59" s="38"/>
      <c r="T59" s="38"/>
      <c r="U59" s="38"/>
      <c r="V59" s="38"/>
    </row>
    <row r="60" spans="8:22" ht="13.8" customHeight="1" x14ac:dyDescent="0.25">
      <c r="H60" s="39"/>
      <c r="I60" s="40"/>
      <c r="J60" s="41"/>
      <c r="K60" s="41"/>
      <c r="L60" s="41"/>
      <c r="M60" s="41"/>
      <c r="N60" s="41"/>
      <c r="O60" s="38"/>
      <c r="P60" s="38"/>
      <c r="R60" s="38"/>
      <c r="S60" s="38"/>
      <c r="T60" s="38"/>
      <c r="U60" s="38"/>
      <c r="V60" s="38"/>
    </row>
    <row r="61" spans="8:22" ht="13.8" customHeight="1" x14ac:dyDescent="0.25">
      <c r="H61" s="39"/>
      <c r="I61" s="40"/>
      <c r="J61" s="41"/>
      <c r="K61" s="41"/>
      <c r="L61" s="41"/>
      <c r="M61" s="41"/>
      <c r="N61" s="41"/>
      <c r="O61" s="38"/>
      <c r="P61" s="38"/>
      <c r="R61" s="38"/>
      <c r="S61" s="38"/>
      <c r="T61" s="38"/>
      <c r="U61" s="38"/>
      <c r="V61" s="38"/>
    </row>
    <row r="62" spans="8:22" ht="13.8" customHeight="1" x14ac:dyDescent="0.25">
      <c r="H62" s="39"/>
      <c r="I62" s="40"/>
      <c r="J62" s="41"/>
      <c r="K62" s="41"/>
      <c r="L62" s="41"/>
      <c r="M62" s="41"/>
      <c r="N62" s="41"/>
      <c r="O62" s="38"/>
      <c r="P62" s="38"/>
      <c r="R62" s="38"/>
      <c r="S62" s="38"/>
      <c r="T62" s="38"/>
      <c r="U62" s="38"/>
      <c r="V62" s="38"/>
    </row>
    <row r="63" spans="8:22" ht="13.8" customHeight="1" x14ac:dyDescent="0.25">
      <c r="H63" s="39"/>
      <c r="I63" s="40"/>
      <c r="J63" s="41"/>
      <c r="K63" s="41"/>
      <c r="L63" s="41"/>
      <c r="M63" s="41"/>
      <c r="N63" s="41"/>
      <c r="O63" s="38"/>
      <c r="P63" s="38"/>
      <c r="R63" s="38"/>
      <c r="S63" s="38"/>
      <c r="T63" s="38"/>
      <c r="U63" s="38"/>
      <c r="V63" s="38"/>
    </row>
    <row r="64" spans="8:22" ht="13.8" customHeight="1" x14ac:dyDescent="0.25">
      <c r="H64" s="39"/>
      <c r="I64" s="40"/>
      <c r="J64" s="41"/>
      <c r="K64" s="41"/>
      <c r="L64" s="41"/>
      <c r="M64" s="41"/>
      <c r="N64" s="41"/>
      <c r="O64" s="38"/>
      <c r="P64" s="38"/>
      <c r="R64" s="38"/>
      <c r="S64" s="38"/>
      <c r="T64" s="38"/>
      <c r="U64" s="38"/>
      <c r="V64" s="38"/>
    </row>
    <row r="65" spans="6:22" ht="13.8" customHeight="1" x14ac:dyDescent="0.25">
      <c r="H65" s="39"/>
      <c r="I65" s="40"/>
      <c r="J65" s="41"/>
      <c r="K65" s="41"/>
      <c r="L65" s="41"/>
      <c r="M65" s="41"/>
      <c r="N65" s="41"/>
      <c r="O65" s="38"/>
      <c r="P65" s="38"/>
      <c r="R65" s="38"/>
      <c r="S65" s="38"/>
      <c r="T65" s="38"/>
      <c r="U65" s="38"/>
      <c r="V65" s="38"/>
    </row>
    <row r="66" spans="6:22" ht="13.8" customHeight="1" x14ac:dyDescent="0.25">
      <c r="H66" s="39"/>
      <c r="I66" s="40"/>
      <c r="J66" s="41"/>
      <c r="K66" s="41"/>
      <c r="L66" s="41"/>
      <c r="M66" s="41"/>
      <c r="N66" s="41"/>
      <c r="O66" s="38"/>
      <c r="P66" s="38"/>
      <c r="R66" s="38"/>
      <c r="S66" s="38"/>
      <c r="T66" s="38"/>
      <c r="U66" s="38"/>
      <c r="V66" s="38"/>
    </row>
    <row r="67" spans="6:22" ht="13.8" customHeight="1" x14ac:dyDescent="0.25">
      <c r="H67" s="39"/>
      <c r="I67" s="40"/>
      <c r="J67" s="41"/>
      <c r="K67" s="41"/>
      <c r="L67" s="41"/>
      <c r="M67" s="41"/>
      <c r="N67" s="41"/>
      <c r="O67" s="38"/>
      <c r="P67" s="38"/>
      <c r="R67" s="38"/>
      <c r="S67" s="38"/>
      <c r="T67" s="38"/>
      <c r="U67" s="38"/>
      <c r="V67" s="38"/>
    </row>
    <row r="68" spans="6:22" ht="13.8" customHeight="1" x14ac:dyDescent="0.25">
      <c r="H68" s="39"/>
      <c r="I68" s="40"/>
      <c r="J68" s="41"/>
      <c r="K68" s="41"/>
      <c r="L68" s="41"/>
      <c r="M68" s="41"/>
      <c r="N68" s="41"/>
      <c r="O68" s="38"/>
      <c r="P68" s="38"/>
      <c r="R68" s="38"/>
      <c r="S68" s="38"/>
      <c r="T68" s="38"/>
      <c r="U68" s="38"/>
      <c r="V68" s="38"/>
    </row>
    <row r="69" spans="6:22" ht="13.8" customHeight="1" x14ac:dyDescent="0.25">
      <c r="H69" s="39"/>
      <c r="I69" s="40"/>
      <c r="J69" s="41"/>
      <c r="K69" s="41"/>
      <c r="L69" s="41"/>
      <c r="M69" s="41"/>
      <c r="N69" s="41"/>
      <c r="O69" s="38"/>
      <c r="P69" s="38"/>
      <c r="R69" s="38"/>
      <c r="S69" s="38"/>
      <c r="T69" s="38"/>
      <c r="U69" s="38"/>
      <c r="V69" s="38"/>
    </row>
    <row r="70" spans="6:22" ht="13.8" customHeight="1" x14ac:dyDescent="0.25">
      <c r="H70" s="39"/>
      <c r="I70" s="40"/>
      <c r="J70" s="41"/>
      <c r="K70" s="41"/>
      <c r="L70" s="41"/>
      <c r="M70" s="41"/>
      <c r="N70" s="41"/>
      <c r="O70" s="38"/>
      <c r="P70" s="38"/>
      <c r="R70" s="38"/>
      <c r="S70" s="38"/>
      <c r="T70" s="38"/>
      <c r="U70" s="38"/>
      <c r="V70" s="38"/>
    </row>
    <row r="71" spans="6:22" ht="13.8" customHeight="1" x14ac:dyDescent="0.25">
      <c r="H71" s="39"/>
      <c r="I71" s="40"/>
      <c r="J71" s="41"/>
      <c r="K71" s="41"/>
      <c r="L71" s="41"/>
      <c r="M71" s="41"/>
      <c r="N71" s="41"/>
      <c r="O71" s="38"/>
      <c r="P71" s="38"/>
      <c r="R71" s="38"/>
      <c r="S71" s="38"/>
      <c r="T71" s="38"/>
      <c r="U71" s="38"/>
      <c r="V71" s="38"/>
    </row>
    <row r="72" spans="6:22" ht="13.8" customHeight="1" x14ac:dyDescent="0.25">
      <c r="F72" s="3"/>
      <c r="H72" s="39"/>
      <c r="I72" s="41"/>
      <c r="J72" s="42"/>
      <c r="K72" s="42"/>
      <c r="L72" s="42"/>
      <c r="M72" s="42"/>
      <c r="N72" s="42"/>
      <c r="O72" s="38"/>
      <c r="P72" s="38"/>
      <c r="R72" s="38"/>
      <c r="S72" s="38"/>
      <c r="T72" s="38"/>
      <c r="U72" s="38"/>
      <c r="V72" s="38"/>
    </row>
    <row r="73" spans="6:22" ht="13.8" customHeight="1" x14ac:dyDescent="0.25">
      <c r="F73" s="3"/>
      <c r="H73" s="39"/>
      <c r="I73" s="41"/>
      <c r="J73" s="42"/>
      <c r="K73" s="42"/>
      <c r="L73" s="42"/>
      <c r="M73" s="42"/>
      <c r="N73" s="42"/>
      <c r="O73" s="38"/>
      <c r="P73" s="38"/>
      <c r="R73" s="38"/>
      <c r="S73" s="38"/>
      <c r="T73" s="38"/>
      <c r="U73" s="38"/>
      <c r="V73" s="38"/>
    </row>
    <row r="74" spans="6:22" ht="13.8" customHeight="1" x14ac:dyDescent="0.25">
      <c r="F74" s="3"/>
      <c r="H74" s="39"/>
      <c r="I74" s="41"/>
      <c r="J74" s="42"/>
      <c r="K74" s="42"/>
      <c r="L74" s="42"/>
      <c r="M74" s="42"/>
      <c r="N74" s="42"/>
      <c r="O74" s="38"/>
      <c r="P74" s="38"/>
      <c r="R74" s="38"/>
      <c r="S74" s="38"/>
      <c r="T74" s="38"/>
      <c r="U74" s="38"/>
      <c r="V74" s="38"/>
    </row>
    <row r="75" spans="6:22" ht="13.8" customHeight="1" x14ac:dyDescent="0.25">
      <c r="F75" s="3"/>
      <c r="H75" s="39"/>
      <c r="I75" s="41"/>
      <c r="J75" s="42"/>
      <c r="K75" s="42"/>
      <c r="L75" s="42"/>
      <c r="M75" s="42"/>
      <c r="N75" s="42"/>
      <c r="O75" s="38"/>
      <c r="P75" s="38"/>
      <c r="R75" s="38"/>
      <c r="S75" s="38"/>
      <c r="T75" s="38"/>
      <c r="U75" s="38"/>
      <c r="V75" s="38"/>
    </row>
    <row r="76" spans="6:22" ht="13.8" customHeight="1" x14ac:dyDescent="0.25">
      <c r="F76" s="3"/>
      <c r="H76" s="39"/>
      <c r="I76" s="41"/>
      <c r="J76" s="42"/>
      <c r="K76" s="42"/>
      <c r="L76" s="42"/>
      <c r="M76" s="42"/>
      <c r="N76" s="42"/>
      <c r="O76" s="38"/>
      <c r="P76" s="38"/>
      <c r="R76" s="38"/>
      <c r="S76" s="38"/>
      <c r="T76" s="38"/>
      <c r="U76" s="38"/>
      <c r="V76" s="38"/>
    </row>
    <row r="77" spans="6:22" ht="13.8" customHeight="1" x14ac:dyDescent="0.25">
      <c r="F77" s="3"/>
      <c r="H77" s="39"/>
      <c r="I77" s="41"/>
      <c r="J77" s="42"/>
      <c r="K77" s="42"/>
      <c r="L77" s="42"/>
      <c r="M77" s="42"/>
      <c r="N77" s="42"/>
      <c r="O77" s="38"/>
      <c r="P77" s="38"/>
      <c r="R77" s="38"/>
      <c r="S77" s="38"/>
      <c r="T77" s="38"/>
      <c r="U77" s="38"/>
      <c r="V77" s="38"/>
    </row>
    <row r="78" spans="6:22" ht="13.8" customHeight="1" x14ac:dyDescent="0.25">
      <c r="F78" s="3"/>
      <c r="H78" s="39"/>
      <c r="I78" s="41"/>
      <c r="J78" s="42"/>
      <c r="K78" s="42"/>
      <c r="L78" s="42"/>
      <c r="M78" s="42"/>
      <c r="N78" s="42"/>
      <c r="O78" s="38"/>
      <c r="P78" s="38"/>
      <c r="R78" s="38"/>
      <c r="S78" s="38"/>
      <c r="T78" s="38"/>
      <c r="U78" s="38"/>
      <c r="V78" s="38"/>
    </row>
    <row r="79" spans="6:22" ht="13.8" customHeight="1" x14ac:dyDescent="0.25">
      <c r="F79" s="3"/>
      <c r="H79" s="39"/>
      <c r="I79" s="41"/>
      <c r="J79" s="42"/>
      <c r="K79" s="42"/>
      <c r="L79" s="42"/>
      <c r="M79" s="42"/>
      <c r="N79" s="42"/>
      <c r="O79" s="38"/>
      <c r="P79" s="38"/>
      <c r="R79" s="38"/>
      <c r="S79" s="38"/>
      <c r="T79" s="38"/>
      <c r="U79" s="38"/>
      <c r="V79" s="38"/>
    </row>
    <row r="80" spans="6:22" ht="13.8" customHeight="1" x14ac:dyDescent="0.25">
      <c r="F80" s="3"/>
      <c r="H80" s="39"/>
      <c r="I80" s="41"/>
      <c r="J80" s="42"/>
      <c r="K80" s="42"/>
      <c r="L80" s="42"/>
      <c r="M80" s="42"/>
      <c r="N80" s="42"/>
      <c r="O80" s="38"/>
      <c r="P80" s="38"/>
      <c r="R80" s="38"/>
      <c r="S80" s="38"/>
      <c r="T80" s="38"/>
      <c r="U80" s="38"/>
      <c r="V80" s="38"/>
    </row>
    <row r="81" spans="6:22" ht="13.8" customHeight="1" x14ac:dyDescent="0.25">
      <c r="F81" s="3"/>
      <c r="H81" s="39"/>
      <c r="I81" s="41"/>
      <c r="J81" s="42"/>
      <c r="K81" s="42"/>
      <c r="L81" s="42"/>
      <c r="M81" s="42"/>
      <c r="N81" s="42"/>
      <c r="O81" s="38"/>
      <c r="P81" s="38"/>
      <c r="R81" s="38"/>
      <c r="S81" s="38"/>
      <c r="T81" s="38"/>
      <c r="U81" s="38"/>
      <c r="V81" s="38"/>
    </row>
    <row r="82" spans="6:22" ht="13.8" customHeight="1" x14ac:dyDescent="0.25">
      <c r="F82" s="3"/>
      <c r="H82" s="39"/>
      <c r="I82" s="41"/>
      <c r="J82" s="42"/>
      <c r="K82" s="42"/>
      <c r="L82" s="42"/>
      <c r="M82" s="42"/>
      <c r="N82" s="42"/>
      <c r="O82" s="38"/>
      <c r="P82" s="38"/>
      <c r="R82" s="38"/>
      <c r="S82" s="38"/>
      <c r="T82" s="38"/>
      <c r="U82" s="38"/>
      <c r="V82" s="38"/>
    </row>
    <row r="83" spans="6:22" ht="13.8" customHeight="1" x14ac:dyDescent="0.25">
      <c r="F83" s="3"/>
      <c r="H83" s="39"/>
      <c r="I83" s="41"/>
      <c r="J83" s="42"/>
      <c r="K83" s="42"/>
      <c r="L83" s="42"/>
      <c r="M83" s="42"/>
      <c r="N83" s="42"/>
      <c r="O83" s="38"/>
      <c r="P83" s="38"/>
      <c r="R83" s="38"/>
      <c r="S83" s="38"/>
      <c r="T83" s="38"/>
      <c r="U83" s="38"/>
      <c r="V83" s="38"/>
    </row>
    <row r="84" spans="6:22" ht="13.8" customHeight="1" x14ac:dyDescent="0.25">
      <c r="F84" s="3"/>
      <c r="H84" s="39"/>
      <c r="I84" s="41"/>
      <c r="J84" s="42"/>
      <c r="K84" s="42"/>
      <c r="L84" s="42"/>
      <c r="M84" s="42"/>
      <c r="N84" s="42"/>
      <c r="O84" s="38"/>
      <c r="P84" s="38"/>
      <c r="R84" s="38"/>
      <c r="S84" s="38"/>
      <c r="T84" s="38"/>
      <c r="U84" s="38"/>
      <c r="V84" s="38"/>
    </row>
    <row r="85" spans="6:22" ht="13.8" customHeight="1" x14ac:dyDescent="0.25">
      <c r="F85" s="3"/>
      <c r="H85" s="39"/>
      <c r="I85" s="41"/>
      <c r="J85" s="42"/>
      <c r="K85" s="42"/>
      <c r="L85" s="42"/>
      <c r="M85" s="42"/>
      <c r="N85" s="42"/>
      <c r="O85" s="38"/>
      <c r="P85" s="38"/>
      <c r="R85" s="38"/>
      <c r="S85" s="38"/>
      <c r="T85" s="38"/>
      <c r="U85" s="38"/>
      <c r="V85" s="38"/>
    </row>
    <row r="86" spans="6:22" ht="13.8" customHeight="1" x14ac:dyDescent="0.25">
      <c r="F86" s="3"/>
      <c r="H86" s="39"/>
      <c r="I86" s="41"/>
      <c r="J86" s="42"/>
      <c r="K86" s="42"/>
      <c r="L86" s="42"/>
      <c r="M86" s="42"/>
      <c r="N86" s="42"/>
      <c r="O86" s="38"/>
      <c r="P86" s="38"/>
      <c r="R86" s="38"/>
      <c r="S86" s="38"/>
      <c r="T86" s="38"/>
      <c r="U86" s="38"/>
      <c r="V86" s="38"/>
    </row>
    <row r="87" spans="6:22" ht="13.8" customHeight="1" x14ac:dyDescent="0.25">
      <c r="F87" s="3"/>
      <c r="H87" s="39"/>
      <c r="I87" s="41"/>
      <c r="J87" s="42"/>
      <c r="K87" s="42"/>
      <c r="L87" s="42"/>
      <c r="M87" s="42"/>
      <c r="N87" s="42"/>
      <c r="O87" s="38"/>
      <c r="P87" s="38"/>
      <c r="R87" s="38"/>
      <c r="S87" s="38"/>
      <c r="T87" s="38"/>
      <c r="U87" s="38"/>
      <c r="V87" s="38"/>
    </row>
    <row r="88" spans="6:22" ht="13.8" customHeight="1" x14ac:dyDescent="0.25">
      <c r="F88" s="3"/>
      <c r="H88" s="39"/>
      <c r="I88" s="41"/>
      <c r="J88" s="42"/>
      <c r="K88" s="42"/>
      <c r="L88" s="42"/>
      <c r="M88" s="42"/>
      <c r="N88" s="42"/>
      <c r="O88" s="38"/>
      <c r="P88" s="38"/>
      <c r="R88" s="38"/>
      <c r="S88" s="38"/>
      <c r="T88" s="38"/>
      <c r="U88" s="38"/>
      <c r="V88" s="38"/>
    </row>
    <row r="89" spans="6:22" ht="13.8" customHeight="1" x14ac:dyDescent="0.25">
      <c r="F89" s="3"/>
      <c r="H89" s="39"/>
      <c r="I89" s="41"/>
      <c r="J89" s="42"/>
      <c r="K89" s="42"/>
      <c r="L89" s="42"/>
      <c r="M89" s="42"/>
      <c r="N89" s="42"/>
      <c r="O89" s="38"/>
      <c r="P89" s="38"/>
      <c r="R89" s="38"/>
      <c r="S89" s="38"/>
      <c r="T89" s="38"/>
      <c r="U89" s="38"/>
      <c r="V89" s="38"/>
    </row>
    <row r="90" spans="6:22" ht="13.8" customHeight="1" x14ac:dyDescent="0.25">
      <c r="F90" s="3"/>
      <c r="H90" s="39"/>
      <c r="I90" s="41"/>
      <c r="J90" s="42"/>
      <c r="K90" s="42"/>
      <c r="L90" s="42"/>
      <c r="M90" s="42"/>
      <c r="N90" s="42"/>
      <c r="O90" s="38"/>
      <c r="P90" s="38"/>
      <c r="R90" s="38"/>
      <c r="S90" s="38"/>
      <c r="T90" s="38"/>
      <c r="U90" s="38"/>
      <c r="V90" s="38"/>
    </row>
    <row r="91" spans="6:22" ht="13.8" customHeight="1" x14ac:dyDescent="0.25">
      <c r="F91" s="3"/>
      <c r="H91" s="39"/>
      <c r="I91" s="41"/>
      <c r="J91" s="42"/>
      <c r="K91" s="42"/>
      <c r="L91" s="42"/>
      <c r="M91" s="42"/>
      <c r="N91" s="42"/>
      <c r="O91" s="38"/>
      <c r="P91" s="38"/>
      <c r="R91" s="38"/>
      <c r="S91" s="38"/>
      <c r="T91" s="38"/>
      <c r="U91" s="38"/>
      <c r="V91" s="38"/>
    </row>
    <row r="92" spans="6:22" ht="13.8" customHeight="1" x14ac:dyDescent="0.25">
      <c r="F92" s="3"/>
      <c r="G92" s="3"/>
      <c r="H92" s="2"/>
      <c r="I92" s="3"/>
      <c r="J92" s="2"/>
      <c r="K92" s="2"/>
      <c r="L92" s="2"/>
      <c r="M92" s="2"/>
      <c r="N92" s="2"/>
      <c r="O92" s="2"/>
    </row>
    <row r="93" spans="6:22" ht="13.8" customHeight="1" x14ac:dyDescent="0.25">
      <c r="F93" s="3"/>
      <c r="G93" s="3"/>
      <c r="H93" s="2"/>
      <c r="I93" s="3"/>
      <c r="J93" s="2"/>
      <c r="K93" s="2"/>
      <c r="L93" s="2"/>
      <c r="M93" s="2"/>
      <c r="N93" s="2"/>
      <c r="O93" s="2"/>
    </row>
    <row r="94" spans="6:22" ht="13.8" customHeight="1" x14ac:dyDescent="0.25">
      <c r="F94" s="3"/>
      <c r="G94" s="3"/>
      <c r="H94" s="2"/>
      <c r="I94" s="3"/>
      <c r="J94" s="2"/>
      <c r="K94" s="2"/>
      <c r="L94" s="2"/>
      <c r="M94" s="2"/>
      <c r="N94" s="2"/>
      <c r="O94" s="2"/>
    </row>
    <row r="95" spans="6:22" ht="13.8" customHeight="1" x14ac:dyDescent="0.25">
      <c r="F95" s="3"/>
      <c r="G95" s="3"/>
      <c r="H95" s="2"/>
      <c r="I95" s="3"/>
      <c r="J95" s="2"/>
      <c r="K95" s="2"/>
      <c r="L95" s="2"/>
      <c r="M95" s="2"/>
      <c r="N95" s="2"/>
      <c r="O95" s="2"/>
    </row>
    <row r="96" spans="6:22" ht="13.8" customHeight="1" x14ac:dyDescent="0.25">
      <c r="F96" s="3"/>
      <c r="G96" s="3"/>
      <c r="H96" s="2"/>
      <c r="I96" s="3"/>
      <c r="J96" s="2"/>
      <c r="K96" s="2"/>
      <c r="L96" s="2"/>
      <c r="M96" s="2"/>
      <c r="N96" s="2"/>
      <c r="O96" s="2"/>
    </row>
    <row r="97" spans="6:15" ht="13.8" customHeight="1" x14ac:dyDescent="0.25">
      <c r="F97" s="3"/>
      <c r="G97" s="3"/>
      <c r="H97" s="2"/>
      <c r="I97" s="3"/>
      <c r="J97" s="2"/>
      <c r="K97" s="2"/>
      <c r="L97" s="2"/>
      <c r="M97" s="2"/>
      <c r="N97" s="2"/>
      <c r="O97" s="2"/>
    </row>
    <row r="98" spans="6:15" ht="13.8" customHeight="1" x14ac:dyDescent="0.25">
      <c r="F98" s="3"/>
      <c r="G98" s="3"/>
      <c r="H98" s="2"/>
      <c r="I98" s="3"/>
      <c r="J98" s="2"/>
      <c r="K98" s="2"/>
      <c r="L98" s="2"/>
      <c r="M98" s="2"/>
      <c r="N98" s="2"/>
      <c r="O98" s="2"/>
    </row>
    <row r="99" spans="6:15" ht="13.8" customHeight="1" x14ac:dyDescent="0.25">
      <c r="F99" s="3"/>
      <c r="G99" s="3"/>
      <c r="H99" s="2"/>
      <c r="I99" s="3"/>
      <c r="J99" s="2"/>
      <c r="K99" s="2"/>
      <c r="L99" s="2"/>
      <c r="M99" s="2"/>
      <c r="N99" s="2"/>
      <c r="O99" s="2"/>
    </row>
    <row r="100" spans="6:15" ht="13.8" customHeight="1" x14ac:dyDescent="0.25">
      <c r="F100" s="3"/>
      <c r="G100" s="3"/>
      <c r="H100" s="2"/>
      <c r="I100" s="3"/>
      <c r="J100" s="2"/>
      <c r="K100" s="2"/>
      <c r="L100" s="2"/>
      <c r="M100" s="2"/>
      <c r="N100" s="2"/>
      <c r="O100" s="2"/>
    </row>
    <row r="101" spans="6:15" ht="13.8" customHeight="1" x14ac:dyDescent="0.25">
      <c r="F101" s="3"/>
      <c r="G101" s="3"/>
      <c r="H101" s="2"/>
      <c r="I101" s="3"/>
      <c r="J101" s="2"/>
      <c r="K101" s="2"/>
      <c r="L101" s="2"/>
      <c r="M101" s="2"/>
      <c r="N101" s="2"/>
      <c r="O101" s="2"/>
    </row>
    <row r="102" spans="6:15" ht="13.8" customHeight="1" x14ac:dyDescent="0.25">
      <c r="F102" s="3"/>
      <c r="G102" s="3"/>
      <c r="H102" s="2"/>
      <c r="I102" s="3"/>
      <c r="J102" s="2"/>
      <c r="K102" s="2"/>
      <c r="L102" s="2"/>
      <c r="M102" s="2"/>
      <c r="N102" s="2"/>
      <c r="O102" s="2"/>
    </row>
    <row r="103" spans="6:15" ht="13.8" customHeight="1" x14ac:dyDescent="0.25">
      <c r="F103" s="3"/>
      <c r="G103" s="3"/>
      <c r="H103" s="2"/>
      <c r="I103" s="3"/>
      <c r="J103" s="2"/>
      <c r="K103" s="2"/>
      <c r="L103" s="2"/>
      <c r="M103" s="2"/>
      <c r="N103" s="2"/>
      <c r="O103" s="2"/>
    </row>
    <row r="104" spans="6:15" ht="13.8" customHeight="1" x14ac:dyDescent="0.25">
      <c r="F104" s="3"/>
      <c r="G104" s="3"/>
      <c r="H104" s="2"/>
      <c r="I104" s="3"/>
      <c r="J104" s="2"/>
      <c r="K104" s="2"/>
      <c r="L104" s="2"/>
      <c r="M104" s="2"/>
      <c r="N104" s="2"/>
      <c r="O104" s="2"/>
    </row>
    <row r="105" spans="6:15" ht="13.8" customHeight="1" x14ac:dyDescent="0.25">
      <c r="F105" s="3"/>
      <c r="G105" s="3"/>
      <c r="H105" s="2"/>
      <c r="I105" s="3"/>
      <c r="J105" s="2"/>
      <c r="K105" s="2"/>
      <c r="L105" s="2"/>
      <c r="M105" s="2"/>
      <c r="N105" s="2"/>
      <c r="O105" s="2"/>
    </row>
    <row r="106" spans="6:15" ht="13.8" customHeight="1" x14ac:dyDescent="0.25">
      <c r="F106" s="3"/>
      <c r="G106" s="3"/>
      <c r="H106" s="2"/>
      <c r="I106" s="3"/>
      <c r="J106" s="2"/>
      <c r="K106" s="2"/>
      <c r="L106" s="2"/>
      <c r="M106" s="2"/>
      <c r="N106" s="2"/>
      <c r="O106" s="2"/>
    </row>
    <row r="107" spans="6:15" ht="13.8" customHeight="1" x14ac:dyDescent="0.25">
      <c r="F107" s="3"/>
      <c r="G107" s="3"/>
      <c r="H107" s="2"/>
      <c r="I107" s="3"/>
      <c r="J107" s="2"/>
      <c r="K107" s="2"/>
      <c r="L107" s="2"/>
      <c r="M107" s="2"/>
      <c r="N107" s="2"/>
      <c r="O107" s="2"/>
    </row>
    <row r="108" spans="6:15" ht="13.8" customHeight="1" x14ac:dyDescent="0.25"/>
    <row r="109" spans="6:15" ht="13.8" customHeight="1" x14ac:dyDescent="0.25"/>
    <row r="110" spans="6:15" ht="13.8" customHeight="1" x14ac:dyDescent="0.25"/>
    <row r="111" spans="6:15" ht="13.8" customHeight="1" x14ac:dyDescent="0.25"/>
    <row r="112" spans="6:15" ht="13.8" customHeight="1" x14ac:dyDescent="0.25"/>
    <row r="113" spans="10:10" ht="13.8" customHeight="1" x14ac:dyDescent="0.25"/>
    <row r="114" spans="10:10" ht="13.8" customHeight="1" x14ac:dyDescent="0.25"/>
    <row r="115" spans="10:10" ht="13.8" customHeight="1" x14ac:dyDescent="0.25"/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</sheetData>
  <mergeCells count="17">
    <mergeCell ref="I6:J6"/>
    <mergeCell ref="B2:I2"/>
    <mergeCell ref="J2:Q2"/>
    <mergeCell ref="I3:J3"/>
    <mergeCell ref="I4:J4"/>
    <mergeCell ref="I5:J5"/>
    <mergeCell ref="I7:J7"/>
    <mergeCell ref="I8:J8"/>
    <mergeCell ref="I9:J9"/>
    <mergeCell ref="I10:J10"/>
    <mergeCell ref="H12:H13"/>
    <mergeCell ref="I12:J13"/>
    <mergeCell ref="K12:K13"/>
    <mergeCell ref="I14:J14"/>
    <mergeCell ref="I15:J15"/>
    <mergeCell ref="I16:J16"/>
    <mergeCell ref="I17:J1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CCF-06A6-47B8-84CB-11ABB0C12895}">
  <dimension ref="A1:S11"/>
  <sheetViews>
    <sheetView workbookViewId="0">
      <selection activeCell="R21" sqref="R21"/>
    </sheetView>
  </sheetViews>
  <sheetFormatPr defaultRowHeight="14.4" x14ac:dyDescent="0.3"/>
  <cols>
    <col min="1" max="1" width="10.77734375" bestFit="1" customWidth="1"/>
    <col min="2" max="2" width="12.21875" bestFit="1" customWidth="1"/>
    <col min="3" max="3" width="17.33203125" bestFit="1" customWidth="1"/>
    <col min="4" max="4" width="7.88671875" bestFit="1" customWidth="1"/>
    <col min="5" max="5" width="6.6640625" bestFit="1" customWidth="1"/>
    <col min="6" max="6" width="6" bestFit="1" customWidth="1"/>
    <col min="7" max="7" width="5" bestFit="1" customWidth="1"/>
    <col min="8" max="8" width="10" bestFit="1" customWidth="1"/>
    <col min="9" max="9" width="6" bestFit="1" customWidth="1"/>
    <col min="10" max="10" width="6.109375" bestFit="1" customWidth="1"/>
    <col min="11" max="11" width="7.33203125" bestFit="1" customWidth="1"/>
    <col min="12" max="12" width="6.88671875" bestFit="1" customWidth="1"/>
    <col min="13" max="13" width="7.33203125" bestFit="1" customWidth="1"/>
    <col min="14" max="14" width="6.77734375" bestFit="1" customWidth="1"/>
    <col min="15" max="15" width="7.44140625" bestFit="1" customWidth="1"/>
    <col min="16" max="16" width="6" bestFit="1" customWidth="1"/>
    <col min="17" max="17" width="13.21875" bestFit="1" customWidth="1"/>
    <col min="18" max="18" width="11.21875" bestFit="1" customWidth="1"/>
    <col min="19" max="19" width="9.6640625" bestFit="1" customWidth="1"/>
  </cols>
  <sheetData>
    <row r="1" spans="1:1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47</v>
      </c>
      <c r="R1" t="s">
        <v>159</v>
      </c>
      <c r="S1" t="s">
        <v>160</v>
      </c>
    </row>
    <row r="2" spans="1:19" x14ac:dyDescent="0.3">
      <c r="A2">
        <v>0</v>
      </c>
      <c r="B2">
        <v>49</v>
      </c>
      <c r="C2" s="1" t="s">
        <v>120</v>
      </c>
      <c r="D2">
        <v>16</v>
      </c>
      <c r="E2">
        <v>62.5</v>
      </c>
      <c r="F2">
        <v>97.7</v>
      </c>
      <c r="G2">
        <v>49</v>
      </c>
      <c r="H2">
        <v>-0.1</v>
      </c>
      <c r="I2">
        <v>4.5199999999999996</v>
      </c>
      <c r="J2">
        <v>6.73</v>
      </c>
      <c r="K2">
        <v>2.95</v>
      </c>
      <c r="L2">
        <v>1.29</v>
      </c>
      <c r="M2">
        <v>2.2799999999999998</v>
      </c>
      <c r="N2">
        <v>49.5</v>
      </c>
      <c r="O2">
        <v>1.4</v>
      </c>
      <c r="P2">
        <v>1546</v>
      </c>
      <c r="Q2">
        <v>48</v>
      </c>
      <c r="R2">
        <v>4.7</v>
      </c>
      <c r="S2">
        <v>1550.7</v>
      </c>
    </row>
    <row r="3" spans="1:19" x14ac:dyDescent="0.3">
      <c r="A3">
        <v>1</v>
      </c>
      <c r="B3">
        <v>49</v>
      </c>
      <c r="C3" s="1" t="s">
        <v>121</v>
      </c>
      <c r="D3">
        <v>28</v>
      </c>
      <c r="E3">
        <v>42.9</v>
      </c>
      <c r="F3">
        <v>164</v>
      </c>
      <c r="G3">
        <v>48</v>
      </c>
      <c r="H3">
        <v>-0.2</v>
      </c>
      <c r="I3">
        <v>5.0999999999999996</v>
      </c>
      <c r="J3">
        <v>7.02</v>
      </c>
      <c r="K3">
        <v>3.18</v>
      </c>
      <c r="L3">
        <v>1.65</v>
      </c>
      <c r="M3">
        <v>2.21</v>
      </c>
      <c r="N3">
        <v>55.4</v>
      </c>
      <c r="O3">
        <v>1.42</v>
      </c>
      <c r="P3">
        <v>1546</v>
      </c>
      <c r="Q3">
        <v>48</v>
      </c>
      <c r="R3">
        <v>0</v>
      </c>
      <c r="S3">
        <v>1546</v>
      </c>
    </row>
    <row r="4" spans="1:19" x14ac:dyDescent="0.3">
      <c r="A4">
        <v>2</v>
      </c>
      <c r="B4">
        <v>49</v>
      </c>
      <c r="C4" s="1" t="s">
        <v>122</v>
      </c>
      <c r="D4">
        <v>30</v>
      </c>
      <c r="E4">
        <v>10</v>
      </c>
      <c r="F4">
        <v>101</v>
      </c>
      <c r="G4">
        <v>48</v>
      </c>
      <c r="H4">
        <v>-0.2</v>
      </c>
      <c r="I4">
        <v>4.99</v>
      </c>
      <c r="J4">
        <v>6.95</v>
      </c>
      <c r="K4">
        <v>4.28</v>
      </c>
      <c r="L4">
        <v>1.6</v>
      </c>
      <c r="M4">
        <v>1.62</v>
      </c>
      <c r="N4">
        <v>46.4</v>
      </c>
      <c r="O4">
        <v>1.5</v>
      </c>
      <c r="P4">
        <v>1546</v>
      </c>
      <c r="Q4">
        <v>48</v>
      </c>
      <c r="R4">
        <v>0</v>
      </c>
      <c r="S4">
        <v>1546</v>
      </c>
    </row>
    <row r="5" spans="1:19" x14ac:dyDescent="0.3">
      <c r="A5">
        <v>3</v>
      </c>
      <c r="B5">
        <v>49</v>
      </c>
      <c r="C5" s="1" t="s">
        <v>123</v>
      </c>
      <c r="D5">
        <v>23</v>
      </c>
      <c r="E5">
        <v>4.3</v>
      </c>
      <c r="F5">
        <v>94.3</v>
      </c>
      <c r="G5">
        <v>50</v>
      </c>
      <c r="H5">
        <v>-0.1</v>
      </c>
      <c r="I5">
        <v>4.01</v>
      </c>
      <c r="J5">
        <v>6.58</v>
      </c>
      <c r="K5">
        <v>3.15</v>
      </c>
      <c r="L5">
        <v>1.43</v>
      </c>
      <c r="M5">
        <v>2.09</v>
      </c>
      <c r="N5">
        <v>50.3</v>
      </c>
      <c r="O5">
        <v>1.18</v>
      </c>
      <c r="P5">
        <v>1546</v>
      </c>
      <c r="Q5">
        <v>48</v>
      </c>
      <c r="R5">
        <v>9.4</v>
      </c>
      <c r="S5">
        <v>1555.4</v>
      </c>
    </row>
    <row r="6" spans="1:19" x14ac:dyDescent="0.3">
      <c r="A6">
        <v>4</v>
      </c>
      <c r="B6">
        <v>49</v>
      </c>
      <c r="C6" s="1" t="s">
        <v>124</v>
      </c>
      <c r="D6">
        <v>3</v>
      </c>
      <c r="E6">
        <v>0</v>
      </c>
      <c r="F6">
        <v>11.3</v>
      </c>
      <c r="G6">
        <v>39</v>
      </c>
      <c r="H6">
        <v>-0.8</v>
      </c>
      <c r="I6">
        <v>7.15</v>
      </c>
      <c r="J6">
        <v>7.94</v>
      </c>
      <c r="K6">
        <v>1.59</v>
      </c>
      <c r="L6">
        <v>2.38</v>
      </c>
      <c r="M6">
        <v>5</v>
      </c>
      <c r="N6">
        <v>50</v>
      </c>
      <c r="O6">
        <v>1.85</v>
      </c>
      <c r="P6">
        <v>1546</v>
      </c>
      <c r="Q6">
        <v>48</v>
      </c>
      <c r="R6">
        <v>-42.3</v>
      </c>
      <c r="S6">
        <v>1503.7</v>
      </c>
    </row>
    <row r="7" spans="1:19" x14ac:dyDescent="0.3">
      <c r="A7">
        <v>5</v>
      </c>
      <c r="B7">
        <v>56</v>
      </c>
      <c r="C7" s="1" t="s">
        <v>127</v>
      </c>
      <c r="D7">
        <v>28</v>
      </c>
      <c r="E7">
        <v>46.4</v>
      </c>
      <c r="F7">
        <v>145</v>
      </c>
      <c r="G7">
        <v>53</v>
      </c>
      <c r="H7">
        <v>0.2</v>
      </c>
      <c r="I7">
        <v>3.97</v>
      </c>
      <c r="J7">
        <v>9.5</v>
      </c>
      <c r="K7">
        <v>5.15</v>
      </c>
      <c r="L7">
        <v>0.74</v>
      </c>
      <c r="M7">
        <v>1.84</v>
      </c>
      <c r="N7">
        <v>43.6</v>
      </c>
      <c r="O7">
        <v>1.38</v>
      </c>
      <c r="P7">
        <v>1541</v>
      </c>
      <c r="Q7">
        <v>51</v>
      </c>
      <c r="R7">
        <v>9.4</v>
      </c>
      <c r="S7">
        <v>1550.4</v>
      </c>
    </row>
    <row r="8" spans="1:19" x14ac:dyDescent="0.3">
      <c r="A8">
        <v>6</v>
      </c>
      <c r="B8">
        <v>56</v>
      </c>
      <c r="C8" s="1" t="s">
        <v>128</v>
      </c>
      <c r="D8">
        <v>28</v>
      </c>
      <c r="E8">
        <v>46.4</v>
      </c>
      <c r="F8">
        <v>155.30000000000001</v>
      </c>
      <c r="G8">
        <v>54</v>
      </c>
      <c r="H8">
        <v>0.2</v>
      </c>
      <c r="I8">
        <v>3.88</v>
      </c>
      <c r="J8">
        <v>9.5</v>
      </c>
      <c r="K8">
        <v>4.1100000000000003</v>
      </c>
      <c r="L8">
        <v>0.93</v>
      </c>
      <c r="M8">
        <v>2.31</v>
      </c>
      <c r="N8">
        <v>50.7</v>
      </c>
      <c r="O8">
        <v>1.33</v>
      </c>
      <c r="P8">
        <v>1541</v>
      </c>
      <c r="Q8">
        <v>51</v>
      </c>
      <c r="R8">
        <v>14.1</v>
      </c>
      <c r="S8">
        <v>1555.1</v>
      </c>
    </row>
    <row r="9" spans="1:19" x14ac:dyDescent="0.3">
      <c r="A9">
        <v>7</v>
      </c>
      <c r="B9">
        <v>56</v>
      </c>
      <c r="C9" s="1" t="s">
        <v>129</v>
      </c>
      <c r="D9">
        <v>29</v>
      </c>
      <c r="E9">
        <v>31</v>
      </c>
      <c r="F9">
        <v>145</v>
      </c>
      <c r="G9">
        <v>49</v>
      </c>
      <c r="H9">
        <v>-0.1</v>
      </c>
      <c r="I9">
        <v>5.15</v>
      </c>
      <c r="J9">
        <v>8.32</v>
      </c>
      <c r="K9">
        <v>3.79</v>
      </c>
      <c r="L9">
        <v>1.3</v>
      </c>
      <c r="M9">
        <v>2.2000000000000002</v>
      </c>
      <c r="N9">
        <v>49.5</v>
      </c>
      <c r="O9">
        <v>1.39</v>
      </c>
      <c r="P9">
        <v>1541</v>
      </c>
      <c r="Q9">
        <v>51</v>
      </c>
      <c r="R9">
        <v>-9.4</v>
      </c>
      <c r="S9">
        <v>1531.6</v>
      </c>
    </row>
    <row r="10" spans="1:19" x14ac:dyDescent="0.3">
      <c r="A10">
        <v>8</v>
      </c>
      <c r="B10">
        <v>56</v>
      </c>
      <c r="C10" s="1" t="s">
        <v>130</v>
      </c>
      <c r="D10">
        <v>31</v>
      </c>
      <c r="E10">
        <v>29</v>
      </c>
      <c r="F10">
        <v>143.30000000000001</v>
      </c>
      <c r="G10">
        <v>50</v>
      </c>
      <c r="H10">
        <v>-0.1</v>
      </c>
      <c r="I10">
        <v>4.71</v>
      </c>
      <c r="J10">
        <v>8.23</v>
      </c>
      <c r="K10">
        <v>2.4500000000000002</v>
      </c>
      <c r="L10">
        <v>1.32</v>
      </c>
      <c r="M10">
        <v>3.36</v>
      </c>
      <c r="N10">
        <v>51.8</v>
      </c>
      <c r="O10">
        <v>1.26</v>
      </c>
      <c r="P10">
        <v>1541</v>
      </c>
      <c r="Q10">
        <v>51</v>
      </c>
      <c r="R10">
        <v>-4.7</v>
      </c>
      <c r="S10">
        <v>1536.3</v>
      </c>
    </row>
    <row r="11" spans="1:19" x14ac:dyDescent="0.3">
      <c r="A11">
        <v>9</v>
      </c>
      <c r="B11">
        <v>56</v>
      </c>
      <c r="C11" s="1" t="s">
        <v>131</v>
      </c>
      <c r="D11">
        <v>25</v>
      </c>
      <c r="E11">
        <v>4</v>
      </c>
      <c r="F11">
        <v>63</v>
      </c>
      <c r="G11">
        <v>51</v>
      </c>
      <c r="H11">
        <v>0</v>
      </c>
      <c r="I11">
        <v>4.29</v>
      </c>
      <c r="J11">
        <v>11.14</v>
      </c>
      <c r="K11">
        <v>2.4300000000000002</v>
      </c>
      <c r="L11">
        <v>1.71</v>
      </c>
      <c r="M11">
        <v>4.59</v>
      </c>
      <c r="N11">
        <v>43.4</v>
      </c>
      <c r="O11">
        <v>1.21</v>
      </c>
      <c r="P11">
        <v>1541</v>
      </c>
      <c r="Q11">
        <v>51</v>
      </c>
      <c r="R11">
        <v>0</v>
      </c>
      <c r="S11">
        <v>1541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6BD3-E59E-4B59-B738-7E78A71C8B53}">
  <dimension ref="A1:Q12"/>
  <sheetViews>
    <sheetView workbookViewId="0">
      <selection sqref="A1:Q12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5.109375" bestFit="1" customWidth="1"/>
    <col min="4" max="4" width="7.77734375" bestFit="1" customWidth="1"/>
    <col min="5" max="5" width="6.5546875" bestFit="1" customWidth="1"/>
    <col min="6" max="6" width="6" bestFit="1" customWidth="1"/>
    <col min="7" max="7" width="5" bestFit="1" customWidth="1"/>
    <col min="8" max="8" width="10" bestFit="1" customWidth="1"/>
    <col min="9" max="9" width="6" bestFit="1" customWidth="1"/>
    <col min="10" max="10" width="6.109375" bestFit="1" customWidth="1"/>
    <col min="11" max="11" width="7.33203125" bestFit="1" customWidth="1"/>
    <col min="12" max="12" width="6.88671875" bestFit="1" customWidth="1"/>
    <col min="13" max="13" width="7.33203125" bestFit="1" customWidth="1"/>
    <col min="14" max="14" width="6.77734375" bestFit="1" customWidth="1"/>
    <col min="15" max="15" width="7.33203125" bestFit="1" customWidth="1"/>
    <col min="16" max="16" width="5.77734375" bestFit="1" customWidth="1"/>
    <col min="17" max="17" width="13" bestFit="1" customWidth="1"/>
  </cols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47</v>
      </c>
    </row>
    <row r="2" spans="1:17" x14ac:dyDescent="0.3">
      <c r="A2">
        <v>0</v>
      </c>
      <c r="B2">
        <v>41</v>
      </c>
      <c r="C2" s="1" t="s">
        <v>133</v>
      </c>
      <c r="D2">
        <v>22</v>
      </c>
      <c r="E2">
        <v>63.6</v>
      </c>
      <c r="F2">
        <v>128.69999999999999</v>
      </c>
      <c r="G2">
        <v>55</v>
      </c>
      <c r="H2">
        <v>0.3</v>
      </c>
      <c r="I2">
        <v>3.43</v>
      </c>
      <c r="J2">
        <v>6.64</v>
      </c>
      <c r="K2">
        <v>1.89</v>
      </c>
      <c r="L2">
        <v>0.98</v>
      </c>
      <c r="M2">
        <v>3.52</v>
      </c>
      <c r="N2">
        <v>49.3</v>
      </c>
      <c r="O2">
        <v>1.1000000000000001</v>
      </c>
      <c r="P2">
        <v>1601</v>
      </c>
      <c r="Q2">
        <v>52</v>
      </c>
    </row>
    <row r="3" spans="1:17" x14ac:dyDescent="0.3">
      <c r="A3">
        <v>1</v>
      </c>
      <c r="B3">
        <v>41</v>
      </c>
      <c r="C3" s="1" t="s">
        <v>134</v>
      </c>
      <c r="D3">
        <v>28</v>
      </c>
      <c r="E3">
        <v>53.6</v>
      </c>
      <c r="F3">
        <v>169.3</v>
      </c>
      <c r="G3">
        <v>53</v>
      </c>
      <c r="H3">
        <v>0.2</v>
      </c>
      <c r="I3">
        <v>3.56</v>
      </c>
      <c r="J3">
        <v>5.79</v>
      </c>
      <c r="K3">
        <v>2.98</v>
      </c>
      <c r="L3">
        <v>1.06</v>
      </c>
      <c r="M3">
        <v>1.95</v>
      </c>
      <c r="N3">
        <v>49.1</v>
      </c>
      <c r="O3">
        <v>1.23</v>
      </c>
      <c r="P3">
        <v>1601</v>
      </c>
      <c r="Q3">
        <v>52</v>
      </c>
    </row>
    <row r="4" spans="1:17" x14ac:dyDescent="0.3">
      <c r="A4">
        <v>2</v>
      </c>
      <c r="B4">
        <v>41</v>
      </c>
      <c r="C4" s="1" t="s">
        <v>135</v>
      </c>
      <c r="D4">
        <v>27</v>
      </c>
      <c r="E4">
        <v>48.1</v>
      </c>
      <c r="F4">
        <v>148.30000000000001</v>
      </c>
      <c r="G4">
        <v>50</v>
      </c>
      <c r="H4">
        <v>0</v>
      </c>
      <c r="I4">
        <v>4.55</v>
      </c>
      <c r="J4">
        <v>8.31</v>
      </c>
      <c r="K4">
        <v>2.61</v>
      </c>
      <c r="L4">
        <v>1.1499999999999999</v>
      </c>
      <c r="M4">
        <v>3.19</v>
      </c>
      <c r="N4">
        <v>50.5</v>
      </c>
      <c r="O4">
        <v>1.33</v>
      </c>
      <c r="P4">
        <v>1601</v>
      </c>
      <c r="Q4">
        <v>52</v>
      </c>
    </row>
    <row r="5" spans="1:17" x14ac:dyDescent="0.3">
      <c r="A5">
        <v>3</v>
      </c>
      <c r="B5">
        <v>41</v>
      </c>
      <c r="C5" s="1" t="s">
        <v>136</v>
      </c>
      <c r="D5">
        <v>30</v>
      </c>
      <c r="E5">
        <v>43.3</v>
      </c>
      <c r="F5">
        <v>174.7</v>
      </c>
      <c r="G5">
        <v>53</v>
      </c>
      <c r="H5">
        <v>0.2</v>
      </c>
      <c r="I5">
        <v>4.6399999999999997</v>
      </c>
      <c r="J5">
        <v>10.31</v>
      </c>
      <c r="K5">
        <v>2.4700000000000002</v>
      </c>
      <c r="L5">
        <v>1.65</v>
      </c>
      <c r="M5">
        <v>4.17</v>
      </c>
      <c r="N5">
        <v>49.2</v>
      </c>
      <c r="O5">
        <v>1.22</v>
      </c>
      <c r="P5">
        <v>1601</v>
      </c>
      <c r="Q5">
        <v>52</v>
      </c>
    </row>
    <row r="6" spans="1:17" x14ac:dyDescent="0.3">
      <c r="A6">
        <v>4</v>
      </c>
      <c r="B6">
        <v>41</v>
      </c>
      <c r="C6" s="1" t="s">
        <v>137</v>
      </c>
      <c r="D6">
        <v>2</v>
      </c>
      <c r="E6">
        <v>0</v>
      </c>
      <c r="F6">
        <v>3.3</v>
      </c>
      <c r="G6">
        <v>39</v>
      </c>
      <c r="H6">
        <v>-0.8</v>
      </c>
      <c r="I6">
        <v>13.47</v>
      </c>
      <c r="J6">
        <v>2.69</v>
      </c>
      <c r="K6">
        <v>2.69</v>
      </c>
      <c r="L6">
        <v>5.39</v>
      </c>
      <c r="M6">
        <v>1</v>
      </c>
      <c r="N6">
        <v>66.7</v>
      </c>
      <c r="O6">
        <v>2.1</v>
      </c>
      <c r="P6">
        <v>1601</v>
      </c>
      <c r="Q6">
        <v>52</v>
      </c>
    </row>
    <row r="7" spans="1:17" x14ac:dyDescent="0.3">
      <c r="A7">
        <v>5</v>
      </c>
      <c r="B7">
        <v>41</v>
      </c>
      <c r="C7" s="1" t="s">
        <v>138</v>
      </c>
      <c r="D7">
        <v>1</v>
      </c>
      <c r="E7">
        <v>0</v>
      </c>
      <c r="F7">
        <v>5.3</v>
      </c>
      <c r="G7">
        <v>47</v>
      </c>
      <c r="H7">
        <v>-0.2</v>
      </c>
      <c r="I7">
        <v>5.07</v>
      </c>
      <c r="J7">
        <v>3.38</v>
      </c>
      <c r="K7">
        <v>1.69</v>
      </c>
      <c r="L7">
        <v>1.69</v>
      </c>
      <c r="M7">
        <v>2</v>
      </c>
      <c r="N7">
        <v>58.3</v>
      </c>
      <c r="O7">
        <v>1.1299999999999999</v>
      </c>
      <c r="P7">
        <v>1601</v>
      </c>
      <c r="Q7">
        <v>52</v>
      </c>
    </row>
    <row r="8" spans="1:17" x14ac:dyDescent="0.3">
      <c r="A8">
        <v>6</v>
      </c>
      <c r="B8">
        <v>31</v>
      </c>
      <c r="C8" s="1" t="s">
        <v>139</v>
      </c>
      <c r="D8">
        <v>28</v>
      </c>
      <c r="E8">
        <v>67.900000000000006</v>
      </c>
      <c r="F8">
        <v>167</v>
      </c>
      <c r="G8">
        <v>56</v>
      </c>
      <c r="H8">
        <v>0.4</v>
      </c>
      <c r="I8">
        <v>3.07</v>
      </c>
      <c r="J8">
        <v>7.92</v>
      </c>
      <c r="K8">
        <v>1.29</v>
      </c>
      <c r="L8">
        <v>0.86</v>
      </c>
      <c r="M8">
        <v>6.12</v>
      </c>
      <c r="N8">
        <v>52</v>
      </c>
      <c r="O8">
        <v>1.02</v>
      </c>
      <c r="P8">
        <v>1558</v>
      </c>
      <c r="Q8">
        <v>55</v>
      </c>
    </row>
    <row r="9" spans="1:17" x14ac:dyDescent="0.3">
      <c r="A9">
        <v>7</v>
      </c>
      <c r="B9">
        <v>31</v>
      </c>
      <c r="C9" s="1" t="s">
        <v>140</v>
      </c>
      <c r="D9">
        <v>28</v>
      </c>
      <c r="E9">
        <v>64.3</v>
      </c>
      <c r="F9">
        <v>176</v>
      </c>
      <c r="G9">
        <v>58</v>
      </c>
      <c r="H9">
        <v>0.5</v>
      </c>
      <c r="I9">
        <v>3.53</v>
      </c>
      <c r="J9">
        <v>9.82</v>
      </c>
      <c r="K9">
        <v>0.97</v>
      </c>
      <c r="L9">
        <v>1.48</v>
      </c>
      <c r="M9">
        <v>10.11</v>
      </c>
      <c r="N9">
        <v>50.8</v>
      </c>
      <c r="O9">
        <v>0.99</v>
      </c>
      <c r="P9">
        <v>1558</v>
      </c>
      <c r="Q9">
        <v>55</v>
      </c>
    </row>
    <row r="10" spans="1:17" x14ac:dyDescent="0.3">
      <c r="A10">
        <v>8</v>
      </c>
      <c r="B10">
        <v>31</v>
      </c>
      <c r="C10" s="1" t="s">
        <v>141</v>
      </c>
      <c r="D10">
        <v>29</v>
      </c>
      <c r="E10">
        <v>58.6</v>
      </c>
      <c r="F10">
        <v>173.3</v>
      </c>
      <c r="G10">
        <v>61</v>
      </c>
      <c r="H10">
        <v>0.8</v>
      </c>
      <c r="I10">
        <v>3.22</v>
      </c>
      <c r="J10">
        <v>11.48</v>
      </c>
      <c r="K10">
        <v>2.13</v>
      </c>
      <c r="L10">
        <v>1.87</v>
      </c>
      <c r="M10">
        <v>5.39</v>
      </c>
      <c r="N10">
        <v>42.3</v>
      </c>
      <c r="O10">
        <v>0.96</v>
      </c>
      <c r="P10">
        <v>1558</v>
      </c>
      <c r="Q10">
        <v>55</v>
      </c>
    </row>
    <row r="11" spans="1:17" x14ac:dyDescent="0.3">
      <c r="A11">
        <v>9</v>
      </c>
      <c r="B11">
        <v>31</v>
      </c>
      <c r="C11" s="1" t="s">
        <v>142</v>
      </c>
      <c r="D11">
        <v>1</v>
      </c>
      <c r="E11">
        <v>0</v>
      </c>
      <c r="F11">
        <v>2</v>
      </c>
      <c r="G11">
        <v>21</v>
      </c>
      <c r="H11">
        <v>-2.1</v>
      </c>
      <c r="I11">
        <v>27</v>
      </c>
      <c r="J11">
        <v>18</v>
      </c>
      <c r="K11">
        <v>4.5</v>
      </c>
      <c r="L11">
        <v>9</v>
      </c>
      <c r="M11">
        <v>4</v>
      </c>
      <c r="N11">
        <v>0</v>
      </c>
      <c r="O11">
        <v>4</v>
      </c>
      <c r="P11">
        <v>1558</v>
      </c>
      <c r="Q11">
        <v>55</v>
      </c>
    </row>
    <row r="12" spans="1:17" x14ac:dyDescent="0.3">
      <c r="A12">
        <v>10</v>
      </c>
      <c r="B12">
        <v>31</v>
      </c>
      <c r="C12" s="1" t="s">
        <v>143</v>
      </c>
      <c r="D12">
        <v>43</v>
      </c>
      <c r="E12">
        <v>0</v>
      </c>
      <c r="F12">
        <v>58.6</v>
      </c>
      <c r="G12">
        <v>52</v>
      </c>
      <c r="H12">
        <v>0.1</v>
      </c>
      <c r="I12">
        <v>3.68</v>
      </c>
      <c r="J12">
        <v>13.97</v>
      </c>
      <c r="K12">
        <v>4.45</v>
      </c>
      <c r="L12">
        <v>1.07</v>
      </c>
      <c r="M12">
        <v>3.14</v>
      </c>
      <c r="N12">
        <v>41</v>
      </c>
      <c r="O12">
        <v>1.1100000000000001</v>
      </c>
      <c r="P12">
        <v>1558</v>
      </c>
      <c r="Q12">
        <v>55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B202-DBFA-4499-9B89-8656837058FE}">
  <dimension ref="A2:S30"/>
  <sheetViews>
    <sheetView showGridLines="0" zoomScale="115" zoomScaleNormal="115" workbookViewId="0">
      <selection activeCell="K11" sqref="K11"/>
    </sheetView>
  </sheetViews>
  <sheetFormatPr defaultRowHeight="17.399999999999999" x14ac:dyDescent="0.3"/>
  <cols>
    <col min="1" max="1" width="3.6640625" style="25" customWidth="1"/>
    <col min="2" max="2" width="21.33203125" style="18" customWidth="1"/>
    <col min="3" max="3" width="14.88671875" style="18" bestFit="1" customWidth="1"/>
    <col min="4" max="4" width="21.33203125" style="18" customWidth="1"/>
    <col min="5" max="5" width="3.6640625" style="18" customWidth="1"/>
    <col min="6" max="6" width="21.33203125" style="18" customWidth="1"/>
    <col min="7" max="7" width="14.88671875" style="18" bestFit="1" customWidth="1"/>
    <col min="8" max="8" width="21.33203125" style="18" customWidth="1"/>
    <col min="9" max="9" width="3.6640625" style="18" customWidth="1"/>
    <col min="10" max="10" width="21.33203125" style="18" customWidth="1"/>
    <col min="11" max="11" width="14.88671875" style="18" bestFit="1" customWidth="1"/>
    <col min="12" max="12" width="21.33203125" style="18" customWidth="1"/>
    <col min="13" max="13" width="3.6640625" style="18" customWidth="1"/>
    <col min="14" max="14" width="21.33203125" style="18" customWidth="1"/>
    <col min="15" max="15" width="14.88671875" style="18" bestFit="1" customWidth="1"/>
    <col min="16" max="16" width="21.33203125" style="18" customWidth="1"/>
    <col min="17" max="19" width="8.88671875" style="25"/>
    <col min="20" max="16384" width="8.88671875" style="18"/>
  </cols>
  <sheetData>
    <row r="2" spans="2:15" s="18" customFormat="1" ht="21" thickBot="1" x14ac:dyDescent="0.35">
      <c r="B2" s="36" t="s">
        <v>59</v>
      </c>
      <c r="C2" s="136" t="s">
        <v>112</v>
      </c>
      <c r="D2" s="36" t="s">
        <v>109</v>
      </c>
      <c r="E2" s="17"/>
      <c r="F2" s="36" t="str">
        <f>B2</f>
        <v>Anchorage</v>
      </c>
      <c r="G2" s="136" t="s">
        <v>113</v>
      </c>
      <c r="H2" s="36" t="str">
        <f>D2</f>
        <v>Indianapolis</v>
      </c>
      <c r="I2" s="17"/>
    </row>
    <row r="3" spans="2:15" s="18" customFormat="1" ht="21" thickBot="1" x14ac:dyDescent="0.4">
      <c r="B3" s="27" t="str">
        <f>'Bozeman vs. Nashville'!B4</f>
        <v>Shane Bieber</v>
      </c>
      <c r="C3" s="137"/>
      <c r="D3" s="27" t="str">
        <f>'Bozeman vs. Nashville'!O4</f>
        <v>Lance McCullers Jr.</v>
      </c>
      <c r="F3" s="27" t="str">
        <f>'Bozeman vs. Nashville'!B5</f>
        <v>Yohan Ramirez</v>
      </c>
      <c r="G3" s="137"/>
      <c r="H3" s="27" t="str">
        <f>'Bozeman vs. Nashville'!O5</f>
        <v>Corbin Burnes</v>
      </c>
    </row>
    <row r="4" spans="2:15" s="18" customFormat="1" x14ac:dyDescent="0.3">
      <c r="B4" s="19" t="str">
        <f>IFERROR(VLOOKUP(B$3,mad_hon!$C:$P,2,FALSE),"-")</f>
        <v>-</v>
      </c>
      <c r="C4" s="20" t="s">
        <v>48</v>
      </c>
      <c r="D4" s="19" t="str">
        <f>IFERROR(VLOOKUP(D$3,mad_hon!$C:$P,2,FALSE),"-")</f>
        <v>-</v>
      </c>
      <c r="F4" s="19" t="str">
        <f>IFERROR(VLOOKUP(F$3,mad_hon!$C:$P,2,FALSE),"-")</f>
        <v>-</v>
      </c>
      <c r="G4" s="20" t="s">
        <v>48</v>
      </c>
      <c r="H4" s="19" t="str">
        <f>IFERROR(VLOOKUP(H$3,mad_hon!$C:$P,2,FALSE),"-")</f>
        <v>-</v>
      </c>
    </row>
    <row r="5" spans="2:15" s="18" customFormat="1" x14ac:dyDescent="0.3">
      <c r="B5" s="21" t="str">
        <f>IFERROR(VLOOKUP(B$3,mad_hon!$C:$P,3,FALSE)/100,"-")</f>
        <v>-</v>
      </c>
      <c r="C5" s="22" t="s">
        <v>49</v>
      </c>
      <c r="D5" s="21" t="str">
        <f>IFERROR(VLOOKUP(D$3,mad_hon!$C:$P,3,FALSE)/100,"-")</f>
        <v>-</v>
      </c>
      <c r="F5" s="21" t="str">
        <f>IFERROR(VLOOKUP(F$3,mad_hon!$C:$P,3,FALSE)/100,"-")</f>
        <v>-</v>
      </c>
      <c r="G5" s="22" t="s">
        <v>49</v>
      </c>
      <c r="H5" s="21" t="str">
        <f>IFERROR(VLOOKUP(H$3,mad_hon!$C:$P,3,FALSE)/100,"-")</f>
        <v>-</v>
      </c>
    </row>
    <row r="6" spans="2:15" s="18" customFormat="1" x14ac:dyDescent="0.3">
      <c r="B6" s="23" t="str">
        <f>IFERROR(VLOOKUP(B$3,mad_hon!$C:$P,4,FALSE),"-")</f>
        <v>-</v>
      </c>
      <c r="C6" s="20" t="s">
        <v>50</v>
      </c>
      <c r="D6" s="23" t="str">
        <f>IFERROR(VLOOKUP(D$3,mad_hon!$C:$P,4,FALSE),"-")</f>
        <v>-</v>
      </c>
      <c r="F6" s="23" t="str">
        <f>IFERROR(VLOOKUP(F$3,mad_hon!$C:$P,4,FALSE),"-")</f>
        <v>-</v>
      </c>
      <c r="G6" s="20" t="s">
        <v>50</v>
      </c>
      <c r="H6" s="23" t="str">
        <f>IFERROR(VLOOKUP(H$3,mad_hon!$C:$P,4,FALSE),"-")</f>
        <v>-</v>
      </c>
    </row>
    <row r="7" spans="2:15" s="18" customFormat="1" x14ac:dyDescent="0.3">
      <c r="B7" s="24" t="str">
        <f>IFERROR(VLOOKUP(B$3,mad_hon!$C:$P,7,FALSE),"-")</f>
        <v>-</v>
      </c>
      <c r="C7" s="20" t="s">
        <v>51</v>
      </c>
      <c r="D7" s="24" t="str">
        <f>IFERROR(VLOOKUP(D$3,mad_hon!$C:$P,7,FALSE),"-")</f>
        <v>-</v>
      </c>
      <c r="F7" s="24" t="str">
        <f>IFERROR(VLOOKUP(F$3,mad_hon!$C:$P,7,FALSE),"-")</f>
        <v>-</v>
      </c>
      <c r="G7" s="20" t="s">
        <v>51</v>
      </c>
      <c r="H7" s="24" t="str">
        <f>IFERROR(VLOOKUP(H$3,mad_hon!$C:$P,7,FALSE),"-")</f>
        <v>-</v>
      </c>
    </row>
    <row r="8" spans="2:15" s="18" customFormat="1" x14ac:dyDescent="0.3">
      <c r="B8" s="24" t="str">
        <f>IFERROR(VLOOKUP(B$3,mad_hon!$C:$P,13,FALSE),"-")</f>
        <v>-</v>
      </c>
      <c r="C8" s="20" t="s">
        <v>57</v>
      </c>
      <c r="D8" s="24" t="str">
        <f>IFERROR(VLOOKUP(D$3,mad_hon!$C:$P,13,FALSE),"-")</f>
        <v>-</v>
      </c>
      <c r="F8" s="24" t="str">
        <f>IFERROR(VLOOKUP(F$3,mad_hon!$C:$P,13,FALSE),"-")</f>
        <v>-</v>
      </c>
      <c r="G8" s="20" t="s">
        <v>57</v>
      </c>
      <c r="H8" s="24" t="str">
        <f>IFERROR(VLOOKUP(H$3,mad_hon!$C:$P,13,FALSE),"-")</f>
        <v>-</v>
      </c>
    </row>
    <row r="9" spans="2:15" s="18" customFormat="1" x14ac:dyDescent="0.3">
      <c r="B9" s="24" t="str">
        <f>IFERROR(VLOOKUP(B$3,mad_hon!$C:$P,12,FALSE),"-")</f>
        <v>-</v>
      </c>
      <c r="C9" s="20" t="s">
        <v>56</v>
      </c>
      <c r="D9" s="24" t="str">
        <f>IFERROR(VLOOKUP(D$3,mad_hon!$C:$P,12,FALSE),"-")</f>
        <v>-</v>
      </c>
      <c r="F9" s="24" t="str">
        <f>IFERROR(VLOOKUP(F$3,mad_hon!$C:$P,12,FALSE),"-")</f>
        <v>-</v>
      </c>
      <c r="G9" s="20" t="s">
        <v>56</v>
      </c>
      <c r="H9" s="24" t="str">
        <f>IFERROR(VLOOKUP(H$3,mad_hon!$C:$P,12,FALSE),"-")</f>
        <v>-</v>
      </c>
    </row>
    <row r="10" spans="2:15" s="18" customFormat="1" x14ac:dyDescent="0.3">
      <c r="B10" s="24" t="str">
        <f>IFERROR(VLOOKUP(B$3,mad_hon!$C:$P,8,FALSE),"-")</f>
        <v>-</v>
      </c>
      <c r="C10" s="20" t="s">
        <v>52</v>
      </c>
      <c r="D10" s="24" t="str">
        <f>IFERROR(VLOOKUP(D$3,mad_hon!$C:$P,8,FALSE),"-")</f>
        <v>-</v>
      </c>
      <c r="F10" s="24" t="str">
        <f>IFERROR(VLOOKUP(F$3,mad_hon!$C:$P,8,FALSE),"-")</f>
        <v>-</v>
      </c>
      <c r="G10" s="20" t="s">
        <v>52</v>
      </c>
      <c r="H10" s="24" t="str">
        <f>IFERROR(VLOOKUP(H$3,mad_hon!$C:$P,8,FALSE),"-")</f>
        <v>-</v>
      </c>
    </row>
    <row r="11" spans="2:15" s="18" customFormat="1" x14ac:dyDescent="0.3">
      <c r="B11" s="24" t="str">
        <f>IFERROR(VLOOKUP(B$3,mad_hon!$C:$P,9,FALSE),"-")</f>
        <v>-</v>
      </c>
      <c r="C11" s="20" t="s">
        <v>53</v>
      </c>
      <c r="D11" s="24" t="str">
        <f>IFERROR(VLOOKUP(D$3,mad_hon!$C:$P,9,FALSE),"-")</f>
        <v>-</v>
      </c>
      <c r="F11" s="24" t="str">
        <f>IFERROR(VLOOKUP(F$3,mad_hon!$C:$P,9,FALSE),"-")</f>
        <v>-</v>
      </c>
      <c r="G11" s="20" t="s">
        <v>53</v>
      </c>
      <c r="H11" s="24" t="str">
        <f>IFERROR(VLOOKUP(H$3,mad_hon!$C:$P,9,FALSE),"-")</f>
        <v>-</v>
      </c>
    </row>
    <row r="12" spans="2:15" s="18" customFormat="1" x14ac:dyDescent="0.3">
      <c r="B12" s="24" t="str">
        <f>IFERROR(VLOOKUP(B$3,mad_hon!$C:$P,11,FALSE),"-")</f>
        <v>-</v>
      </c>
      <c r="C12" s="20" t="s">
        <v>55</v>
      </c>
      <c r="D12" s="24" t="str">
        <f>IFERROR(VLOOKUP(D$3,mad_hon!$C:$P,11,FALSE),"-")</f>
        <v>-</v>
      </c>
      <c r="F12" s="24" t="str">
        <f>IFERROR(VLOOKUP(F$3,mad_hon!$C:$P,11,FALSE),"-")</f>
        <v>-</v>
      </c>
      <c r="G12" s="20" t="s">
        <v>55</v>
      </c>
      <c r="H12" s="24" t="str">
        <f>IFERROR(VLOOKUP(H$3,mad_hon!$C:$P,11,FALSE),"-")</f>
        <v>-</v>
      </c>
    </row>
    <row r="13" spans="2:15" s="18" customFormat="1" x14ac:dyDescent="0.3">
      <c r="B13" s="24" t="str">
        <f>IFERROR(VLOOKUP(B$3,mad_hon!$C:$P,10,FALSE),"-")</f>
        <v>-</v>
      </c>
      <c r="C13" s="20" t="s">
        <v>54</v>
      </c>
      <c r="D13" s="24" t="str">
        <f>IFERROR(VLOOKUP(D$3,mad_hon!$C:$P,10,FALSE),"-")</f>
        <v>-</v>
      </c>
      <c r="F13" s="24" t="str">
        <f>IFERROR(VLOOKUP(F$3,mad_hon!$C:$P,10,FALSE),"-")</f>
        <v>-</v>
      </c>
      <c r="G13" s="20" t="s">
        <v>54</v>
      </c>
      <c r="H13" s="24" t="str">
        <f>IFERROR(VLOOKUP(H$3,mad_hon!$C:$P,10,FALSE),"-")</f>
        <v>-</v>
      </c>
    </row>
    <row r="14" spans="2:15" s="18" customFormat="1" x14ac:dyDescent="0.3">
      <c r="B14" s="23" t="str">
        <f>IFERROR(VLOOKUP(B$3,mad_hon!$C:$P,5,FALSE),"-")</f>
        <v>-</v>
      </c>
      <c r="C14" s="20" t="s">
        <v>60</v>
      </c>
      <c r="D14" s="23" t="str">
        <f>IFERROR(VLOOKUP(D$3,mad_hon!$C:$P,5,FALSE),"-")</f>
        <v>-</v>
      </c>
      <c r="F14" s="23" t="str">
        <f>IFERROR(VLOOKUP(F$3,mad_hon!$C:$P,5,FALSE),"-")</f>
        <v>-</v>
      </c>
      <c r="G14" s="20" t="s">
        <v>60</v>
      </c>
      <c r="H14" s="23" t="str">
        <f>IFERROR(VLOOKUP(H$3,mad_hon!$C:$P,5,FALSE),"-")</f>
        <v>-</v>
      </c>
    </row>
    <row r="15" spans="2:15" s="18" customFormat="1" x14ac:dyDescent="0.3">
      <c r="B15" s="24" t="str">
        <f>IFERROR(VLOOKUP(B$3,mad_hon!$C:$P,6,FALSE),"-")</f>
        <v>-</v>
      </c>
      <c r="C15" s="20" t="s">
        <v>61</v>
      </c>
      <c r="D15" s="24" t="str">
        <f>IFERROR(VLOOKUP(D$3,mad_hon!$C:$P,6,FALSE),"-")</f>
        <v>-</v>
      </c>
      <c r="F15" s="24" t="str">
        <f>IFERROR(VLOOKUP(F$3,mad_hon!$C:$P,6,FALSE),"-")</f>
        <v>-</v>
      </c>
      <c r="G15" s="20" t="s">
        <v>61</v>
      </c>
      <c r="H15" s="24" t="str">
        <f>IFERROR(VLOOKUP(H$3,mad_hon!$C:$P,6,FALSE),"-")</f>
        <v>-</v>
      </c>
    </row>
    <row r="16" spans="2:15" s="18" customFormat="1" x14ac:dyDescent="0.3">
      <c r="C16" s="17"/>
      <c r="G16" s="17"/>
      <c r="K16" s="17"/>
      <c r="O16" s="17"/>
    </row>
    <row r="17" spans="2:15" s="18" customFormat="1" ht="21" thickBot="1" x14ac:dyDescent="0.35">
      <c r="B17" s="36" t="str">
        <f>F2</f>
        <v>Anchorage</v>
      </c>
      <c r="C17" s="136" t="s">
        <v>111</v>
      </c>
      <c r="D17" s="36" t="str">
        <f>D2</f>
        <v>Indianapolis</v>
      </c>
      <c r="E17" s="17"/>
      <c r="F17" s="36" t="str">
        <f>B17</f>
        <v>Anchorage</v>
      </c>
      <c r="G17" s="136" t="s">
        <v>110</v>
      </c>
      <c r="H17" s="36" t="str">
        <f>H2</f>
        <v>Indianapolis</v>
      </c>
      <c r="K17" s="20"/>
      <c r="O17" s="20"/>
    </row>
    <row r="18" spans="2:15" s="18" customFormat="1" ht="21" thickBot="1" x14ac:dyDescent="0.4">
      <c r="B18" s="27" t="str">
        <f>'Bozeman vs. Nashville'!B6</f>
        <v>Zach Davies</v>
      </c>
      <c r="C18" s="137"/>
      <c r="D18" s="27" t="str">
        <f>'Bozeman vs. Nashville'!O6</f>
        <v>Alex Reyes</v>
      </c>
      <c r="F18" s="27" t="str">
        <f>'Bozeman vs. Nashville'!B7</f>
        <v>Justin Dunn</v>
      </c>
      <c r="G18" s="137"/>
      <c r="H18" s="27" t="str">
        <f>'Bozeman vs. Nashville'!O7</f>
        <v>Corbin Martin</v>
      </c>
      <c r="K18" s="21"/>
      <c r="O18" s="21"/>
    </row>
    <row r="19" spans="2:15" x14ac:dyDescent="0.3">
      <c r="B19" s="19" t="str">
        <f>IFERROR(VLOOKUP(B$18,mad_hon!$C:$P,2,FALSE),"-")</f>
        <v>-</v>
      </c>
      <c r="C19" s="20" t="s">
        <v>48</v>
      </c>
      <c r="D19" s="19" t="str">
        <f>IFERROR(VLOOKUP(D$18,mad_hon!$C:$P,2,FALSE),"-")</f>
        <v>-</v>
      </c>
      <c r="F19" s="19" t="str">
        <f>IFERROR(VLOOKUP(F$18,mad_hon!$C:$P,2,FALSE),"-")</f>
        <v>-</v>
      </c>
      <c r="G19" s="20" t="s">
        <v>48</v>
      </c>
      <c r="H19" s="19" t="str">
        <f>IFERROR(VLOOKUP(H$18,mad_hon!$C:$P,2,FALSE),"-")</f>
        <v>-</v>
      </c>
    </row>
    <row r="20" spans="2:15" x14ac:dyDescent="0.3">
      <c r="B20" s="21" t="str">
        <f>IFERROR(VLOOKUP(B$18,mad_hon!$C:$P,3,FALSE)/100,"-")</f>
        <v>-</v>
      </c>
      <c r="C20" s="22" t="s">
        <v>49</v>
      </c>
      <c r="D20" s="21" t="str">
        <f>IFERROR(VLOOKUP(D$18,mad_hon!$C:$P,3,FALSE)/100,"-")</f>
        <v>-</v>
      </c>
      <c r="F20" s="21" t="str">
        <f>IFERROR(VLOOKUP(F$18,mad_hon!$C:$P,3,FALSE)/100,"-")</f>
        <v>-</v>
      </c>
      <c r="G20" s="22" t="s">
        <v>49</v>
      </c>
      <c r="H20" s="21" t="str">
        <f>IFERROR(VLOOKUP(H$18,mad_hon!$C:$P,3,FALSE)/100,"-")</f>
        <v>-</v>
      </c>
    </row>
    <row r="21" spans="2:15" x14ac:dyDescent="0.3">
      <c r="B21" s="23" t="str">
        <f>IFERROR(VLOOKUP(B$18,mad_hon!$C:$P,4,FALSE),"-")</f>
        <v>-</v>
      </c>
      <c r="C21" s="20" t="s">
        <v>50</v>
      </c>
      <c r="D21" s="23" t="str">
        <f>IFERROR(VLOOKUP(D$18,mad_hon!$C:$P,4,FALSE),"-")</f>
        <v>-</v>
      </c>
      <c r="F21" s="23" t="str">
        <f>IFERROR(VLOOKUP(F$18,mad_hon!$C:$P,4,FALSE),"-")</f>
        <v>-</v>
      </c>
      <c r="G21" s="20" t="s">
        <v>50</v>
      </c>
      <c r="H21" s="23" t="str">
        <f>IFERROR(VLOOKUP(H$18,mad_hon!$C:$P,4,FALSE),"-")</f>
        <v>-</v>
      </c>
    </row>
    <row r="22" spans="2:15" x14ac:dyDescent="0.3">
      <c r="B22" s="24" t="str">
        <f>IFERROR(VLOOKUP(B$18,mad_hon!$C:$P,7,FALSE),"-")</f>
        <v>-</v>
      </c>
      <c r="C22" s="20" t="s">
        <v>51</v>
      </c>
      <c r="D22" s="24" t="str">
        <f>IFERROR(VLOOKUP(D$18,mad_hon!$C:$P,7,FALSE),"-")</f>
        <v>-</v>
      </c>
      <c r="F22" s="24" t="str">
        <f>IFERROR(VLOOKUP(F$18,mad_hon!$C:$P,7,FALSE),"-")</f>
        <v>-</v>
      </c>
      <c r="G22" s="20" t="s">
        <v>51</v>
      </c>
      <c r="H22" s="24" t="str">
        <f>IFERROR(VLOOKUP(H$18,mad_hon!$C:$P,7,FALSE),"-")</f>
        <v>-</v>
      </c>
    </row>
    <row r="23" spans="2:15" x14ac:dyDescent="0.3">
      <c r="B23" s="24" t="str">
        <f>IFERROR(VLOOKUP(B$18,mad_hon!$C:$P,13,FALSE),"-")</f>
        <v>-</v>
      </c>
      <c r="C23" s="20" t="s">
        <v>57</v>
      </c>
      <c r="D23" s="24" t="str">
        <f>IFERROR(VLOOKUP(D$18,mad_hon!$C:$P,13,FALSE),"-")</f>
        <v>-</v>
      </c>
      <c r="F23" s="24" t="str">
        <f>IFERROR(VLOOKUP(F$18,mad_hon!$C:$P,13,FALSE),"-")</f>
        <v>-</v>
      </c>
      <c r="G23" s="20" t="s">
        <v>57</v>
      </c>
      <c r="H23" s="24" t="str">
        <f>IFERROR(VLOOKUP(H$18,mad_hon!$C:$P,13,FALSE),"-")</f>
        <v>-</v>
      </c>
    </row>
    <row r="24" spans="2:15" x14ac:dyDescent="0.3">
      <c r="B24" s="24" t="str">
        <f>IFERROR(VLOOKUP(B$18,mad_hon!$C:$P,12,FALSE),"-")</f>
        <v>-</v>
      </c>
      <c r="C24" s="20" t="s">
        <v>56</v>
      </c>
      <c r="D24" s="24" t="str">
        <f>IFERROR(VLOOKUP(D$18,mad_hon!$C:$P,12,FALSE),"-")</f>
        <v>-</v>
      </c>
      <c r="F24" s="24" t="str">
        <f>IFERROR(VLOOKUP(F$18,mad_hon!$C:$P,12,FALSE),"-")</f>
        <v>-</v>
      </c>
      <c r="G24" s="20" t="s">
        <v>56</v>
      </c>
      <c r="H24" s="24" t="str">
        <f>IFERROR(VLOOKUP(H$18,mad_hon!$C:$P,12,FALSE),"-")</f>
        <v>-</v>
      </c>
    </row>
    <row r="25" spans="2:15" x14ac:dyDescent="0.3">
      <c r="B25" s="24" t="str">
        <f>IFERROR(VLOOKUP(B$18,mad_hon!$C:$P,8,FALSE),"-")</f>
        <v>-</v>
      </c>
      <c r="C25" s="20" t="s">
        <v>52</v>
      </c>
      <c r="D25" s="24" t="str">
        <f>IFERROR(VLOOKUP(D$18,mad_hon!$C:$P,8,FALSE),"-")</f>
        <v>-</v>
      </c>
      <c r="F25" s="24" t="str">
        <f>IFERROR(VLOOKUP(F$18,mad_hon!$C:$P,8,FALSE),"-")</f>
        <v>-</v>
      </c>
      <c r="G25" s="20" t="s">
        <v>52</v>
      </c>
      <c r="H25" s="24" t="str">
        <f>IFERROR(VLOOKUP(H$18,mad_hon!$C:$P,8,FALSE),"-")</f>
        <v>-</v>
      </c>
    </row>
    <row r="26" spans="2:15" x14ac:dyDescent="0.3">
      <c r="B26" s="24" t="str">
        <f>IFERROR(VLOOKUP(B$18,mad_hon!$C:$P,9,FALSE),"-")</f>
        <v>-</v>
      </c>
      <c r="C26" s="20" t="s">
        <v>53</v>
      </c>
      <c r="D26" s="24" t="str">
        <f>IFERROR(VLOOKUP(D$18,mad_hon!$C:$P,9,FALSE),"-")</f>
        <v>-</v>
      </c>
      <c r="F26" s="24" t="str">
        <f>IFERROR(VLOOKUP(F$18,mad_hon!$C:$P,9,FALSE),"-")</f>
        <v>-</v>
      </c>
      <c r="G26" s="20" t="s">
        <v>53</v>
      </c>
      <c r="H26" s="24" t="str">
        <f>IFERROR(VLOOKUP(H$18,mad_hon!$C:$P,9,FALSE),"-")</f>
        <v>-</v>
      </c>
    </row>
    <row r="27" spans="2:15" x14ac:dyDescent="0.3">
      <c r="B27" s="24" t="str">
        <f>IFERROR(VLOOKUP(B$18,mad_hon!$C:$P,11,FALSE),"-")</f>
        <v>-</v>
      </c>
      <c r="C27" s="20" t="s">
        <v>55</v>
      </c>
      <c r="D27" s="24" t="str">
        <f>IFERROR(VLOOKUP(D$18,mad_hon!$C:$P,11,FALSE),"-")</f>
        <v>-</v>
      </c>
      <c r="F27" s="24" t="str">
        <f>IFERROR(VLOOKUP(F$18,mad_hon!$C:$P,11,FALSE),"-")</f>
        <v>-</v>
      </c>
      <c r="G27" s="20" t="s">
        <v>55</v>
      </c>
      <c r="H27" s="24" t="str">
        <f>IFERROR(VLOOKUP(H$18,mad_hon!$C:$P,11,FALSE),"-")</f>
        <v>-</v>
      </c>
    </row>
    <row r="28" spans="2:15" x14ac:dyDescent="0.3">
      <c r="B28" s="24" t="str">
        <f>IFERROR(VLOOKUP(B$18,mad_hon!$C:$P,10,FALSE),"-")</f>
        <v>-</v>
      </c>
      <c r="C28" s="20" t="s">
        <v>54</v>
      </c>
      <c r="D28" s="24" t="str">
        <f>IFERROR(VLOOKUP(D$18,mad_hon!$C:$P,10,FALSE),"-")</f>
        <v>-</v>
      </c>
      <c r="F28" s="24" t="str">
        <f>IFERROR(VLOOKUP(F$18,mad_hon!$C:$P,10,FALSE),"-")</f>
        <v>-</v>
      </c>
      <c r="G28" s="20" t="s">
        <v>54</v>
      </c>
      <c r="H28" s="24" t="str">
        <f>IFERROR(VLOOKUP(H$18,mad_hon!$C:$P,10,FALSE),"-")</f>
        <v>-</v>
      </c>
    </row>
    <row r="29" spans="2:15" x14ac:dyDescent="0.3">
      <c r="B29" s="23" t="str">
        <f>IFERROR(VLOOKUP(B$18,mad_hon!$C:$P,5,FALSE),"-")</f>
        <v>-</v>
      </c>
      <c r="C29" s="20" t="s">
        <v>60</v>
      </c>
      <c r="D29" s="23" t="str">
        <f>IFERROR(VLOOKUP(D$18,mad_hon!$C:$P,5,FALSE),"-")</f>
        <v>-</v>
      </c>
      <c r="F29" s="23" t="str">
        <f>IFERROR(VLOOKUP(F$18,mad_hon!$C:$P,5,FALSE),"-")</f>
        <v>-</v>
      </c>
      <c r="G29" s="20" t="s">
        <v>60</v>
      </c>
      <c r="H29" s="23" t="str">
        <f>IFERROR(VLOOKUP(H$18,mad_hon!$C:$P,5,FALSE),"-")</f>
        <v>-</v>
      </c>
    </row>
    <row r="30" spans="2:15" x14ac:dyDescent="0.3">
      <c r="B30" s="24" t="str">
        <f>IFERROR(VLOOKUP(B$18,mad_hon!$C:$P,6,FALSE),"-")</f>
        <v>-</v>
      </c>
      <c r="C30" s="20" t="s">
        <v>61</v>
      </c>
      <c r="D30" s="24" t="str">
        <f>IFERROR(VLOOKUP(D$18,mad_hon!$C:$P,6,FALSE),"-")</f>
        <v>-</v>
      </c>
      <c r="F30" s="24" t="str">
        <f>IFERROR(VLOOKUP(F$18,mad_hon!$C:$P,6,FALSE),"-")</f>
        <v>-</v>
      </c>
      <c r="G30" s="20" t="s">
        <v>61</v>
      </c>
      <c r="H30" s="24" t="str">
        <f>IFERROR(VLOOKUP(H$18,mad_hon!$C:$P,6,FALSE),"-")</f>
        <v>-</v>
      </c>
    </row>
  </sheetData>
  <mergeCells count="4">
    <mergeCell ref="C2:C3"/>
    <mergeCell ref="G2:G3"/>
    <mergeCell ref="C17:C18"/>
    <mergeCell ref="G17:G1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EAB7-39D5-4D43-A50C-8FF37AE317C8}">
  <dimension ref="A1:Q15"/>
  <sheetViews>
    <sheetView workbookViewId="0">
      <selection sqref="A1:Q15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6.6640625" bestFit="1" customWidth="1"/>
    <col min="4" max="4" width="7.77734375" bestFit="1" customWidth="1"/>
    <col min="5" max="5" width="6.5546875" bestFit="1" customWidth="1"/>
    <col min="6" max="6" width="6" bestFit="1" customWidth="1"/>
    <col min="7" max="7" width="5" bestFit="1" customWidth="1"/>
    <col min="8" max="8" width="10" bestFit="1" customWidth="1"/>
    <col min="9" max="9" width="5.88671875" bestFit="1" customWidth="1"/>
    <col min="10" max="10" width="6.109375" bestFit="1" customWidth="1"/>
    <col min="11" max="11" width="7.33203125" bestFit="1" customWidth="1"/>
    <col min="12" max="12" width="6.88671875" bestFit="1" customWidth="1"/>
    <col min="13" max="13" width="7.33203125" bestFit="1" customWidth="1"/>
    <col min="14" max="14" width="6.77734375" bestFit="1" customWidth="1"/>
    <col min="15" max="15" width="7.33203125" bestFit="1" customWidth="1"/>
    <col min="16" max="16" width="5.77734375" bestFit="1" customWidth="1"/>
    <col min="17" max="17" width="13" bestFit="1" customWidth="1"/>
  </cols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47</v>
      </c>
    </row>
    <row r="2" spans="1:17" x14ac:dyDescent="0.3">
      <c r="A2">
        <v>0</v>
      </c>
      <c r="B2">
        <v>54</v>
      </c>
      <c r="C2" s="1" t="s">
        <v>31</v>
      </c>
      <c r="D2">
        <v>29</v>
      </c>
      <c r="E2">
        <v>72.400000000000006</v>
      </c>
      <c r="F2">
        <v>193.3</v>
      </c>
      <c r="G2">
        <v>56</v>
      </c>
      <c r="H2">
        <v>0.4</v>
      </c>
      <c r="I2">
        <v>3.45</v>
      </c>
      <c r="J2">
        <v>7.82</v>
      </c>
      <c r="K2">
        <v>1.26</v>
      </c>
      <c r="L2">
        <v>1.21</v>
      </c>
      <c r="M2">
        <v>6.22</v>
      </c>
      <c r="N2">
        <v>50.4</v>
      </c>
      <c r="O2">
        <v>1.1200000000000001</v>
      </c>
      <c r="P2">
        <v>1498</v>
      </c>
      <c r="Q2">
        <v>48</v>
      </c>
    </row>
    <row r="3" spans="1:17" x14ac:dyDescent="0.3">
      <c r="A3">
        <v>1</v>
      </c>
      <c r="B3">
        <v>54</v>
      </c>
      <c r="C3" s="1" t="s">
        <v>32</v>
      </c>
      <c r="D3">
        <v>28</v>
      </c>
      <c r="E3">
        <v>35.700000000000003</v>
      </c>
      <c r="F3">
        <v>155.30000000000001</v>
      </c>
      <c r="G3">
        <v>47</v>
      </c>
      <c r="H3">
        <v>-0.2</v>
      </c>
      <c r="I3">
        <v>5.39</v>
      </c>
      <c r="J3">
        <v>7.01</v>
      </c>
      <c r="K3">
        <v>3.07</v>
      </c>
      <c r="L3">
        <v>1.27</v>
      </c>
      <c r="M3">
        <v>2.2799999999999998</v>
      </c>
      <c r="N3">
        <v>49.8</v>
      </c>
      <c r="O3">
        <v>1.38</v>
      </c>
      <c r="P3">
        <v>1498</v>
      </c>
      <c r="Q3">
        <v>48</v>
      </c>
    </row>
    <row r="4" spans="1:17" x14ac:dyDescent="0.3">
      <c r="A4">
        <v>2</v>
      </c>
      <c r="B4">
        <v>54</v>
      </c>
      <c r="C4" s="1" t="s">
        <v>33</v>
      </c>
      <c r="D4">
        <v>10</v>
      </c>
      <c r="E4">
        <v>30</v>
      </c>
      <c r="F4">
        <v>51</v>
      </c>
      <c r="G4">
        <v>44</v>
      </c>
      <c r="H4">
        <v>-0.5</v>
      </c>
      <c r="I4">
        <v>6.18</v>
      </c>
      <c r="J4">
        <v>6.35</v>
      </c>
      <c r="K4">
        <v>2.82</v>
      </c>
      <c r="L4">
        <v>1.24</v>
      </c>
      <c r="M4">
        <v>2.25</v>
      </c>
      <c r="N4">
        <v>50</v>
      </c>
      <c r="O4">
        <v>1.53</v>
      </c>
      <c r="P4">
        <v>1498</v>
      </c>
      <c r="Q4">
        <v>48</v>
      </c>
    </row>
    <row r="5" spans="1:17" x14ac:dyDescent="0.3">
      <c r="A5">
        <v>3</v>
      </c>
      <c r="B5">
        <v>54</v>
      </c>
      <c r="C5" s="1" t="s">
        <v>34</v>
      </c>
      <c r="D5">
        <v>28</v>
      </c>
      <c r="E5">
        <v>14.3</v>
      </c>
      <c r="F5">
        <v>128</v>
      </c>
      <c r="G5">
        <v>46</v>
      </c>
      <c r="H5">
        <v>-0.3</v>
      </c>
      <c r="I5">
        <v>5.56</v>
      </c>
      <c r="J5">
        <v>7.95</v>
      </c>
      <c r="K5">
        <v>4.99</v>
      </c>
      <c r="L5">
        <v>1.41</v>
      </c>
      <c r="M5">
        <v>1.59</v>
      </c>
      <c r="N5">
        <v>46.9</v>
      </c>
      <c r="O5">
        <v>1.55</v>
      </c>
      <c r="P5">
        <v>1498</v>
      </c>
      <c r="Q5">
        <v>48</v>
      </c>
    </row>
    <row r="6" spans="1:17" x14ac:dyDescent="0.3">
      <c r="A6">
        <v>4</v>
      </c>
      <c r="B6">
        <v>54</v>
      </c>
      <c r="C6" s="1" t="s">
        <v>35</v>
      </c>
      <c r="D6">
        <v>31</v>
      </c>
      <c r="E6">
        <v>6.5</v>
      </c>
      <c r="F6">
        <v>77</v>
      </c>
      <c r="G6">
        <v>44</v>
      </c>
      <c r="H6">
        <v>-0.5</v>
      </c>
      <c r="I6">
        <v>5.85</v>
      </c>
      <c r="J6">
        <v>3.16</v>
      </c>
      <c r="K6">
        <v>3.86</v>
      </c>
      <c r="L6">
        <v>0.47</v>
      </c>
      <c r="M6">
        <v>0.82</v>
      </c>
      <c r="N6">
        <v>56.5</v>
      </c>
      <c r="O6">
        <v>1.78</v>
      </c>
      <c r="P6">
        <v>1498</v>
      </c>
      <c r="Q6">
        <v>48</v>
      </c>
    </row>
    <row r="7" spans="1:17" x14ac:dyDescent="0.3">
      <c r="A7">
        <v>5</v>
      </c>
      <c r="B7">
        <v>54</v>
      </c>
      <c r="C7" s="1" t="s">
        <v>36</v>
      </c>
      <c r="D7">
        <v>25</v>
      </c>
      <c r="E7">
        <v>0</v>
      </c>
      <c r="F7">
        <v>53.3</v>
      </c>
      <c r="G7">
        <v>47</v>
      </c>
      <c r="H7">
        <v>-0.2</v>
      </c>
      <c r="I7">
        <v>6.08</v>
      </c>
      <c r="J7">
        <v>6.24</v>
      </c>
      <c r="K7">
        <v>0.68</v>
      </c>
      <c r="L7">
        <v>2.87</v>
      </c>
      <c r="M7">
        <v>9.25</v>
      </c>
      <c r="N7">
        <v>45.3</v>
      </c>
      <c r="O7">
        <v>1.24</v>
      </c>
      <c r="P7">
        <v>1498</v>
      </c>
      <c r="Q7">
        <v>48</v>
      </c>
    </row>
    <row r="8" spans="1:17" x14ac:dyDescent="0.3">
      <c r="A8">
        <v>6</v>
      </c>
      <c r="B8">
        <v>54</v>
      </c>
      <c r="C8" s="1" t="s">
        <v>37</v>
      </c>
      <c r="D8">
        <v>13</v>
      </c>
      <c r="E8">
        <v>0</v>
      </c>
      <c r="F8">
        <v>18</v>
      </c>
      <c r="G8">
        <v>44</v>
      </c>
      <c r="H8">
        <v>-0.5</v>
      </c>
      <c r="I8">
        <v>9.99</v>
      </c>
      <c r="J8">
        <v>7.5</v>
      </c>
      <c r="K8">
        <v>6.5</v>
      </c>
      <c r="L8">
        <v>3.5</v>
      </c>
      <c r="M8">
        <v>1.1499999999999999</v>
      </c>
      <c r="N8">
        <v>61.8</v>
      </c>
      <c r="O8">
        <v>2.2200000000000002</v>
      </c>
      <c r="P8">
        <v>1498</v>
      </c>
      <c r="Q8">
        <v>48</v>
      </c>
    </row>
    <row r="9" spans="1:17" x14ac:dyDescent="0.3">
      <c r="A9">
        <v>7</v>
      </c>
      <c r="B9">
        <v>54</v>
      </c>
      <c r="C9" s="1" t="s">
        <v>126</v>
      </c>
      <c r="D9">
        <v>50</v>
      </c>
      <c r="E9">
        <v>0</v>
      </c>
      <c r="F9">
        <v>49.3</v>
      </c>
      <c r="G9">
        <v>52</v>
      </c>
      <c r="H9">
        <v>0.1</v>
      </c>
      <c r="I9">
        <v>2.74</v>
      </c>
      <c r="J9">
        <v>18.059999999999999</v>
      </c>
      <c r="K9">
        <v>8.39</v>
      </c>
      <c r="L9">
        <v>0.91</v>
      </c>
      <c r="M9">
        <v>2.15</v>
      </c>
      <c r="N9">
        <v>57.8</v>
      </c>
      <c r="O9">
        <v>1.4</v>
      </c>
      <c r="P9">
        <v>1498</v>
      </c>
      <c r="Q9">
        <v>48</v>
      </c>
    </row>
    <row r="10" spans="1:17" x14ac:dyDescent="0.3">
      <c r="A10">
        <v>8</v>
      </c>
      <c r="B10">
        <v>56</v>
      </c>
      <c r="C10" s="1" t="s">
        <v>127</v>
      </c>
      <c r="D10">
        <v>28</v>
      </c>
      <c r="E10">
        <v>46.4</v>
      </c>
      <c r="F10">
        <v>145</v>
      </c>
      <c r="G10">
        <v>53</v>
      </c>
      <c r="H10">
        <v>0.2</v>
      </c>
      <c r="I10">
        <v>3.97</v>
      </c>
      <c r="J10">
        <v>9.5</v>
      </c>
      <c r="K10">
        <v>5.15</v>
      </c>
      <c r="L10">
        <v>0.74</v>
      </c>
      <c r="M10">
        <v>1.84</v>
      </c>
      <c r="N10">
        <v>43.6</v>
      </c>
      <c r="O10">
        <v>1.38</v>
      </c>
      <c r="P10">
        <v>1541</v>
      </c>
      <c r="Q10">
        <v>51</v>
      </c>
    </row>
    <row r="11" spans="1:17" x14ac:dyDescent="0.3">
      <c r="A11">
        <v>9</v>
      </c>
      <c r="B11">
        <v>56</v>
      </c>
      <c r="C11" s="1" t="s">
        <v>128</v>
      </c>
      <c r="D11">
        <v>28</v>
      </c>
      <c r="E11">
        <v>46.4</v>
      </c>
      <c r="F11">
        <v>155.30000000000001</v>
      </c>
      <c r="G11">
        <v>54</v>
      </c>
      <c r="H11">
        <v>0.3</v>
      </c>
      <c r="I11">
        <v>3.88</v>
      </c>
      <c r="J11">
        <v>9.5</v>
      </c>
      <c r="K11">
        <v>4.1100000000000003</v>
      </c>
      <c r="L11">
        <v>0.93</v>
      </c>
      <c r="M11">
        <v>2.31</v>
      </c>
      <c r="N11">
        <v>50.7</v>
      </c>
      <c r="O11">
        <v>1.33</v>
      </c>
      <c r="P11">
        <v>1541</v>
      </c>
      <c r="Q11">
        <v>51</v>
      </c>
    </row>
    <row r="12" spans="1:17" x14ac:dyDescent="0.3">
      <c r="A12">
        <v>10</v>
      </c>
      <c r="B12">
        <v>56</v>
      </c>
      <c r="C12" s="1" t="s">
        <v>129</v>
      </c>
      <c r="D12">
        <v>29</v>
      </c>
      <c r="E12">
        <v>31</v>
      </c>
      <c r="F12">
        <v>145</v>
      </c>
      <c r="G12">
        <v>49</v>
      </c>
      <c r="H12">
        <v>-0.1</v>
      </c>
      <c r="I12">
        <v>5.15</v>
      </c>
      <c r="J12">
        <v>8.32</v>
      </c>
      <c r="K12">
        <v>3.79</v>
      </c>
      <c r="L12">
        <v>1.3</v>
      </c>
      <c r="M12">
        <v>2.2000000000000002</v>
      </c>
      <c r="N12">
        <v>49.5</v>
      </c>
      <c r="O12">
        <v>1.39</v>
      </c>
      <c r="P12">
        <v>1541</v>
      </c>
      <c r="Q12">
        <v>51</v>
      </c>
    </row>
    <row r="13" spans="1:17" x14ac:dyDescent="0.3">
      <c r="A13">
        <v>11</v>
      </c>
      <c r="B13">
        <v>56</v>
      </c>
      <c r="C13" s="1" t="s">
        <v>130</v>
      </c>
      <c r="D13">
        <v>31</v>
      </c>
      <c r="E13">
        <v>29</v>
      </c>
      <c r="F13">
        <v>143.30000000000001</v>
      </c>
      <c r="G13">
        <v>50</v>
      </c>
      <c r="H13">
        <v>0</v>
      </c>
      <c r="I13">
        <v>4.71</v>
      </c>
      <c r="J13">
        <v>8.23</v>
      </c>
      <c r="K13">
        <v>2.4500000000000002</v>
      </c>
      <c r="L13">
        <v>1.32</v>
      </c>
      <c r="M13">
        <v>3.36</v>
      </c>
      <c r="N13">
        <v>51.8</v>
      </c>
      <c r="O13">
        <v>1.26</v>
      </c>
      <c r="P13">
        <v>1541</v>
      </c>
      <c r="Q13">
        <v>51</v>
      </c>
    </row>
    <row r="14" spans="1:17" x14ac:dyDescent="0.3">
      <c r="A14">
        <v>12</v>
      </c>
      <c r="B14">
        <v>56</v>
      </c>
      <c r="C14" s="1" t="s">
        <v>131</v>
      </c>
      <c r="D14">
        <v>25</v>
      </c>
      <c r="E14">
        <v>4</v>
      </c>
      <c r="F14">
        <v>63</v>
      </c>
      <c r="G14">
        <v>51</v>
      </c>
      <c r="H14">
        <v>0</v>
      </c>
      <c r="I14">
        <v>4.29</v>
      </c>
      <c r="J14">
        <v>11.14</v>
      </c>
      <c r="K14">
        <v>2.4300000000000002</v>
      </c>
      <c r="L14">
        <v>1.71</v>
      </c>
      <c r="M14">
        <v>4.59</v>
      </c>
      <c r="N14">
        <v>43.4</v>
      </c>
      <c r="O14">
        <v>1.21</v>
      </c>
      <c r="P14">
        <v>1541</v>
      </c>
      <c r="Q14">
        <v>51</v>
      </c>
    </row>
    <row r="15" spans="1:17" x14ac:dyDescent="0.3">
      <c r="A15">
        <v>13</v>
      </c>
      <c r="B15">
        <v>56</v>
      </c>
      <c r="C15" s="1" t="s">
        <v>132</v>
      </c>
      <c r="D15">
        <v>8</v>
      </c>
      <c r="E15">
        <v>0</v>
      </c>
      <c r="F15">
        <v>12.3</v>
      </c>
      <c r="G15">
        <v>46</v>
      </c>
      <c r="H15">
        <v>-0.3</v>
      </c>
      <c r="I15">
        <v>7.29</v>
      </c>
      <c r="J15">
        <v>10.210000000000001</v>
      </c>
      <c r="K15">
        <v>5.1100000000000003</v>
      </c>
      <c r="L15">
        <v>2.92</v>
      </c>
      <c r="M15">
        <v>2</v>
      </c>
      <c r="N15">
        <v>61.1</v>
      </c>
      <c r="O15">
        <v>1.86</v>
      </c>
      <c r="P15">
        <v>1541</v>
      </c>
      <c r="Q15">
        <v>51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0D9C-C57B-40C5-ADB6-0AE1DED12E2E}">
  <dimension ref="A1:Q13"/>
  <sheetViews>
    <sheetView workbookViewId="0">
      <selection activeCell="H42" sqref="H42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4.5546875" bestFit="1" customWidth="1"/>
    <col min="4" max="4" width="7.77734375" bestFit="1" customWidth="1"/>
    <col min="5" max="5" width="6.5546875" bestFit="1" customWidth="1"/>
    <col min="6" max="6" width="6" bestFit="1" customWidth="1"/>
    <col min="7" max="7" width="5" bestFit="1" customWidth="1"/>
    <col min="8" max="8" width="10" bestFit="1" customWidth="1"/>
    <col min="9" max="9" width="5.88671875" bestFit="1" customWidth="1"/>
    <col min="10" max="10" width="6.109375" bestFit="1" customWidth="1"/>
    <col min="11" max="11" width="7.33203125" bestFit="1" customWidth="1"/>
    <col min="12" max="12" width="6.88671875" bestFit="1" customWidth="1"/>
    <col min="13" max="13" width="7.33203125" bestFit="1" customWidth="1"/>
    <col min="14" max="14" width="6.77734375" bestFit="1" customWidth="1"/>
    <col min="15" max="15" width="7.33203125" bestFit="1" customWidth="1"/>
    <col min="16" max="16" width="5.77734375" bestFit="1" customWidth="1"/>
    <col min="17" max="17" width="13" bestFit="1" customWidth="1"/>
  </cols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47</v>
      </c>
    </row>
    <row r="2" spans="1:17" x14ac:dyDescent="0.3">
      <c r="A2">
        <v>0</v>
      </c>
      <c r="B2">
        <v>51</v>
      </c>
      <c r="C2" s="1" t="s">
        <v>114</v>
      </c>
      <c r="D2">
        <v>20</v>
      </c>
      <c r="E2">
        <v>50</v>
      </c>
      <c r="F2">
        <v>115</v>
      </c>
      <c r="G2">
        <v>58</v>
      </c>
      <c r="H2">
        <v>0.5</v>
      </c>
      <c r="I2">
        <v>3.37</v>
      </c>
      <c r="J2">
        <v>10.41</v>
      </c>
      <c r="K2">
        <v>3.37</v>
      </c>
      <c r="L2">
        <v>0.55000000000000004</v>
      </c>
      <c r="M2">
        <v>3.09</v>
      </c>
      <c r="N2">
        <v>54.5</v>
      </c>
      <c r="O2">
        <v>1.1000000000000001</v>
      </c>
      <c r="P2">
        <v>1557</v>
      </c>
      <c r="Q2">
        <v>53</v>
      </c>
    </row>
    <row r="3" spans="1:17" x14ac:dyDescent="0.3">
      <c r="A3">
        <v>1</v>
      </c>
      <c r="B3">
        <v>51</v>
      </c>
      <c r="C3" s="1" t="s">
        <v>115</v>
      </c>
      <c r="D3">
        <v>18</v>
      </c>
      <c r="E3">
        <v>44.4</v>
      </c>
      <c r="F3">
        <v>103.3</v>
      </c>
      <c r="G3">
        <v>60</v>
      </c>
      <c r="H3">
        <v>0.7</v>
      </c>
      <c r="I3">
        <v>2.79</v>
      </c>
      <c r="J3">
        <v>10.63</v>
      </c>
      <c r="K3">
        <v>2.96</v>
      </c>
      <c r="L3">
        <v>0.87</v>
      </c>
      <c r="M3">
        <v>3.59</v>
      </c>
      <c r="N3">
        <v>43</v>
      </c>
      <c r="O3">
        <v>1.03</v>
      </c>
      <c r="P3">
        <v>1557</v>
      </c>
      <c r="Q3">
        <v>53</v>
      </c>
    </row>
    <row r="4" spans="1:17" x14ac:dyDescent="0.3">
      <c r="A4">
        <v>2</v>
      </c>
      <c r="B4">
        <v>51</v>
      </c>
      <c r="C4" s="1" t="s">
        <v>116</v>
      </c>
      <c r="D4">
        <v>31</v>
      </c>
      <c r="E4">
        <v>29</v>
      </c>
      <c r="F4">
        <v>155.30000000000001</v>
      </c>
      <c r="G4">
        <v>52</v>
      </c>
      <c r="H4">
        <v>0.1</v>
      </c>
      <c r="I4">
        <v>3.65</v>
      </c>
      <c r="J4">
        <v>8.2899999999999991</v>
      </c>
      <c r="K4">
        <v>2.84</v>
      </c>
      <c r="L4">
        <v>0.87</v>
      </c>
      <c r="M4">
        <v>2.92</v>
      </c>
      <c r="N4">
        <v>49.2</v>
      </c>
      <c r="O4">
        <v>1.26</v>
      </c>
      <c r="P4">
        <v>1557</v>
      </c>
      <c r="Q4">
        <v>53</v>
      </c>
    </row>
    <row r="5" spans="1:17" x14ac:dyDescent="0.3">
      <c r="A5">
        <v>3</v>
      </c>
      <c r="B5">
        <v>51</v>
      </c>
      <c r="C5" s="1" t="s">
        <v>117</v>
      </c>
      <c r="D5">
        <v>32</v>
      </c>
      <c r="E5">
        <v>21.9</v>
      </c>
      <c r="F5">
        <v>133.30000000000001</v>
      </c>
      <c r="G5">
        <v>51</v>
      </c>
      <c r="H5">
        <v>0</v>
      </c>
      <c r="I5">
        <v>4.25</v>
      </c>
      <c r="J5">
        <v>9.85</v>
      </c>
      <c r="K5">
        <v>2.97</v>
      </c>
      <c r="L5">
        <v>1.1499999999999999</v>
      </c>
      <c r="M5">
        <v>3.32</v>
      </c>
      <c r="N5">
        <v>48.3</v>
      </c>
      <c r="O5">
        <v>1.25</v>
      </c>
      <c r="P5">
        <v>1557</v>
      </c>
      <c r="Q5">
        <v>53</v>
      </c>
    </row>
    <row r="6" spans="1:17" x14ac:dyDescent="0.3">
      <c r="A6">
        <v>4</v>
      </c>
      <c r="B6">
        <v>51</v>
      </c>
      <c r="C6" s="1" t="s">
        <v>118</v>
      </c>
      <c r="D6">
        <v>33</v>
      </c>
      <c r="E6">
        <v>9.1</v>
      </c>
      <c r="F6">
        <v>95</v>
      </c>
      <c r="G6">
        <v>53</v>
      </c>
      <c r="H6">
        <v>0.2</v>
      </c>
      <c r="I6">
        <v>3.13</v>
      </c>
      <c r="J6">
        <v>9.48</v>
      </c>
      <c r="K6">
        <v>3.32</v>
      </c>
      <c r="L6">
        <v>0.95</v>
      </c>
      <c r="M6">
        <v>2.86</v>
      </c>
      <c r="N6">
        <v>43.1</v>
      </c>
      <c r="O6">
        <v>1.08</v>
      </c>
      <c r="P6">
        <v>1557</v>
      </c>
      <c r="Q6">
        <v>53</v>
      </c>
    </row>
    <row r="7" spans="1:17" x14ac:dyDescent="0.3">
      <c r="A7">
        <v>5</v>
      </c>
      <c r="B7">
        <v>51</v>
      </c>
      <c r="C7" s="1" t="s">
        <v>119</v>
      </c>
      <c r="D7">
        <v>2</v>
      </c>
      <c r="E7">
        <v>0</v>
      </c>
      <c r="F7">
        <v>5</v>
      </c>
      <c r="G7">
        <v>46</v>
      </c>
      <c r="H7">
        <v>-0.3</v>
      </c>
      <c r="I7">
        <v>5.4</v>
      </c>
      <c r="J7">
        <v>5.4</v>
      </c>
      <c r="K7">
        <v>1.8</v>
      </c>
      <c r="L7">
        <v>1.8</v>
      </c>
      <c r="M7">
        <v>3</v>
      </c>
      <c r="N7">
        <v>41.7</v>
      </c>
      <c r="O7">
        <v>1.6</v>
      </c>
      <c r="P7">
        <v>1557</v>
      </c>
      <c r="Q7">
        <v>53</v>
      </c>
    </row>
    <row r="8" spans="1:17" x14ac:dyDescent="0.3">
      <c r="A8">
        <v>6</v>
      </c>
      <c r="B8">
        <v>49</v>
      </c>
      <c r="C8" s="1" t="s">
        <v>120</v>
      </c>
      <c r="D8">
        <v>16</v>
      </c>
      <c r="E8">
        <v>62.5</v>
      </c>
      <c r="F8">
        <v>97.7</v>
      </c>
      <c r="G8">
        <v>49</v>
      </c>
      <c r="H8">
        <v>-0.1</v>
      </c>
      <c r="I8">
        <v>4.5199999999999996</v>
      </c>
      <c r="J8">
        <v>6.73</v>
      </c>
      <c r="K8">
        <v>2.95</v>
      </c>
      <c r="L8">
        <v>1.29</v>
      </c>
      <c r="M8">
        <v>2.2799999999999998</v>
      </c>
      <c r="N8">
        <v>49.5</v>
      </c>
      <c r="O8">
        <v>1.4</v>
      </c>
      <c r="P8">
        <v>1546</v>
      </c>
      <c r="Q8">
        <v>48</v>
      </c>
    </row>
    <row r="9" spans="1:17" x14ac:dyDescent="0.3">
      <c r="A9">
        <v>7</v>
      </c>
      <c r="B9">
        <v>49</v>
      </c>
      <c r="C9" s="1" t="s">
        <v>121</v>
      </c>
      <c r="D9">
        <v>28</v>
      </c>
      <c r="E9">
        <v>42.9</v>
      </c>
      <c r="F9">
        <v>164</v>
      </c>
      <c r="G9">
        <v>48</v>
      </c>
      <c r="H9">
        <v>-0.2</v>
      </c>
      <c r="I9">
        <v>5.0999999999999996</v>
      </c>
      <c r="J9">
        <v>7.02</v>
      </c>
      <c r="K9">
        <v>3.18</v>
      </c>
      <c r="L9">
        <v>1.65</v>
      </c>
      <c r="M9">
        <v>2.21</v>
      </c>
      <c r="N9">
        <v>55.4</v>
      </c>
      <c r="O9">
        <v>1.42</v>
      </c>
      <c r="P9">
        <v>1546</v>
      </c>
      <c r="Q9">
        <v>48</v>
      </c>
    </row>
    <row r="10" spans="1:17" x14ac:dyDescent="0.3">
      <c r="A10">
        <v>8</v>
      </c>
      <c r="B10">
        <v>49</v>
      </c>
      <c r="C10" s="1" t="s">
        <v>122</v>
      </c>
      <c r="D10">
        <v>30</v>
      </c>
      <c r="E10">
        <v>10</v>
      </c>
      <c r="F10">
        <v>101</v>
      </c>
      <c r="G10">
        <v>48</v>
      </c>
      <c r="H10">
        <v>-0.2</v>
      </c>
      <c r="I10">
        <v>4.99</v>
      </c>
      <c r="J10">
        <v>6.95</v>
      </c>
      <c r="K10">
        <v>4.28</v>
      </c>
      <c r="L10">
        <v>1.6</v>
      </c>
      <c r="M10">
        <v>1.62</v>
      </c>
      <c r="N10">
        <v>46.4</v>
      </c>
      <c r="O10">
        <v>1.5</v>
      </c>
      <c r="P10">
        <v>1546</v>
      </c>
      <c r="Q10">
        <v>48</v>
      </c>
    </row>
    <row r="11" spans="1:17" x14ac:dyDescent="0.3">
      <c r="A11">
        <v>9</v>
      </c>
      <c r="B11">
        <v>49</v>
      </c>
      <c r="C11" s="1" t="s">
        <v>123</v>
      </c>
      <c r="D11">
        <v>23</v>
      </c>
      <c r="E11">
        <v>4.3</v>
      </c>
      <c r="F11">
        <v>94.3</v>
      </c>
      <c r="G11">
        <v>50</v>
      </c>
      <c r="H11">
        <v>0</v>
      </c>
      <c r="I11">
        <v>4.01</v>
      </c>
      <c r="J11">
        <v>6.58</v>
      </c>
      <c r="K11">
        <v>3.15</v>
      </c>
      <c r="L11">
        <v>1.43</v>
      </c>
      <c r="M11">
        <v>2.09</v>
      </c>
      <c r="N11">
        <v>50.3</v>
      </c>
      <c r="O11">
        <v>1.18</v>
      </c>
      <c r="P11">
        <v>1546</v>
      </c>
      <c r="Q11">
        <v>48</v>
      </c>
    </row>
    <row r="12" spans="1:17" x14ac:dyDescent="0.3">
      <c r="A12">
        <v>10</v>
      </c>
      <c r="B12">
        <v>49</v>
      </c>
      <c r="C12" s="1" t="s">
        <v>124</v>
      </c>
      <c r="D12">
        <v>3</v>
      </c>
      <c r="E12">
        <v>0</v>
      </c>
      <c r="F12">
        <v>11.3</v>
      </c>
      <c r="G12">
        <v>39</v>
      </c>
      <c r="H12">
        <v>-0.8</v>
      </c>
      <c r="I12">
        <v>7.15</v>
      </c>
      <c r="J12">
        <v>7.94</v>
      </c>
      <c r="K12">
        <v>1.59</v>
      </c>
      <c r="L12">
        <v>2.38</v>
      </c>
      <c r="M12">
        <v>5</v>
      </c>
      <c r="N12">
        <v>50</v>
      </c>
      <c r="O12">
        <v>1.85</v>
      </c>
      <c r="P12">
        <v>1546</v>
      </c>
      <c r="Q12">
        <v>48</v>
      </c>
    </row>
    <row r="13" spans="1:17" x14ac:dyDescent="0.3">
      <c r="A13">
        <v>11</v>
      </c>
      <c r="B13">
        <v>49</v>
      </c>
      <c r="C13" s="1" t="s">
        <v>125</v>
      </c>
      <c r="D13">
        <v>2</v>
      </c>
      <c r="E13">
        <v>0</v>
      </c>
      <c r="F13">
        <v>4.7</v>
      </c>
      <c r="G13">
        <v>56</v>
      </c>
      <c r="H13">
        <v>0.4</v>
      </c>
      <c r="I13">
        <v>1.93</v>
      </c>
      <c r="J13">
        <v>11.56</v>
      </c>
      <c r="K13">
        <v>3.85</v>
      </c>
      <c r="L13">
        <v>0</v>
      </c>
      <c r="M13">
        <v>3</v>
      </c>
      <c r="N13">
        <v>62.5</v>
      </c>
      <c r="O13">
        <v>0.64</v>
      </c>
      <c r="P13">
        <v>1546</v>
      </c>
      <c r="Q13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1D81-DCDE-4FED-81CA-CBA455231AA1}">
  <dimension ref="A1:Q16"/>
  <sheetViews>
    <sheetView workbookViewId="0">
      <selection activeCell="H17" sqref="H17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6.77734375" bestFit="1" customWidth="1"/>
    <col min="4" max="4" width="7.77734375" bestFit="1" customWidth="1"/>
    <col min="5" max="5" width="6.5546875" bestFit="1" customWidth="1"/>
    <col min="6" max="6" width="6" bestFit="1" customWidth="1"/>
    <col min="7" max="7" width="5" bestFit="1" customWidth="1"/>
    <col min="8" max="8" width="10" bestFit="1" customWidth="1"/>
    <col min="9" max="9" width="5.88671875" bestFit="1" customWidth="1"/>
    <col min="10" max="10" width="6.109375" bestFit="1" customWidth="1"/>
    <col min="11" max="11" width="7.33203125" bestFit="1" customWidth="1"/>
    <col min="12" max="12" width="6.88671875" bestFit="1" customWidth="1"/>
    <col min="13" max="13" width="7.33203125" bestFit="1" customWidth="1"/>
    <col min="14" max="14" width="6.77734375" bestFit="1" customWidth="1"/>
    <col min="15" max="15" width="7.33203125" bestFit="1" customWidth="1"/>
    <col min="16" max="16" width="5.77734375" bestFit="1" customWidth="1"/>
    <col min="17" max="17" width="13" bestFit="1" customWidth="1"/>
  </cols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47</v>
      </c>
    </row>
    <row r="2" spans="1:17" x14ac:dyDescent="0.3">
      <c r="A2">
        <v>0</v>
      </c>
      <c r="B2">
        <v>47</v>
      </c>
      <c r="C2" s="1" t="s">
        <v>18</v>
      </c>
      <c r="D2">
        <v>26</v>
      </c>
      <c r="E2">
        <v>42.3</v>
      </c>
      <c r="F2">
        <v>148</v>
      </c>
      <c r="G2">
        <v>51</v>
      </c>
      <c r="H2">
        <v>0</v>
      </c>
      <c r="I2">
        <v>4.32</v>
      </c>
      <c r="J2">
        <v>7.36</v>
      </c>
      <c r="K2">
        <v>1.76</v>
      </c>
      <c r="L2">
        <v>1.82</v>
      </c>
      <c r="M2" t="s">
        <v>76</v>
      </c>
      <c r="N2">
        <v>45.9</v>
      </c>
      <c r="O2">
        <v>1.28</v>
      </c>
      <c r="P2">
        <v>1558</v>
      </c>
      <c r="Q2">
        <v>49</v>
      </c>
    </row>
    <row r="3" spans="1:17" x14ac:dyDescent="0.3">
      <c r="A3">
        <v>1</v>
      </c>
      <c r="B3">
        <v>47</v>
      </c>
      <c r="C3" s="1" t="s">
        <v>19</v>
      </c>
      <c r="D3">
        <v>30</v>
      </c>
      <c r="E3">
        <v>36.700000000000003</v>
      </c>
      <c r="F3">
        <v>159</v>
      </c>
      <c r="G3">
        <v>47</v>
      </c>
      <c r="H3">
        <v>-0.2</v>
      </c>
      <c r="I3">
        <v>5.49</v>
      </c>
      <c r="J3">
        <v>7.98</v>
      </c>
      <c r="K3">
        <v>1.47</v>
      </c>
      <c r="L3">
        <v>2.38</v>
      </c>
      <c r="M3" t="s">
        <v>80</v>
      </c>
      <c r="N3">
        <v>52.3</v>
      </c>
      <c r="O3">
        <v>1.35</v>
      </c>
      <c r="P3">
        <v>1558</v>
      </c>
      <c r="Q3">
        <v>49</v>
      </c>
    </row>
    <row r="4" spans="1:17" x14ac:dyDescent="0.3">
      <c r="A4">
        <v>2</v>
      </c>
      <c r="B4">
        <v>47</v>
      </c>
      <c r="C4" s="1" t="s">
        <v>1</v>
      </c>
      <c r="D4">
        <v>29</v>
      </c>
      <c r="E4">
        <v>27.6</v>
      </c>
      <c r="F4">
        <v>154.30000000000001</v>
      </c>
      <c r="G4">
        <v>45</v>
      </c>
      <c r="H4">
        <v>-0.4</v>
      </c>
      <c r="I4">
        <v>6.01</v>
      </c>
      <c r="J4">
        <v>9.39</v>
      </c>
      <c r="K4">
        <v>3.56</v>
      </c>
      <c r="L4">
        <v>1.22</v>
      </c>
      <c r="M4" t="s">
        <v>82</v>
      </c>
      <c r="N4">
        <v>46.5</v>
      </c>
      <c r="O4">
        <v>1.57</v>
      </c>
      <c r="P4">
        <v>1558</v>
      </c>
      <c r="Q4">
        <v>49</v>
      </c>
    </row>
    <row r="5" spans="1:17" x14ac:dyDescent="0.3">
      <c r="A5">
        <v>3</v>
      </c>
      <c r="B5">
        <v>47</v>
      </c>
      <c r="C5" s="1" t="s">
        <v>21</v>
      </c>
      <c r="D5">
        <v>32</v>
      </c>
      <c r="E5">
        <v>18.8</v>
      </c>
      <c r="F5">
        <v>122</v>
      </c>
      <c r="G5">
        <v>54</v>
      </c>
      <c r="H5">
        <v>0.3</v>
      </c>
      <c r="I5">
        <v>3.1</v>
      </c>
      <c r="J5">
        <v>9.59</v>
      </c>
      <c r="K5">
        <v>1.99</v>
      </c>
      <c r="L5">
        <v>1.62</v>
      </c>
      <c r="M5" t="s">
        <v>85</v>
      </c>
      <c r="N5">
        <v>47.9</v>
      </c>
      <c r="O5">
        <v>1.1200000000000001</v>
      </c>
      <c r="P5">
        <v>1558</v>
      </c>
      <c r="Q5">
        <v>49</v>
      </c>
    </row>
    <row r="6" spans="1:17" x14ac:dyDescent="0.3">
      <c r="A6">
        <v>4</v>
      </c>
      <c r="B6">
        <v>47</v>
      </c>
      <c r="C6" s="1" t="s">
        <v>20</v>
      </c>
      <c r="D6">
        <v>33</v>
      </c>
      <c r="E6">
        <v>18.2</v>
      </c>
      <c r="F6">
        <v>110</v>
      </c>
      <c r="G6">
        <v>48</v>
      </c>
      <c r="H6">
        <v>-0.2</v>
      </c>
      <c r="I6">
        <v>5.89</v>
      </c>
      <c r="J6">
        <v>9.33</v>
      </c>
      <c r="K6">
        <v>4.01</v>
      </c>
      <c r="L6">
        <v>2.4500000000000002</v>
      </c>
      <c r="M6" t="s">
        <v>84</v>
      </c>
      <c r="N6">
        <v>56.3</v>
      </c>
      <c r="O6">
        <v>1.43</v>
      </c>
      <c r="P6">
        <v>1558</v>
      </c>
      <c r="Q6">
        <v>49</v>
      </c>
    </row>
    <row r="7" spans="1:17" x14ac:dyDescent="0.3">
      <c r="A7">
        <v>5</v>
      </c>
      <c r="B7">
        <v>47</v>
      </c>
      <c r="C7" s="1" t="s">
        <v>22</v>
      </c>
      <c r="D7">
        <v>35</v>
      </c>
      <c r="E7">
        <v>0</v>
      </c>
      <c r="F7">
        <v>70.3</v>
      </c>
      <c r="G7">
        <v>48</v>
      </c>
      <c r="H7">
        <v>-0.2</v>
      </c>
      <c r="I7">
        <v>5.89</v>
      </c>
      <c r="J7">
        <v>8.32</v>
      </c>
      <c r="K7">
        <v>3.07</v>
      </c>
      <c r="L7">
        <v>2.0499999999999998</v>
      </c>
      <c r="M7" t="s">
        <v>90</v>
      </c>
      <c r="N7">
        <v>50</v>
      </c>
      <c r="O7">
        <v>1.44</v>
      </c>
      <c r="P7">
        <v>1558</v>
      </c>
      <c r="Q7">
        <v>49</v>
      </c>
    </row>
    <row r="8" spans="1:17" x14ac:dyDescent="0.3">
      <c r="A8">
        <v>6</v>
      </c>
      <c r="B8">
        <v>47</v>
      </c>
      <c r="C8" s="1" t="s">
        <v>23</v>
      </c>
      <c r="D8">
        <v>40</v>
      </c>
      <c r="E8">
        <v>0</v>
      </c>
      <c r="F8">
        <v>65.3</v>
      </c>
      <c r="G8">
        <v>49</v>
      </c>
      <c r="H8">
        <v>-0.1</v>
      </c>
      <c r="I8">
        <v>5.0999999999999996</v>
      </c>
      <c r="J8">
        <v>8.9499999999999993</v>
      </c>
      <c r="K8">
        <v>2.89</v>
      </c>
      <c r="L8">
        <v>0.83</v>
      </c>
      <c r="M8" t="s">
        <v>94</v>
      </c>
      <c r="N8">
        <v>51.2</v>
      </c>
      <c r="O8">
        <v>1.42</v>
      </c>
      <c r="P8">
        <v>1558</v>
      </c>
      <c r="Q8">
        <v>49</v>
      </c>
    </row>
    <row r="9" spans="1:17" x14ac:dyDescent="0.3">
      <c r="A9">
        <v>7</v>
      </c>
      <c r="B9">
        <v>47</v>
      </c>
      <c r="C9" s="1" t="s">
        <v>24</v>
      </c>
      <c r="D9">
        <v>38</v>
      </c>
      <c r="E9">
        <v>0</v>
      </c>
      <c r="F9">
        <v>48</v>
      </c>
      <c r="G9">
        <v>52</v>
      </c>
      <c r="H9">
        <v>0.1</v>
      </c>
      <c r="I9">
        <v>2.44</v>
      </c>
      <c r="J9">
        <v>10.31</v>
      </c>
      <c r="K9">
        <v>1.5</v>
      </c>
      <c r="L9">
        <v>1.69</v>
      </c>
      <c r="M9" t="s">
        <v>91</v>
      </c>
      <c r="N9">
        <v>56.8</v>
      </c>
      <c r="O9">
        <v>0.98</v>
      </c>
      <c r="P9">
        <v>1558</v>
      </c>
      <c r="Q9">
        <v>49</v>
      </c>
    </row>
    <row r="10" spans="1:17" x14ac:dyDescent="0.3">
      <c r="A10">
        <v>8</v>
      </c>
      <c r="B10">
        <v>45</v>
      </c>
      <c r="C10" s="1" t="s">
        <v>26</v>
      </c>
      <c r="D10">
        <v>25</v>
      </c>
      <c r="E10">
        <v>32</v>
      </c>
      <c r="F10">
        <v>131.30000000000001</v>
      </c>
      <c r="G10">
        <v>50</v>
      </c>
      <c r="H10">
        <v>0</v>
      </c>
      <c r="I10">
        <v>4.66</v>
      </c>
      <c r="J10">
        <v>8.2200000000000006</v>
      </c>
      <c r="K10">
        <v>2.12</v>
      </c>
      <c r="L10">
        <v>1.37</v>
      </c>
      <c r="M10" t="s">
        <v>81</v>
      </c>
      <c r="N10">
        <v>52.7</v>
      </c>
      <c r="O10">
        <v>1.2</v>
      </c>
      <c r="P10">
        <v>1534</v>
      </c>
      <c r="Q10">
        <v>49</v>
      </c>
    </row>
    <row r="11" spans="1:17" x14ac:dyDescent="0.3">
      <c r="A11">
        <v>9</v>
      </c>
      <c r="B11">
        <v>45</v>
      </c>
      <c r="C11" s="1" t="s">
        <v>25</v>
      </c>
      <c r="D11">
        <v>27</v>
      </c>
      <c r="E11">
        <v>25.9</v>
      </c>
      <c r="F11">
        <v>130</v>
      </c>
      <c r="G11">
        <v>47</v>
      </c>
      <c r="H11">
        <v>-0.2</v>
      </c>
      <c r="I11">
        <v>5.26</v>
      </c>
      <c r="J11">
        <v>7.96</v>
      </c>
      <c r="K11">
        <v>3.53</v>
      </c>
      <c r="L11">
        <v>1.8</v>
      </c>
      <c r="M11" t="s">
        <v>79</v>
      </c>
      <c r="N11">
        <v>41.5</v>
      </c>
      <c r="O11">
        <v>1.46</v>
      </c>
      <c r="P11">
        <v>1534</v>
      </c>
      <c r="Q11">
        <v>49</v>
      </c>
    </row>
    <row r="12" spans="1:17" x14ac:dyDescent="0.3">
      <c r="A12">
        <v>10</v>
      </c>
      <c r="B12">
        <v>45</v>
      </c>
      <c r="C12" s="1" t="s">
        <v>2</v>
      </c>
      <c r="D12">
        <v>28</v>
      </c>
      <c r="E12">
        <v>17.899999999999999</v>
      </c>
      <c r="F12">
        <v>139</v>
      </c>
      <c r="G12">
        <v>51</v>
      </c>
      <c r="H12">
        <v>0</v>
      </c>
      <c r="I12">
        <v>3.75</v>
      </c>
      <c r="J12">
        <v>8.2200000000000006</v>
      </c>
      <c r="K12">
        <v>2.27</v>
      </c>
      <c r="L12">
        <v>1.17</v>
      </c>
      <c r="M12" t="s">
        <v>86</v>
      </c>
      <c r="N12">
        <v>52</v>
      </c>
      <c r="O12">
        <v>1.24</v>
      </c>
      <c r="P12">
        <v>1534</v>
      </c>
      <c r="Q12">
        <v>49</v>
      </c>
    </row>
    <row r="13" spans="1:17" x14ac:dyDescent="0.3">
      <c r="A13">
        <v>11</v>
      </c>
      <c r="B13">
        <v>45</v>
      </c>
      <c r="C13" s="1" t="s">
        <v>27</v>
      </c>
      <c r="D13">
        <v>32</v>
      </c>
      <c r="E13">
        <v>9.4</v>
      </c>
      <c r="F13">
        <v>82.7</v>
      </c>
      <c r="G13">
        <v>50</v>
      </c>
      <c r="H13">
        <v>0</v>
      </c>
      <c r="I13">
        <v>4.79</v>
      </c>
      <c r="J13">
        <v>12.74</v>
      </c>
      <c r="K13">
        <v>4.46</v>
      </c>
      <c r="L13">
        <v>1.63</v>
      </c>
      <c r="M13" t="s">
        <v>88</v>
      </c>
      <c r="N13">
        <v>43.2</v>
      </c>
      <c r="O13">
        <v>1.42</v>
      </c>
      <c r="P13">
        <v>1534</v>
      </c>
      <c r="Q13">
        <v>49</v>
      </c>
    </row>
    <row r="14" spans="1:17" x14ac:dyDescent="0.3">
      <c r="A14">
        <v>12</v>
      </c>
      <c r="B14">
        <v>45</v>
      </c>
      <c r="C14" s="1" t="s">
        <v>28</v>
      </c>
      <c r="D14">
        <v>1</v>
      </c>
      <c r="E14">
        <v>0</v>
      </c>
      <c r="F14">
        <v>2.2999999999999998</v>
      </c>
      <c r="G14">
        <v>53</v>
      </c>
      <c r="H14">
        <v>0.2</v>
      </c>
      <c r="I14">
        <v>0</v>
      </c>
      <c r="J14">
        <v>3.86</v>
      </c>
      <c r="K14">
        <v>3.86</v>
      </c>
      <c r="L14">
        <v>0</v>
      </c>
      <c r="M14" t="s">
        <v>93</v>
      </c>
      <c r="N14">
        <v>50</v>
      </c>
      <c r="O14">
        <v>1.29</v>
      </c>
      <c r="P14">
        <v>1534</v>
      </c>
      <c r="Q14">
        <v>49</v>
      </c>
    </row>
    <row r="15" spans="1:17" x14ac:dyDescent="0.3">
      <c r="A15">
        <v>13</v>
      </c>
      <c r="B15">
        <v>45</v>
      </c>
      <c r="C15" s="1" t="s">
        <v>29</v>
      </c>
      <c r="D15">
        <v>1</v>
      </c>
      <c r="E15">
        <v>0</v>
      </c>
      <c r="F15">
        <v>5</v>
      </c>
      <c r="G15">
        <v>44</v>
      </c>
      <c r="H15">
        <v>-0.5</v>
      </c>
      <c r="I15">
        <v>5.4</v>
      </c>
      <c r="J15">
        <v>9</v>
      </c>
      <c r="K15">
        <v>7.2</v>
      </c>
      <c r="L15">
        <v>3.6</v>
      </c>
      <c r="M15" t="s">
        <v>92</v>
      </c>
      <c r="N15">
        <v>33.299999999999997</v>
      </c>
      <c r="O15">
        <v>2</v>
      </c>
      <c r="P15">
        <v>1534</v>
      </c>
      <c r="Q15">
        <v>49</v>
      </c>
    </row>
    <row r="16" spans="1:17" x14ac:dyDescent="0.3">
      <c r="A16">
        <v>14</v>
      </c>
      <c r="B16">
        <v>45</v>
      </c>
      <c r="C16" s="1" t="s">
        <v>30</v>
      </c>
      <c r="D16">
        <v>24</v>
      </c>
      <c r="E16">
        <v>0</v>
      </c>
      <c r="F16">
        <v>53</v>
      </c>
      <c r="G16">
        <v>48</v>
      </c>
      <c r="H16">
        <v>-0.2</v>
      </c>
      <c r="I16">
        <v>4.24</v>
      </c>
      <c r="J16">
        <v>5.26</v>
      </c>
      <c r="K16">
        <v>2.5499999999999998</v>
      </c>
      <c r="L16">
        <v>1.53</v>
      </c>
      <c r="M16" t="s">
        <v>98</v>
      </c>
      <c r="N16">
        <v>42.7</v>
      </c>
      <c r="O16">
        <v>1.32</v>
      </c>
      <c r="P16">
        <v>1534</v>
      </c>
      <c r="Q16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092B-F3C7-4DFF-B33F-5EA926A09821}">
  <dimension ref="B2:AC23"/>
  <sheetViews>
    <sheetView showGridLines="0" zoomScale="175" zoomScaleNormal="175" workbookViewId="0">
      <selection activeCell="H17" sqref="H17"/>
    </sheetView>
  </sheetViews>
  <sheetFormatPr defaultRowHeight="13.8" x14ac:dyDescent="0.25"/>
  <cols>
    <col min="1" max="1" width="1.109375" style="2" customWidth="1"/>
    <col min="2" max="2" width="15.88671875" style="2" customWidth="1"/>
    <col min="3" max="7" width="7.77734375" style="7" customWidth="1"/>
    <col min="8" max="8" width="8.88671875" style="7" customWidth="1"/>
    <col min="9" max="9" width="8.88671875" style="3" customWidth="1"/>
    <col min="10" max="14" width="7.77734375" style="3" customWidth="1"/>
    <col min="15" max="15" width="15.88671875" style="2" customWidth="1"/>
    <col min="16" max="16" width="10.6640625" style="3" customWidth="1"/>
    <col min="17" max="17" width="15.21875" style="2" bestFit="1" customWidth="1"/>
    <col min="18" max="18" width="17.6640625" style="2" bestFit="1" customWidth="1"/>
    <col min="19" max="16384" width="8.88671875" style="2"/>
  </cols>
  <sheetData>
    <row r="2" spans="2:29" ht="27.6" customHeight="1" x14ac:dyDescent="0.25">
      <c r="B2" s="134" t="str">
        <f>_xlfn.CONCAT("Bozeman Mountaineers (Team Game Score = ",AB3,")")</f>
        <v>Bozeman Mountaineers (Team Game Score = 48)</v>
      </c>
      <c r="C2" s="134"/>
      <c r="D2" s="134"/>
      <c r="E2" s="134"/>
      <c r="F2" s="134"/>
      <c r="G2" s="134"/>
      <c r="H2" s="134"/>
      <c r="I2" s="135" t="str">
        <f>_xlfn.CONCAT("Hartford Whalers (Team Game Score = ",AC3,")")</f>
        <v>Hartford Whalers (Team Game Score = 50)</v>
      </c>
      <c r="J2" s="135"/>
      <c r="K2" s="135"/>
      <c r="L2" s="135"/>
      <c r="M2" s="135"/>
      <c r="N2" s="135"/>
      <c r="O2" s="135"/>
    </row>
    <row r="3" spans="2:29" ht="42" thickBot="1" x14ac:dyDescent="0.3">
      <c r="B3" s="15" t="s">
        <v>64</v>
      </c>
      <c r="C3" s="28" t="s">
        <v>42</v>
      </c>
      <c r="D3" s="28" t="s">
        <v>70</v>
      </c>
      <c r="E3" s="28" t="s">
        <v>71</v>
      </c>
      <c r="F3" s="28" t="s">
        <v>65</v>
      </c>
      <c r="G3" s="28" t="s">
        <v>62</v>
      </c>
      <c r="H3" s="133" t="s">
        <v>63</v>
      </c>
      <c r="I3" s="133"/>
      <c r="J3" s="28" t="s">
        <v>62</v>
      </c>
      <c r="K3" s="28" t="s">
        <v>65</v>
      </c>
      <c r="L3" s="28" t="s">
        <v>71</v>
      </c>
      <c r="M3" s="28" t="s">
        <v>70</v>
      </c>
      <c r="N3" s="28" t="s">
        <v>42</v>
      </c>
      <c r="O3" s="16" t="s">
        <v>64</v>
      </c>
      <c r="AB3" s="2">
        <f>VLOOKUP(B4,boz_har!C:Q,15,FALSE)</f>
        <v>48</v>
      </c>
      <c r="AC3" s="2">
        <f>VLOOKUP(O4,boz_har!C:Q,15,FALSE)</f>
        <v>50</v>
      </c>
    </row>
    <row r="4" spans="2:29" ht="14.4" customHeight="1" x14ac:dyDescent="0.25">
      <c r="B4" s="14" t="s">
        <v>31</v>
      </c>
      <c r="C4" s="7">
        <f>VLOOKUP(B4,boz_har!C:Q,5,FALSE)</f>
        <v>56</v>
      </c>
      <c r="D4" s="8">
        <f>VLOOKUP(B4,boz_har!C:Q,14,FALSE)</f>
        <v>1498</v>
      </c>
      <c r="E4" s="8">
        <f>4.7*(C4-VLOOKUP(B4,boz_har!C:Q,15,FALSE))</f>
        <v>37.6</v>
      </c>
      <c r="F4" s="8">
        <f>VLOOKUP(B4,boz_har!C:Q,14,FALSE)+E4</f>
        <v>1535.6</v>
      </c>
      <c r="G4" s="9">
        <f>1/(1+(10^((K4-F4)/400)))</f>
        <v>0.46150801257582968</v>
      </c>
      <c r="H4" s="132" t="s">
        <v>0</v>
      </c>
      <c r="I4" s="132"/>
      <c r="J4" s="4">
        <f>1/(1+10^((F4-K4)/400))</f>
        <v>0.53849198742417026</v>
      </c>
      <c r="K4" s="31">
        <f>VLOOKUP(O4,boz_har!C:Q,14,FALSE)+68+L4</f>
        <v>1562.4</v>
      </c>
      <c r="L4" s="8">
        <f>4.7*(N4-VLOOKUP(O4,boz_har!C:Q,15,FALSE))</f>
        <v>9.4</v>
      </c>
      <c r="M4" s="8">
        <f>VLOOKUP(O4,boz_har!C:Q,14,FALSE)</f>
        <v>1485</v>
      </c>
      <c r="N4" s="3">
        <f>VLOOKUP(O4,boz_har!C:Q,5,FALSE)</f>
        <v>52</v>
      </c>
      <c r="O4" s="13" t="s">
        <v>38</v>
      </c>
    </row>
    <row r="5" spans="2:29" x14ac:dyDescent="0.25">
      <c r="B5" s="14" t="s">
        <v>33</v>
      </c>
      <c r="C5" s="7">
        <f>VLOOKUP(B5,boz_har!C:Q,5,FALSE)</f>
        <v>44</v>
      </c>
      <c r="D5" s="8">
        <f>VLOOKUP(B5,boz_har!C:Q,14,FALSE)</f>
        <v>1498</v>
      </c>
      <c r="E5" s="8">
        <f>4.7*(C5-VLOOKUP(B5,boz_har!C:Q,15,FALSE))</f>
        <v>-18.8</v>
      </c>
      <c r="F5" s="8">
        <f>VLOOKUP(B5,boz_har!C:Q,14,FALSE)+E5+68</f>
        <v>1547.2</v>
      </c>
      <c r="G5" s="9">
        <f>1/(1+10^((K5-F5)/400))</f>
        <v>0.58856879216502367</v>
      </c>
      <c r="H5" s="132" t="s">
        <v>43</v>
      </c>
      <c r="I5" s="132"/>
      <c r="J5" s="4">
        <f>1/(1+10^((F5-K5)/400))</f>
        <v>0.41143120783497628</v>
      </c>
      <c r="K5" s="31">
        <f>VLOOKUP(O5,boz_har!C:Q,14,FALSE)+L5</f>
        <v>1485</v>
      </c>
      <c r="L5" s="8">
        <f>4.7*(N5-VLOOKUP(O5,boz_har!C:Q,15,FALSE))</f>
        <v>0</v>
      </c>
      <c r="M5" s="8">
        <f>VLOOKUP(O5,boz_har!C:Q,14,FALSE)</f>
        <v>1485</v>
      </c>
      <c r="N5" s="3">
        <f>VLOOKUP(O5,boz_har!C:Q,5,FALSE)</f>
        <v>50</v>
      </c>
      <c r="O5" s="13" t="s">
        <v>39</v>
      </c>
    </row>
    <row r="6" spans="2:29" x14ac:dyDescent="0.25">
      <c r="B6" s="14" t="s">
        <v>32</v>
      </c>
      <c r="C6" s="7">
        <f>VLOOKUP(B6,boz_har!C:Q,5,FALSE)</f>
        <v>47</v>
      </c>
      <c r="D6" s="8">
        <f>VLOOKUP(B6,boz_har!C:Q,14,FALSE)</f>
        <v>1498</v>
      </c>
      <c r="E6" s="8">
        <f>4.7*(C6-VLOOKUP(B6,boz_har!C:Q,15,FALSE))</f>
        <v>-4.7</v>
      </c>
      <c r="F6" s="8">
        <f>VLOOKUP(B6,boz_har!C:Q,14,FALSE)+E6</f>
        <v>1493.3</v>
      </c>
      <c r="G6" s="9">
        <f>1/(1+10^((K6-F6)/400))</f>
        <v>0.40836797374668959</v>
      </c>
      <c r="H6" s="132" t="s">
        <v>69</v>
      </c>
      <c r="I6" s="132"/>
      <c r="J6" s="4">
        <f>1/(1+10^((F6-K6)/400))</f>
        <v>0.59163202625331035</v>
      </c>
      <c r="K6" s="31">
        <f>VLOOKUP(O6,boz_har!C:Q,14,FALSE)+68+L6</f>
        <v>1557.7</v>
      </c>
      <c r="L6" s="8">
        <f>4.7*(N6-VLOOKUP(O6,boz_har!C:Q,15,FALSE))</f>
        <v>4.7</v>
      </c>
      <c r="M6" s="8">
        <f>VLOOKUP(O6,boz_har!C:Q,14,FALSE)</f>
        <v>1485</v>
      </c>
      <c r="N6" s="3">
        <f>VLOOKUP(O6,boz_har!C:Q,5,FALSE)</f>
        <v>51</v>
      </c>
      <c r="O6" s="13" t="s">
        <v>40</v>
      </c>
    </row>
    <row r="7" spans="2:29" hidden="1" x14ac:dyDescent="0.25">
      <c r="B7" s="14" t="s">
        <v>1</v>
      </c>
      <c r="C7" s="7" t="e">
        <f>VLOOKUP(B7,rcr_anc!#REF!,5,FALSE)</f>
        <v>#REF!</v>
      </c>
      <c r="D7" s="8" t="e">
        <f>4.7*(C7-VLOOKUP(B7,rcr_anc!#REF!,15,FALSE))</f>
        <v>#REF!</v>
      </c>
      <c r="E7" s="8"/>
      <c r="F7" s="8" t="e">
        <f>VLOOKUP(B7,rcr_anc!#REF!,14,FALSE)+D7</f>
        <v>#REF!</v>
      </c>
      <c r="G7" s="9" t="e">
        <f>1/(1+10^((K7-F7)/400))</f>
        <v>#REF!</v>
      </c>
      <c r="H7" s="132" t="s">
        <v>45</v>
      </c>
      <c r="I7" s="132"/>
      <c r="J7" s="4" t="e">
        <f>1/(1+10^((F7-K7)/400))</f>
        <v>#REF!</v>
      </c>
      <c r="K7" s="3" t="e">
        <f>VLOOKUP(O7,rcr_anc!#REF!,14,FALSE)+L7</f>
        <v>#REF!</v>
      </c>
      <c r="L7" s="8" t="e">
        <f>4.7*(N7-VLOOKUP(O7,rcr_anc!#REF!,15,FALSE))</f>
        <v>#REF!</v>
      </c>
      <c r="M7" s="8"/>
      <c r="N7" s="3" t="e">
        <f>VLOOKUP(O7,rcr_anc!#REF!,5,FALSE)</f>
        <v>#REF!</v>
      </c>
      <c r="O7" s="13" t="s">
        <v>2</v>
      </c>
    </row>
    <row r="8" spans="2:29" hidden="1" x14ac:dyDescent="0.25">
      <c r="B8" s="14" t="s">
        <v>18</v>
      </c>
      <c r="C8" s="7" t="e">
        <f>VLOOKUP(B8,rcr_anc!#REF!,5,FALSE)</f>
        <v>#REF!</v>
      </c>
      <c r="D8" s="8" t="e">
        <f>4.7*(C8-VLOOKUP(B8,rcr_anc!#REF!,15,FALSE))</f>
        <v>#REF!</v>
      </c>
      <c r="E8" s="8"/>
      <c r="F8" s="8" t="e">
        <f>VLOOKUP(B8,rcr_anc!#REF!,14,FALSE)+D8</f>
        <v>#REF!</v>
      </c>
      <c r="G8" s="9" t="e">
        <f>1/(1+10^((K8-F8)/400))</f>
        <v>#REF!</v>
      </c>
      <c r="H8" s="132" t="s">
        <v>46</v>
      </c>
      <c r="I8" s="132"/>
      <c r="J8" s="4" t="e">
        <f>1/(1+10^((F8-K8)/400))</f>
        <v>#REF!</v>
      </c>
      <c r="K8" s="3" t="e">
        <f>VLOOKUP(O8,rcr_anc!#REF!,14,FALSE)+L8</f>
        <v>#REF!</v>
      </c>
      <c r="L8" s="8" t="e">
        <f>4.7*(N8-VLOOKUP(O8,rcr_anc!#REF!,15,FALSE))</f>
        <v>#REF!</v>
      </c>
      <c r="M8" s="8"/>
      <c r="N8" s="3" t="e">
        <f>VLOOKUP(O8,rcr_anc!#REF!,5,FALSE)</f>
        <v>#REF!</v>
      </c>
      <c r="O8" s="13" t="s">
        <v>25</v>
      </c>
    </row>
    <row r="10" spans="2:29" x14ac:dyDescent="0.25">
      <c r="G10" s="34">
        <f>(G4*G5)+(G4*(1-G5)*G6)+((1-G4)*G5*G6)</f>
        <v>0.47859760748225749</v>
      </c>
      <c r="H10" s="131" t="s">
        <v>72</v>
      </c>
      <c r="I10" s="131"/>
      <c r="J10" s="34">
        <f>(J4*J5)+(J4*(1-J5)*J6)+((1-J4)*J5*J6)</f>
        <v>0.52140239251774245</v>
      </c>
    </row>
    <row r="11" spans="2:29" x14ac:dyDescent="0.25">
      <c r="G11" s="32"/>
      <c r="J11" s="32"/>
      <c r="P11" s="7"/>
      <c r="Q11" s="32"/>
      <c r="R11" s="32"/>
    </row>
    <row r="12" spans="2:29" x14ac:dyDescent="0.25">
      <c r="G12" s="32"/>
      <c r="J12" s="32"/>
      <c r="P12" s="7"/>
      <c r="Q12" s="32"/>
      <c r="R12" s="32"/>
    </row>
    <row r="13" spans="2:29" x14ac:dyDescent="0.25">
      <c r="B13" s="30" t="s">
        <v>66</v>
      </c>
      <c r="G13" s="32"/>
      <c r="J13" s="32"/>
      <c r="P13" s="7"/>
      <c r="Q13" s="32"/>
      <c r="R13" s="32"/>
    </row>
    <row r="14" spans="2:29" x14ac:dyDescent="0.25">
      <c r="B14" s="5" t="s">
        <v>67</v>
      </c>
      <c r="C14" s="10"/>
      <c r="G14" s="32"/>
      <c r="J14" s="32"/>
    </row>
    <row r="15" spans="2:29" x14ac:dyDescent="0.25">
      <c r="B15" s="5" t="s">
        <v>68</v>
      </c>
      <c r="G15" s="32"/>
      <c r="J15" s="32"/>
      <c r="Q15" s="33"/>
      <c r="R15" s="33"/>
    </row>
    <row r="23" spans="11:11" x14ac:dyDescent="0.25">
      <c r="K23" s="6"/>
    </row>
  </sheetData>
  <mergeCells count="9">
    <mergeCell ref="H10:I10"/>
    <mergeCell ref="I2:O2"/>
    <mergeCell ref="B2:H2"/>
    <mergeCell ref="H3:I3"/>
    <mergeCell ref="H4:I4"/>
    <mergeCell ref="H5:I5"/>
    <mergeCell ref="H6:I6"/>
    <mergeCell ref="H7:I7"/>
    <mergeCell ref="H8:I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C552-A0DC-4E9D-AD7A-2EBD8A4FE4E1}">
  <dimension ref="A2:S18"/>
  <sheetViews>
    <sheetView showGridLines="0" zoomScale="130" zoomScaleNormal="130" workbookViewId="0">
      <selection activeCell="H17" sqref="H17"/>
    </sheetView>
  </sheetViews>
  <sheetFormatPr defaultRowHeight="17.399999999999999" x14ac:dyDescent="0.3"/>
  <cols>
    <col min="1" max="1" width="3.6640625" style="25" customWidth="1"/>
    <col min="2" max="2" width="21.33203125" style="18" customWidth="1"/>
    <col min="3" max="3" width="14.88671875" style="18" bestFit="1" customWidth="1"/>
    <col min="4" max="4" width="21.33203125" style="18" customWidth="1"/>
    <col min="5" max="5" width="3.6640625" style="18" customWidth="1"/>
    <col min="6" max="6" width="21.33203125" style="18" customWidth="1"/>
    <col min="7" max="7" width="14.88671875" style="18" bestFit="1" customWidth="1"/>
    <col min="8" max="8" width="21.33203125" style="18" customWidth="1"/>
    <col min="9" max="9" width="3.6640625" style="18" customWidth="1"/>
    <col min="10" max="10" width="21.33203125" style="18" customWidth="1"/>
    <col min="11" max="11" width="14.88671875" style="18" bestFit="1" customWidth="1"/>
    <col min="12" max="12" width="21.33203125" style="18" customWidth="1"/>
    <col min="13" max="19" width="8.88671875" style="25"/>
    <col min="20" max="16384" width="8.88671875" style="18"/>
  </cols>
  <sheetData>
    <row r="2" spans="2:12" s="18" customFormat="1" ht="21" thickBot="1" x14ac:dyDescent="0.35">
      <c r="B2" s="26" t="s">
        <v>99</v>
      </c>
      <c r="C2" s="136" t="s">
        <v>0</v>
      </c>
      <c r="D2" s="26" t="s">
        <v>100</v>
      </c>
      <c r="E2" s="17"/>
      <c r="F2" s="29" t="s">
        <v>99</v>
      </c>
      <c r="G2" s="136" t="s">
        <v>43</v>
      </c>
      <c r="H2" s="29" t="s">
        <v>100</v>
      </c>
      <c r="I2" s="17"/>
      <c r="J2" s="29" t="s">
        <v>99</v>
      </c>
      <c r="K2" s="136" t="s">
        <v>44</v>
      </c>
      <c r="L2" s="29" t="s">
        <v>100</v>
      </c>
    </row>
    <row r="3" spans="2:12" s="18" customFormat="1" ht="21" thickBot="1" x14ac:dyDescent="0.4">
      <c r="B3" s="27" t="str">
        <f>'Bozeman vs. Hartford'!B4</f>
        <v>Shane Bieber</v>
      </c>
      <c r="C3" s="137"/>
      <c r="D3" s="27" t="str">
        <f>'Bozeman vs. Hartford'!O4</f>
        <v>Clayton Kershaw</v>
      </c>
      <c r="F3" s="27" t="str">
        <f>'Bozeman vs. Hartford'!B5</f>
        <v>Zach Davies</v>
      </c>
      <c r="G3" s="137"/>
      <c r="H3" s="27" t="str">
        <f>'Bozeman vs. Hartford'!O5</f>
        <v>Jon Gray</v>
      </c>
      <c r="J3" s="27" t="str">
        <f>'Bozeman vs. Hartford'!B6</f>
        <v>Asa Lacy</v>
      </c>
      <c r="K3" s="137"/>
      <c r="L3" s="27" t="str">
        <f>'Bozeman vs. Hartford'!O6</f>
        <v>Blake Snell</v>
      </c>
    </row>
    <row r="4" spans="2:12" s="18" customFormat="1" x14ac:dyDescent="0.3">
      <c r="B4" s="19">
        <f>VLOOKUP(B$3,boz_har!$C:$P,2,FALSE)</f>
        <v>29</v>
      </c>
      <c r="C4" s="20" t="s">
        <v>48</v>
      </c>
      <c r="D4" s="19">
        <f>VLOOKUP(D$3,boz_har!$C:$P,2,FALSE)</f>
        <v>29</v>
      </c>
      <c r="F4" s="19">
        <f>VLOOKUP(F$3,boz_har!$C:$P,2,FALSE)</f>
        <v>10</v>
      </c>
      <c r="G4" s="20" t="s">
        <v>48</v>
      </c>
      <c r="H4" s="19">
        <f>VLOOKUP(H$3,boz_har!$C:$P,2,FALSE)</f>
        <v>28</v>
      </c>
      <c r="J4" s="19">
        <f>VLOOKUP(J$3,boz_har!$C:$P,2,FALSE)</f>
        <v>28</v>
      </c>
      <c r="K4" s="20" t="s">
        <v>48</v>
      </c>
      <c r="L4" s="19">
        <f>VLOOKUP(L$3,boz_har!$C:$P,2,FALSE)</f>
        <v>28</v>
      </c>
    </row>
    <row r="5" spans="2:12" s="18" customFormat="1" x14ac:dyDescent="0.3">
      <c r="B5" s="21">
        <f>VLOOKUP(B$3,boz_har!$C:$P,3,FALSE)/100</f>
        <v>0.72400000000000009</v>
      </c>
      <c r="C5" s="22" t="s">
        <v>49</v>
      </c>
      <c r="D5" s="21">
        <f>VLOOKUP(D$3,boz_har!$C:$P,3,FALSE)/100</f>
        <v>0.55200000000000005</v>
      </c>
      <c r="F5" s="21">
        <f>VLOOKUP(F$3,boz_har!$C:$P,3,FALSE)/100</f>
        <v>0.3</v>
      </c>
      <c r="G5" s="22" t="s">
        <v>49</v>
      </c>
      <c r="H5" s="21">
        <f>VLOOKUP(H$3,boz_har!$C:$P,3,FALSE)/100</f>
        <v>0.46399999999999997</v>
      </c>
      <c r="J5" s="21">
        <f>VLOOKUP(J$3,boz_har!$C:$P,3,FALSE)/100</f>
        <v>0.35700000000000004</v>
      </c>
      <c r="K5" s="22" t="s">
        <v>49</v>
      </c>
      <c r="L5" s="21">
        <f>VLOOKUP(L$3,boz_har!$C:$P,3,FALSE)/100</f>
        <v>0.25</v>
      </c>
    </row>
    <row r="6" spans="2:12" s="18" customFormat="1" x14ac:dyDescent="0.3">
      <c r="B6" s="23">
        <f>VLOOKUP(B$3,boz_har!$C:$P,4,FALSE)</f>
        <v>193.3</v>
      </c>
      <c r="C6" s="20" t="s">
        <v>50</v>
      </c>
      <c r="D6" s="23">
        <f>VLOOKUP(D$3,boz_har!$C:$P,4,FALSE)</f>
        <v>178.3</v>
      </c>
      <c r="F6" s="23">
        <f>VLOOKUP(F$3,boz_har!$C:$P,4,FALSE)</f>
        <v>51</v>
      </c>
      <c r="G6" s="20" t="s">
        <v>50</v>
      </c>
      <c r="H6" s="23">
        <f>VLOOKUP(H$3,boz_har!$C:$P,4,FALSE)</f>
        <v>155.69999999999999</v>
      </c>
      <c r="J6" s="23">
        <f>VLOOKUP(J$3,boz_har!$C:$P,4,FALSE)</f>
        <v>155.30000000000001</v>
      </c>
      <c r="K6" s="20" t="s">
        <v>50</v>
      </c>
      <c r="L6" s="23">
        <f>VLOOKUP(L$3,boz_har!$C:$P,4,FALSE)</f>
        <v>151.30000000000001</v>
      </c>
    </row>
    <row r="7" spans="2:12" s="18" customFormat="1" x14ac:dyDescent="0.3">
      <c r="B7" s="24">
        <f>VLOOKUP(B$3,boz_har!$C:$P,7,FALSE)</f>
        <v>3.45</v>
      </c>
      <c r="C7" s="20" t="s">
        <v>51</v>
      </c>
      <c r="D7" s="24">
        <f>VLOOKUP(D$3,boz_har!$C:$P,7,FALSE)</f>
        <v>4.59</v>
      </c>
      <c r="F7" s="24">
        <f>VLOOKUP(F$3,boz_har!$C:$P,7,FALSE)</f>
        <v>6.18</v>
      </c>
      <c r="G7" s="20" t="s">
        <v>51</v>
      </c>
      <c r="H7" s="24">
        <f>VLOOKUP(H$3,boz_har!$C:$P,7,FALSE)</f>
        <v>4.45</v>
      </c>
      <c r="J7" s="24">
        <f>VLOOKUP(J$3,boz_har!$C:$P,7,FALSE)</f>
        <v>5.39</v>
      </c>
      <c r="K7" s="20" t="s">
        <v>51</v>
      </c>
      <c r="L7" s="24">
        <f>VLOOKUP(L$3,boz_har!$C:$P,7,FALSE)</f>
        <v>4.22</v>
      </c>
    </row>
    <row r="8" spans="2:12" s="18" customFormat="1" x14ac:dyDescent="0.3">
      <c r="B8" s="24">
        <f>VLOOKUP(B$3,boz_har!$C:$P,13,FALSE)</f>
        <v>1.1200000000000001</v>
      </c>
      <c r="C8" s="20" t="s">
        <v>57</v>
      </c>
      <c r="D8" s="24">
        <f>VLOOKUP(D$3,boz_har!$C:$P,13,FALSE)</f>
        <v>1.1200000000000001</v>
      </c>
      <c r="F8" s="24">
        <f>VLOOKUP(F$3,boz_har!$C:$P,13,FALSE)</f>
        <v>1.53</v>
      </c>
      <c r="G8" s="20" t="s">
        <v>57</v>
      </c>
      <c r="H8" s="24">
        <f>VLOOKUP(H$3,boz_har!$C:$P,13,FALSE)</f>
        <v>1.28</v>
      </c>
      <c r="J8" s="24">
        <f>VLOOKUP(J$3,boz_har!$C:$P,13,FALSE)</f>
        <v>1.38</v>
      </c>
      <c r="K8" s="20" t="s">
        <v>57</v>
      </c>
      <c r="L8" s="24">
        <f>VLOOKUP(L$3,boz_har!$C:$P,13,FALSE)</f>
        <v>1.41</v>
      </c>
    </row>
    <row r="9" spans="2:12" s="18" customFormat="1" x14ac:dyDescent="0.3">
      <c r="B9" s="24">
        <f>VLOOKUP(B$3,boz_har!$C:$P,12,FALSE)</f>
        <v>50.4</v>
      </c>
      <c r="C9" s="20" t="s">
        <v>56</v>
      </c>
      <c r="D9" s="24">
        <f>VLOOKUP(D$3,boz_har!$C:$P,12,FALSE)</f>
        <v>48.7</v>
      </c>
      <c r="F9" s="24">
        <f>VLOOKUP(F$3,boz_har!$C:$P,12,FALSE)</f>
        <v>50</v>
      </c>
      <c r="G9" s="20" t="s">
        <v>56</v>
      </c>
      <c r="H9" s="24">
        <f>VLOOKUP(H$3,boz_har!$C:$P,12,FALSE)</f>
        <v>49.9</v>
      </c>
      <c r="J9" s="24">
        <f>VLOOKUP(J$3,boz_har!$C:$P,12,FALSE)</f>
        <v>49.8</v>
      </c>
      <c r="K9" s="20" t="s">
        <v>56</v>
      </c>
      <c r="L9" s="24">
        <f>VLOOKUP(L$3,boz_har!$C:$P,12,FALSE)</f>
        <v>47.3</v>
      </c>
    </row>
    <row r="10" spans="2:12" s="18" customFormat="1" x14ac:dyDescent="0.3">
      <c r="B10" s="24">
        <f>VLOOKUP(B$3,boz_har!$C:$P,8,FALSE)</f>
        <v>7.82</v>
      </c>
      <c r="C10" s="20" t="s">
        <v>52</v>
      </c>
      <c r="D10" s="24">
        <f>VLOOKUP(D$3,boz_har!$C:$P,8,FALSE)</f>
        <v>7.97</v>
      </c>
      <c r="F10" s="24">
        <f>VLOOKUP(F$3,boz_har!$C:$P,8,FALSE)</f>
        <v>6.35</v>
      </c>
      <c r="G10" s="20" t="s">
        <v>52</v>
      </c>
      <c r="H10" s="24">
        <f>VLOOKUP(H$3,boz_har!$C:$P,8,FALSE)</f>
        <v>6.07</v>
      </c>
      <c r="J10" s="24">
        <f>VLOOKUP(J$3,boz_har!$C:$P,8,FALSE)</f>
        <v>7.01</v>
      </c>
      <c r="K10" s="20" t="s">
        <v>52</v>
      </c>
      <c r="L10" s="24">
        <f>VLOOKUP(L$3,boz_har!$C:$P,8,FALSE)</f>
        <v>10.35</v>
      </c>
    </row>
    <row r="11" spans="2:12" s="18" customFormat="1" x14ac:dyDescent="0.3">
      <c r="B11" s="24">
        <f>VLOOKUP(B$3,boz_har!$C:$P,9,FALSE)</f>
        <v>1.26</v>
      </c>
      <c r="C11" s="20" t="s">
        <v>53</v>
      </c>
      <c r="D11" s="24">
        <f>VLOOKUP(D$3,boz_har!$C:$P,9,FALSE)</f>
        <v>1.01</v>
      </c>
      <c r="F11" s="24">
        <f>VLOOKUP(F$3,boz_har!$C:$P,9,FALSE)</f>
        <v>2.82</v>
      </c>
      <c r="G11" s="20" t="s">
        <v>53</v>
      </c>
      <c r="H11" s="24">
        <f>VLOOKUP(H$3,boz_har!$C:$P,9,FALSE)</f>
        <v>2.54</v>
      </c>
      <c r="J11" s="24">
        <f>VLOOKUP(J$3,boz_har!$C:$P,9,FALSE)</f>
        <v>3.07</v>
      </c>
      <c r="K11" s="20" t="s">
        <v>53</v>
      </c>
      <c r="L11" s="24">
        <f>VLOOKUP(L$3,boz_har!$C:$P,9,FALSE)</f>
        <v>3.75</v>
      </c>
    </row>
    <row r="12" spans="2:12" s="18" customFormat="1" x14ac:dyDescent="0.3">
      <c r="B12" s="24" t="str">
        <f>VLOOKUP(B$3,boz_har!$C:$P,11,FALSE)</f>
        <v>6.22</v>
      </c>
      <c r="C12" s="20" t="s">
        <v>55</v>
      </c>
      <c r="D12" s="24" t="str">
        <f>VLOOKUP(D$3,boz_har!$C:$P,11,FALSE)</f>
        <v>7.9</v>
      </c>
      <c r="F12" s="24" t="str">
        <f>VLOOKUP(F$3,boz_har!$C:$P,11,FALSE)</f>
        <v>2.25</v>
      </c>
      <c r="G12" s="20" t="s">
        <v>55</v>
      </c>
      <c r="H12" s="24" t="str">
        <f>VLOOKUP(H$3,boz_har!$C:$P,11,FALSE)</f>
        <v>2.39</v>
      </c>
      <c r="J12" s="24" t="str">
        <f>VLOOKUP(J$3,boz_har!$C:$P,11,FALSE)</f>
        <v>2.28</v>
      </c>
      <c r="K12" s="20" t="s">
        <v>55</v>
      </c>
      <c r="L12" s="24" t="str">
        <f>VLOOKUP(L$3,boz_har!$C:$P,11,FALSE)</f>
        <v>2.76</v>
      </c>
    </row>
    <row r="13" spans="2:12" s="18" customFormat="1" x14ac:dyDescent="0.3">
      <c r="B13" s="24">
        <f>VLOOKUP(B$3,boz_har!$C:$P,10,FALSE)</f>
        <v>1.21</v>
      </c>
      <c r="C13" s="20" t="s">
        <v>54</v>
      </c>
      <c r="D13" s="24">
        <f>VLOOKUP(D$3,boz_har!$C:$P,10,FALSE)</f>
        <v>1.67</v>
      </c>
      <c r="F13" s="24">
        <f>VLOOKUP(F$3,boz_har!$C:$P,10,FALSE)</f>
        <v>1.24</v>
      </c>
      <c r="G13" s="20" t="s">
        <v>54</v>
      </c>
      <c r="H13" s="24">
        <f>VLOOKUP(H$3,boz_har!$C:$P,10,FALSE)</f>
        <v>0.87</v>
      </c>
      <c r="J13" s="24">
        <f>VLOOKUP(J$3,boz_har!$C:$P,10,FALSE)</f>
        <v>1.27</v>
      </c>
      <c r="K13" s="20" t="s">
        <v>54</v>
      </c>
      <c r="L13" s="24">
        <f>VLOOKUP(L$3,boz_har!$C:$P,10,FALSE)</f>
        <v>1.07</v>
      </c>
    </row>
    <row r="14" spans="2:12" s="18" customFormat="1" x14ac:dyDescent="0.3">
      <c r="B14" s="23">
        <f>VLOOKUP(B$3,boz_har!$C:$P,5,FALSE)</f>
        <v>56</v>
      </c>
      <c r="C14" s="20" t="s">
        <v>60</v>
      </c>
      <c r="D14" s="23">
        <f>VLOOKUP(D$3,boz_har!$C:$P,5,FALSE)</f>
        <v>52</v>
      </c>
      <c r="F14" s="23">
        <f>VLOOKUP(F$3,boz_har!$C:$P,5,FALSE)</f>
        <v>44</v>
      </c>
      <c r="G14" s="20" t="s">
        <v>60</v>
      </c>
      <c r="H14" s="23">
        <f>VLOOKUP(H$3,boz_har!$C:$P,5,FALSE)</f>
        <v>50</v>
      </c>
      <c r="J14" s="23">
        <f>VLOOKUP(J$3,boz_har!$C:$P,5,FALSE)</f>
        <v>47</v>
      </c>
      <c r="K14" s="20" t="s">
        <v>60</v>
      </c>
      <c r="L14" s="23">
        <f>VLOOKUP(L$3,boz_har!$C:$P,5,FALSE)</f>
        <v>51</v>
      </c>
    </row>
    <row r="15" spans="2:12" s="18" customFormat="1" x14ac:dyDescent="0.3">
      <c r="B15" s="24">
        <f>VLOOKUP(B$3,boz_har!$C:$P,6,FALSE)</f>
        <v>0.4</v>
      </c>
      <c r="C15" s="20" t="s">
        <v>61</v>
      </c>
      <c r="D15" s="24">
        <f>VLOOKUP(D$3,boz_har!$C:$P,6,FALSE)</f>
        <v>0.1</v>
      </c>
      <c r="F15" s="24">
        <f>VLOOKUP(F$3,boz_har!$C:$P,6,FALSE)</f>
        <v>-0.5</v>
      </c>
      <c r="G15" s="20" t="s">
        <v>61</v>
      </c>
      <c r="H15" s="24">
        <f>VLOOKUP(H$3,boz_har!$C:$P,6,FALSE)</f>
        <v>0</v>
      </c>
      <c r="J15" s="24">
        <f>VLOOKUP(J$3,boz_har!$C:$P,6,FALSE)</f>
        <v>-0.2</v>
      </c>
      <c r="K15" s="20" t="s">
        <v>61</v>
      </c>
      <c r="L15" s="24">
        <f>VLOOKUP(L$3,boz_har!$C:$P,6,FALSE)</f>
        <v>0</v>
      </c>
    </row>
    <row r="16" spans="2:12" s="18" customFormat="1" x14ac:dyDescent="0.3">
      <c r="C16" s="17"/>
      <c r="G16" s="17"/>
      <c r="K16" s="17"/>
    </row>
    <row r="17" spans="3:11" s="18" customFormat="1" x14ac:dyDescent="0.3">
      <c r="C17" s="20"/>
      <c r="G17" s="20"/>
      <c r="K17" s="20"/>
    </row>
    <row r="18" spans="3:11" s="18" customFormat="1" x14ac:dyDescent="0.3">
      <c r="C18" s="21"/>
      <c r="G18" s="21"/>
      <c r="K18" s="21"/>
    </row>
  </sheetData>
  <mergeCells count="3">
    <mergeCell ref="C2:C3"/>
    <mergeCell ref="G2:G3"/>
    <mergeCell ref="K2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6F8E-C72B-43C5-8D70-11FD7A44D8F6}">
  <dimension ref="A1:Q13"/>
  <sheetViews>
    <sheetView workbookViewId="0">
      <selection activeCell="H17" sqref="H17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4.6640625" bestFit="1" customWidth="1"/>
    <col min="4" max="4" width="7.77734375" bestFit="1" customWidth="1"/>
    <col min="5" max="5" width="6.5546875" bestFit="1" customWidth="1"/>
    <col min="6" max="6" width="6" bestFit="1" customWidth="1"/>
    <col min="7" max="7" width="5" bestFit="1" customWidth="1"/>
    <col min="8" max="8" width="10" bestFit="1" customWidth="1"/>
    <col min="9" max="9" width="5.88671875" bestFit="1" customWidth="1"/>
    <col min="10" max="10" width="6.109375" bestFit="1" customWidth="1"/>
    <col min="11" max="11" width="7.33203125" bestFit="1" customWidth="1"/>
    <col min="12" max="12" width="6.88671875" bestFit="1" customWidth="1"/>
    <col min="13" max="13" width="7.33203125" bestFit="1" customWidth="1"/>
    <col min="14" max="14" width="6.77734375" bestFit="1" customWidth="1"/>
    <col min="15" max="15" width="7.33203125" bestFit="1" customWidth="1"/>
    <col min="16" max="16" width="5.77734375" bestFit="1" customWidth="1"/>
    <col min="17" max="17" width="13" bestFit="1" customWidth="1"/>
  </cols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47</v>
      </c>
    </row>
    <row r="2" spans="1:17" x14ac:dyDescent="0.3">
      <c r="A2">
        <v>0</v>
      </c>
      <c r="B2">
        <v>54</v>
      </c>
      <c r="C2" s="1" t="s">
        <v>31</v>
      </c>
      <c r="D2">
        <v>29</v>
      </c>
      <c r="E2">
        <v>72.400000000000006</v>
      </c>
      <c r="F2">
        <v>193.3</v>
      </c>
      <c r="G2">
        <v>56</v>
      </c>
      <c r="H2">
        <v>0.4</v>
      </c>
      <c r="I2">
        <v>3.45</v>
      </c>
      <c r="J2">
        <v>7.82</v>
      </c>
      <c r="K2">
        <v>1.26</v>
      </c>
      <c r="L2">
        <v>1.21</v>
      </c>
      <c r="M2" t="s">
        <v>74</v>
      </c>
      <c r="N2">
        <v>50.4</v>
      </c>
      <c r="O2">
        <v>1.1200000000000001</v>
      </c>
      <c r="P2">
        <v>1498</v>
      </c>
      <c r="Q2">
        <v>48</v>
      </c>
    </row>
    <row r="3" spans="1:17" x14ac:dyDescent="0.3">
      <c r="A3">
        <v>1</v>
      </c>
      <c r="B3">
        <v>54</v>
      </c>
      <c r="C3" s="1" t="s">
        <v>32</v>
      </c>
      <c r="D3">
        <v>28</v>
      </c>
      <c r="E3">
        <v>35.700000000000003</v>
      </c>
      <c r="F3">
        <v>155.30000000000001</v>
      </c>
      <c r="G3">
        <v>47</v>
      </c>
      <c r="H3">
        <v>-0.2</v>
      </c>
      <c r="I3">
        <v>5.39</v>
      </c>
      <c r="J3">
        <v>7.01</v>
      </c>
      <c r="K3">
        <v>3.07</v>
      </c>
      <c r="L3">
        <v>1.27</v>
      </c>
      <c r="M3" t="s">
        <v>75</v>
      </c>
      <c r="N3">
        <v>49.8</v>
      </c>
      <c r="O3">
        <v>1.38</v>
      </c>
      <c r="P3">
        <v>1498</v>
      </c>
      <c r="Q3">
        <v>48</v>
      </c>
    </row>
    <row r="4" spans="1:17" x14ac:dyDescent="0.3">
      <c r="A4">
        <v>2</v>
      </c>
      <c r="B4">
        <v>54</v>
      </c>
      <c r="C4" s="1" t="s">
        <v>33</v>
      </c>
      <c r="D4">
        <v>10</v>
      </c>
      <c r="E4">
        <v>30</v>
      </c>
      <c r="F4">
        <v>51</v>
      </c>
      <c r="G4">
        <v>44</v>
      </c>
      <c r="H4">
        <v>-0.5</v>
      </c>
      <c r="I4">
        <v>6.18</v>
      </c>
      <c r="J4">
        <v>6.35</v>
      </c>
      <c r="K4">
        <v>2.82</v>
      </c>
      <c r="L4">
        <v>1.24</v>
      </c>
      <c r="M4" t="s">
        <v>79</v>
      </c>
      <c r="N4">
        <v>50</v>
      </c>
      <c r="O4">
        <v>1.53</v>
      </c>
      <c r="P4">
        <v>1498</v>
      </c>
      <c r="Q4">
        <v>48</v>
      </c>
    </row>
    <row r="5" spans="1:17" x14ac:dyDescent="0.3">
      <c r="A5">
        <v>3</v>
      </c>
      <c r="B5">
        <v>54</v>
      </c>
      <c r="C5" s="1" t="s">
        <v>34</v>
      </c>
      <c r="D5">
        <v>28</v>
      </c>
      <c r="E5">
        <v>14.3</v>
      </c>
      <c r="F5">
        <v>128</v>
      </c>
      <c r="G5">
        <v>46</v>
      </c>
      <c r="H5">
        <v>-0.3</v>
      </c>
      <c r="I5">
        <v>5.56</v>
      </c>
      <c r="J5">
        <v>7.95</v>
      </c>
      <c r="K5">
        <v>4.99</v>
      </c>
      <c r="L5">
        <v>1.41</v>
      </c>
      <c r="M5" t="s">
        <v>87</v>
      </c>
      <c r="N5">
        <v>46.9</v>
      </c>
      <c r="O5">
        <v>1.55</v>
      </c>
      <c r="P5">
        <v>1498</v>
      </c>
      <c r="Q5">
        <v>48</v>
      </c>
    </row>
    <row r="6" spans="1:17" x14ac:dyDescent="0.3">
      <c r="A6">
        <v>4</v>
      </c>
      <c r="B6">
        <v>54</v>
      </c>
      <c r="C6" s="1" t="s">
        <v>35</v>
      </c>
      <c r="D6">
        <v>31</v>
      </c>
      <c r="E6">
        <v>6.5</v>
      </c>
      <c r="F6">
        <v>77</v>
      </c>
      <c r="G6">
        <v>44</v>
      </c>
      <c r="H6">
        <v>-0.5</v>
      </c>
      <c r="I6">
        <v>5.85</v>
      </c>
      <c r="J6">
        <v>3.16</v>
      </c>
      <c r="K6">
        <v>3.86</v>
      </c>
      <c r="L6">
        <v>0.47</v>
      </c>
      <c r="M6" t="s">
        <v>89</v>
      </c>
      <c r="N6">
        <v>56.5</v>
      </c>
      <c r="O6">
        <v>1.78</v>
      </c>
      <c r="P6">
        <v>1498</v>
      </c>
      <c r="Q6">
        <v>48</v>
      </c>
    </row>
    <row r="7" spans="1:17" x14ac:dyDescent="0.3">
      <c r="A7">
        <v>5</v>
      </c>
      <c r="B7">
        <v>54</v>
      </c>
      <c r="C7" s="1" t="s">
        <v>36</v>
      </c>
      <c r="D7">
        <v>25</v>
      </c>
      <c r="E7">
        <v>0</v>
      </c>
      <c r="F7">
        <v>53.3</v>
      </c>
      <c r="G7">
        <v>47</v>
      </c>
      <c r="H7">
        <v>-0.2</v>
      </c>
      <c r="I7">
        <v>6.08</v>
      </c>
      <c r="J7">
        <v>6.24</v>
      </c>
      <c r="K7">
        <v>0.68</v>
      </c>
      <c r="L7">
        <v>2.87</v>
      </c>
      <c r="M7" t="s">
        <v>96</v>
      </c>
      <c r="N7">
        <v>45.3</v>
      </c>
      <c r="O7">
        <v>1.24</v>
      </c>
      <c r="P7">
        <v>1498</v>
      </c>
      <c r="Q7">
        <v>48</v>
      </c>
    </row>
    <row r="8" spans="1:17" x14ac:dyDescent="0.3">
      <c r="A8">
        <v>6</v>
      </c>
      <c r="B8">
        <v>54</v>
      </c>
      <c r="C8" s="1" t="s">
        <v>37</v>
      </c>
      <c r="D8">
        <v>13</v>
      </c>
      <c r="E8">
        <v>0</v>
      </c>
      <c r="F8">
        <v>18</v>
      </c>
      <c r="G8">
        <v>44</v>
      </c>
      <c r="H8">
        <v>-0.5</v>
      </c>
      <c r="I8">
        <v>9.99</v>
      </c>
      <c r="J8">
        <v>7.5</v>
      </c>
      <c r="K8">
        <v>6.5</v>
      </c>
      <c r="L8">
        <v>3.5</v>
      </c>
      <c r="M8" t="s">
        <v>97</v>
      </c>
      <c r="N8">
        <v>61.8</v>
      </c>
      <c r="O8">
        <v>2.2200000000000002</v>
      </c>
      <c r="P8">
        <v>1498</v>
      </c>
      <c r="Q8">
        <v>48</v>
      </c>
    </row>
    <row r="9" spans="1:17" x14ac:dyDescent="0.3">
      <c r="A9">
        <v>7</v>
      </c>
      <c r="B9">
        <v>54</v>
      </c>
      <c r="C9" s="1" t="s">
        <v>126</v>
      </c>
      <c r="D9">
        <v>50</v>
      </c>
      <c r="E9">
        <v>0</v>
      </c>
      <c r="F9">
        <v>49.3</v>
      </c>
      <c r="G9">
        <v>52</v>
      </c>
      <c r="H9">
        <v>0.1</v>
      </c>
      <c r="I9">
        <v>2.74</v>
      </c>
      <c r="J9">
        <v>18.059999999999999</v>
      </c>
      <c r="K9">
        <v>8.39</v>
      </c>
      <c r="L9">
        <v>0.91</v>
      </c>
      <c r="M9" t="s">
        <v>145</v>
      </c>
      <c r="N9">
        <v>57.8</v>
      </c>
      <c r="O9">
        <v>1.4</v>
      </c>
      <c r="P9">
        <v>1498</v>
      </c>
      <c r="Q9">
        <v>48</v>
      </c>
    </row>
    <row r="10" spans="1:17" x14ac:dyDescent="0.3">
      <c r="A10">
        <v>8</v>
      </c>
      <c r="B10">
        <v>57</v>
      </c>
      <c r="C10" s="1" t="s">
        <v>38</v>
      </c>
      <c r="D10">
        <v>29</v>
      </c>
      <c r="E10">
        <v>55.2</v>
      </c>
      <c r="F10">
        <v>178.3</v>
      </c>
      <c r="G10">
        <v>52</v>
      </c>
      <c r="H10">
        <v>0.1</v>
      </c>
      <c r="I10">
        <v>4.59</v>
      </c>
      <c r="J10">
        <v>7.97</v>
      </c>
      <c r="K10">
        <v>1.01</v>
      </c>
      <c r="L10">
        <v>1.67</v>
      </c>
      <c r="M10" t="s">
        <v>77</v>
      </c>
      <c r="N10">
        <v>48.7</v>
      </c>
      <c r="O10">
        <v>1.1200000000000001</v>
      </c>
      <c r="P10">
        <v>1485</v>
      </c>
      <c r="Q10">
        <v>50</v>
      </c>
    </row>
    <row r="11" spans="1:17" x14ac:dyDescent="0.3">
      <c r="A11">
        <v>9</v>
      </c>
      <c r="B11">
        <v>57</v>
      </c>
      <c r="C11" s="1" t="s">
        <v>39</v>
      </c>
      <c r="D11">
        <v>28</v>
      </c>
      <c r="E11">
        <v>46.4</v>
      </c>
      <c r="F11">
        <v>155.69999999999999</v>
      </c>
      <c r="G11">
        <v>50</v>
      </c>
      <c r="H11">
        <v>0</v>
      </c>
      <c r="I11">
        <v>4.45</v>
      </c>
      <c r="J11">
        <v>6.07</v>
      </c>
      <c r="K11">
        <v>2.54</v>
      </c>
      <c r="L11">
        <v>0.87</v>
      </c>
      <c r="M11" t="s">
        <v>78</v>
      </c>
      <c r="N11">
        <v>49.9</v>
      </c>
      <c r="O11">
        <v>1.28</v>
      </c>
      <c r="P11">
        <v>1485</v>
      </c>
      <c r="Q11">
        <v>50</v>
      </c>
    </row>
    <row r="12" spans="1:17" x14ac:dyDescent="0.3">
      <c r="A12">
        <v>10</v>
      </c>
      <c r="B12">
        <v>57</v>
      </c>
      <c r="C12" s="1" t="s">
        <v>40</v>
      </c>
      <c r="D12">
        <v>28</v>
      </c>
      <c r="E12">
        <v>25</v>
      </c>
      <c r="F12">
        <v>151.30000000000001</v>
      </c>
      <c r="G12">
        <v>51</v>
      </c>
      <c r="H12">
        <v>0</v>
      </c>
      <c r="I12">
        <v>4.22</v>
      </c>
      <c r="J12">
        <v>10.35</v>
      </c>
      <c r="K12">
        <v>3.75</v>
      </c>
      <c r="L12">
        <v>1.07</v>
      </c>
      <c r="M12" t="s">
        <v>83</v>
      </c>
      <c r="N12">
        <v>47.3</v>
      </c>
      <c r="O12">
        <v>1.41</v>
      </c>
      <c r="P12">
        <v>1485</v>
      </c>
      <c r="Q12">
        <v>50</v>
      </c>
    </row>
    <row r="13" spans="1:17" x14ac:dyDescent="0.3">
      <c r="A13">
        <v>11</v>
      </c>
      <c r="B13">
        <v>57</v>
      </c>
      <c r="C13" s="1" t="s">
        <v>41</v>
      </c>
      <c r="D13">
        <v>4</v>
      </c>
      <c r="E13">
        <v>0</v>
      </c>
      <c r="F13">
        <v>4</v>
      </c>
      <c r="G13">
        <v>52</v>
      </c>
      <c r="H13">
        <v>0.1</v>
      </c>
      <c r="I13">
        <v>2.25</v>
      </c>
      <c r="J13">
        <v>18</v>
      </c>
      <c r="K13">
        <v>4.5</v>
      </c>
      <c r="L13">
        <v>0</v>
      </c>
      <c r="M13" t="s">
        <v>95</v>
      </c>
      <c r="N13">
        <v>50</v>
      </c>
      <c r="O13">
        <v>1.25</v>
      </c>
      <c r="P13">
        <v>1485</v>
      </c>
      <c r="Q13">
        <v>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CB7D-E899-459C-A765-D0CCD3E06BEB}">
  <dimension ref="B2:AC112"/>
  <sheetViews>
    <sheetView showGridLines="0" topLeftCell="A3" zoomScale="175" zoomScaleNormal="175" workbookViewId="0">
      <selection activeCell="B4" sqref="B4:B10"/>
    </sheetView>
  </sheetViews>
  <sheetFormatPr defaultRowHeight="13.8" x14ac:dyDescent="0.25"/>
  <cols>
    <col min="1" max="1" width="1.109375" style="2" customWidth="1"/>
    <col min="2" max="2" width="15.88671875" style="2" customWidth="1"/>
    <col min="3" max="7" width="7.77734375" style="7" customWidth="1"/>
    <col min="8" max="8" width="8.88671875" style="7" customWidth="1"/>
    <col min="9" max="9" width="8.88671875" style="3" customWidth="1"/>
    <col min="10" max="14" width="7.77734375" style="3" customWidth="1"/>
    <col min="15" max="15" width="15.88671875" style="2" customWidth="1"/>
    <col min="16" max="16" width="10.6640625" style="3" customWidth="1"/>
    <col min="17" max="17" width="15.21875" style="2" bestFit="1" customWidth="1"/>
    <col min="18" max="18" width="17.6640625" style="2" bestFit="1" customWidth="1"/>
    <col min="19" max="16384" width="8.88671875" style="2"/>
  </cols>
  <sheetData>
    <row r="2" spans="2:29" ht="27.6" customHeight="1" x14ac:dyDescent="0.25">
      <c r="B2" s="134" t="str">
        <f>_xlfn.CONCAT("Anchorage Polar Bears(Team Game Score = ",AB3,")")</f>
        <v>Anchorage Polar Bears(Team Game Score = 49)</v>
      </c>
      <c r="C2" s="134"/>
      <c r="D2" s="134"/>
      <c r="E2" s="134"/>
      <c r="F2" s="134"/>
      <c r="G2" s="134"/>
      <c r="H2" s="134"/>
      <c r="I2" s="135" t="str">
        <f>_xlfn.CONCAT("Indianapolis Racers (Team Game Score = ",AC3,")")</f>
        <v>Indianapolis Racers (Team Game Score = 55)</v>
      </c>
      <c r="J2" s="135"/>
      <c r="K2" s="135"/>
      <c r="L2" s="135"/>
      <c r="M2" s="135"/>
      <c r="N2" s="135"/>
      <c r="O2" s="135"/>
    </row>
    <row r="3" spans="2:29" ht="42" thickBot="1" x14ac:dyDescent="0.3">
      <c r="B3" s="15" t="s">
        <v>64</v>
      </c>
      <c r="C3" s="35" t="s">
        <v>42</v>
      </c>
      <c r="D3" s="35" t="s">
        <v>70</v>
      </c>
      <c r="E3" s="35" t="s">
        <v>71</v>
      </c>
      <c r="F3" s="35" t="s">
        <v>65</v>
      </c>
      <c r="G3" s="35" t="s">
        <v>62</v>
      </c>
      <c r="H3" s="133" t="s">
        <v>63</v>
      </c>
      <c r="I3" s="133"/>
      <c r="J3" s="35" t="s">
        <v>62</v>
      </c>
      <c r="K3" s="35" t="s">
        <v>65</v>
      </c>
      <c r="L3" s="35" t="s">
        <v>71</v>
      </c>
      <c r="M3" s="35" t="s">
        <v>70</v>
      </c>
      <c r="N3" s="35" t="s">
        <v>42</v>
      </c>
      <c r="O3" s="16" t="s">
        <v>64</v>
      </c>
      <c r="AB3" s="2">
        <f>VLOOKUP(B4,anc_ind!C:Q,15,FALSE)</f>
        <v>49</v>
      </c>
      <c r="AC3" s="2">
        <f>VLOOKUP(O4,anc_ind!C:Q,15,FALSE)</f>
        <v>55</v>
      </c>
    </row>
    <row r="4" spans="2:29" ht="14.4" customHeight="1" x14ac:dyDescent="0.25">
      <c r="B4" s="14" t="s">
        <v>2</v>
      </c>
      <c r="C4" s="7">
        <f>IFERROR(VLOOKUP(B4,anc_ind!C:Q,5,FALSE),"-")</f>
        <v>51</v>
      </c>
      <c r="D4" s="8">
        <f>IFERROR(VLOOKUP(B4,anc_ind!C:Q,14,FALSE),$D$4)</f>
        <v>1534</v>
      </c>
      <c r="E4" s="8">
        <f>IFERROR(4.7*(C4-VLOOKUP(B4,anc_ind!C:Q,15,FALSE)),0)</f>
        <v>9.4</v>
      </c>
      <c r="F4" s="8">
        <f>D4+E4+68</f>
        <v>1611.4</v>
      </c>
      <c r="G4" s="9">
        <f t="shared" ref="G4:G10" si="0">1/(1+(10^((K4-F4)/400)))</f>
        <v>0.40143283333646806</v>
      </c>
      <c r="H4" s="132" t="s">
        <v>0</v>
      </c>
      <c r="I4" s="132"/>
      <c r="J4" s="4">
        <f>1/(1+10^((F4-K4)/400))</f>
        <v>0.59856716666353182</v>
      </c>
      <c r="K4" s="31">
        <f>VLOOKUP(O4,anc_ind!C:Q,14,FALSE)+L4</f>
        <v>1680.8</v>
      </c>
      <c r="L4" s="8">
        <f>4.7*(N4-VLOOKUP(O4,anc_ind!C:Q,15,FALSE))</f>
        <v>18.8</v>
      </c>
      <c r="M4" s="8">
        <f>VLOOKUP(O4,anc_ind!C:Q,14,FALSE)</f>
        <v>1662</v>
      </c>
      <c r="N4" s="3">
        <f>VLOOKUP(O4,anc_ind!C:Q,5,FALSE)</f>
        <v>59</v>
      </c>
      <c r="O4" s="13" t="s">
        <v>103</v>
      </c>
    </row>
    <row r="5" spans="2:29" x14ac:dyDescent="0.25">
      <c r="B5" s="14" t="s">
        <v>25</v>
      </c>
      <c r="C5" s="7">
        <f>IFERROR(VLOOKUP(B5,anc_ind!C:Q,5,FALSE),"-")</f>
        <v>47</v>
      </c>
      <c r="D5" s="8">
        <f>IFERROR(VLOOKUP(B5,anc_ind!C:Q,14,FALSE),$D$4)</f>
        <v>1534</v>
      </c>
      <c r="E5" s="8">
        <f>IFERROR(4.7*(C5-VLOOKUP(B5,anc_ind!C:Q,15,FALSE)),0)</f>
        <v>-9.4</v>
      </c>
      <c r="F5" s="8">
        <f>D5+E5+68</f>
        <v>1592.6</v>
      </c>
      <c r="G5" s="9">
        <f t="shared" si="0"/>
        <v>0.39494953071121824</v>
      </c>
      <c r="H5" s="132" t="s">
        <v>43</v>
      </c>
      <c r="I5" s="132"/>
      <c r="J5" s="4">
        <f t="shared" ref="J5:J10" si="1">1/(1+10^((F5-K5)/400))</f>
        <v>0.60505046928878181</v>
      </c>
      <c r="K5" s="31">
        <f>VLOOKUP(O5,anc_ind!C:Q,14,FALSE)+L5</f>
        <v>1666.7</v>
      </c>
      <c r="L5" s="8">
        <f>4.7*(N5-VLOOKUP(O5,anc_ind!C:Q,15,FALSE))</f>
        <v>4.7</v>
      </c>
      <c r="M5" s="8">
        <f>VLOOKUP(O5,anc_ind!C:Q,14,FALSE)</f>
        <v>1662</v>
      </c>
      <c r="N5" s="3">
        <f>VLOOKUP(O5,anc_ind!C:Q,5,FALSE)</f>
        <v>56</v>
      </c>
      <c r="O5" s="13" t="s">
        <v>101</v>
      </c>
    </row>
    <row r="6" spans="2:29" x14ac:dyDescent="0.25">
      <c r="B6" s="14" t="s">
        <v>26</v>
      </c>
      <c r="C6" s="7">
        <f>IFERROR(VLOOKUP(B6,anc_ind!C:Q,5,FALSE),"-")</f>
        <v>50</v>
      </c>
      <c r="D6" s="8">
        <f>IFERROR(VLOOKUP(B6,anc_ind!C:Q,14,FALSE),$D$4)</f>
        <v>1534</v>
      </c>
      <c r="E6" s="8">
        <f>IFERROR(4.7*(C6-VLOOKUP(B6,anc_ind!C:Q,15,FALSE)),0)</f>
        <v>4.7</v>
      </c>
      <c r="F6" s="8">
        <f>D6+E6</f>
        <v>1538.7</v>
      </c>
      <c r="G6" s="9">
        <f t="shared" si="0"/>
        <v>0.24448111792880314</v>
      </c>
      <c r="H6" s="132" t="s">
        <v>44</v>
      </c>
      <c r="I6" s="132"/>
      <c r="J6" s="4">
        <f t="shared" si="1"/>
        <v>0.75551888207119688</v>
      </c>
      <c r="K6" s="31">
        <f>VLOOKUP(O6,anc_ind!C:Q,14,FALSE)+68+L6</f>
        <v>1734.7</v>
      </c>
      <c r="L6" s="8">
        <f>4.7*(N6-VLOOKUP(O6,anc_ind!C:Q,15,FALSE))</f>
        <v>4.7</v>
      </c>
      <c r="M6" s="8">
        <f>VLOOKUP(O6,anc_ind!C:Q,14,FALSE)</f>
        <v>1662</v>
      </c>
      <c r="N6" s="3">
        <f>VLOOKUP(O6,anc_ind!C:Q,5,FALSE)</f>
        <v>56</v>
      </c>
      <c r="O6" s="13" t="s">
        <v>102</v>
      </c>
    </row>
    <row r="7" spans="2:29" x14ac:dyDescent="0.25">
      <c r="B7" s="14" t="s">
        <v>108</v>
      </c>
      <c r="C7" s="7" t="str">
        <f>IFERROR(VLOOKUP(B7,anc_ind!C:Q,5,FALSE),"-")</f>
        <v>-</v>
      </c>
      <c r="D7" s="8">
        <f>IFERROR(VLOOKUP(B7,anc_ind!C:Q,14,FALSE),$D$4)</f>
        <v>1534</v>
      </c>
      <c r="E7" s="8">
        <f>IFERROR(4.7*(C7-VLOOKUP(B7,anc_ind!C:Q,15,FALSE)),0)</f>
        <v>0</v>
      </c>
      <c r="F7" s="8">
        <f>D7+E7</f>
        <v>1534</v>
      </c>
      <c r="G7" s="9">
        <f t="shared" si="0"/>
        <v>0.27032193659849968</v>
      </c>
      <c r="H7" s="132" t="s">
        <v>105</v>
      </c>
      <c r="I7" s="132"/>
      <c r="J7" s="4">
        <f t="shared" si="1"/>
        <v>0.72967806340150032</v>
      </c>
      <c r="K7" s="31">
        <f>VLOOKUP(O7,anc_ind!C:Q,14,FALSE)+68+L7</f>
        <v>1706.5</v>
      </c>
      <c r="L7" s="8">
        <f>4.7*(N7-VLOOKUP(O7,anc_ind!C:Q,15,FALSE))</f>
        <v>-23.5</v>
      </c>
      <c r="M7" s="8">
        <f>VLOOKUP(O7,anc_ind!C:Q,14,FALSE)</f>
        <v>1662</v>
      </c>
      <c r="N7" s="3">
        <f>VLOOKUP(O7,anc_ind!C:Q,5,FALSE)</f>
        <v>50</v>
      </c>
      <c r="O7" s="13" t="s">
        <v>104</v>
      </c>
    </row>
    <row r="8" spans="2:29" x14ac:dyDescent="0.25">
      <c r="B8" s="14" t="s">
        <v>2</v>
      </c>
      <c r="C8" s="7">
        <f>IFERROR(VLOOKUP(B8,anc_ind!C:Q,5,FALSE),"-")</f>
        <v>51</v>
      </c>
      <c r="D8" s="8">
        <f>IFERROR(VLOOKUP(B8,anc_ind!C:Q,14,FALSE),$D$4)</f>
        <v>1534</v>
      </c>
      <c r="E8" s="8">
        <f>IFERROR(4.7*(C8-VLOOKUP(B8,anc_ind!C:Q,15,FALSE)),0)</f>
        <v>9.4</v>
      </c>
      <c r="F8" s="8">
        <f>D8+E8</f>
        <v>1543.4</v>
      </c>
      <c r="G8" s="9">
        <f t="shared" si="0"/>
        <v>0.23462499454789049</v>
      </c>
      <c r="H8" s="132" t="s">
        <v>46</v>
      </c>
      <c r="I8" s="132"/>
      <c r="J8" s="4">
        <f t="shared" si="1"/>
        <v>0.76537500545210946</v>
      </c>
      <c r="K8" s="31">
        <f>VLOOKUP(O8,anc_ind!C:Q,14,FALSE)+68+L8</f>
        <v>1748.8</v>
      </c>
      <c r="L8" s="8">
        <f>4.7*(N8-VLOOKUP(O8,anc_ind!C:Q,15,FALSE))</f>
        <v>18.8</v>
      </c>
      <c r="M8" s="8">
        <f>VLOOKUP(O8,anc_ind!C:Q,14,FALSE)</f>
        <v>1662</v>
      </c>
      <c r="N8" s="3">
        <f>VLOOKUP(O8,anc_ind!C:Q,5,FALSE)</f>
        <v>59</v>
      </c>
      <c r="O8" s="13" t="s">
        <v>103</v>
      </c>
    </row>
    <row r="9" spans="2:29" x14ac:dyDescent="0.25">
      <c r="B9" s="14" t="s">
        <v>25</v>
      </c>
      <c r="C9" s="7">
        <f>IFERROR(VLOOKUP(B9,anc_ind!C:Q,5,FALSE),"-")</f>
        <v>47</v>
      </c>
      <c r="D9" s="8">
        <f>IFERROR(VLOOKUP(B9,anc_ind!C:Q,14,FALSE),$D$4)</f>
        <v>1534</v>
      </c>
      <c r="E9" s="8">
        <f>IFERROR(4.7*(C9-VLOOKUP(B9,anc_ind!C:Q,15,FALSE)),0)</f>
        <v>-9.4</v>
      </c>
      <c r="F9" s="8">
        <f>D9+E9</f>
        <v>1524.6</v>
      </c>
      <c r="G9" s="9">
        <f t="shared" si="0"/>
        <v>0.22980142228765207</v>
      </c>
      <c r="H9" s="132" t="s">
        <v>106</v>
      </c>
      <c r="I9" s="132"/>
      <c r="J9" s="4">
        <f t="shared" si="1"/>
        <v>0.7701985777123479</v>
      </c>
      <c r="K9" s="31">
        <f>VLOOKUP(O9,anc_ind!C:Q,14,FALSE)+68+L9</f>
        <v>1734.7</v>
      </c>
      <c r="L9" s="8">
        <f>4.7*(N9-VLOOKUP(O9,anc_ind!C:Q,15,FALSE))</f>
        <v>4.7</v>
      </c>
      <c r="M9" s="8">
        <f>VLOOKUP(O9,anc_ind!C:Q,14,FALSE)</f>
        <v>1662</v>
      </c>
      <c r="N9" s="3">
        <f>VLOOKUP(O9,anc_ind!C:Q,5,FALSE)</f>
        <v>56</v>
      </c>
      <c r="O9" s="13" t="s">
        <v>101</v>
      </c>
    </row>
    <row r="10" spans="2:29" x14ac:dyDescent="0.25">
      <c r="B10" s="14" t="s">
        <v>26</v>
      </c>
      <c r="C10" s="7">
        <f>IFERROR(VLOOKUP(B10,anc_ind!C:Q,5,FALSE),"-")</f>
        <v>50</v>
      </c>
      <c r="D10" s="8">
        <f>IFERROR(VLOOKUP(B10,anc_ind!C:Q,14,FALSE),$D$4)</f>
        <v>1534</v>
      </c>
      <c r="E10" s="8">
        <f>IFERROR(4.7*(C10-VLOOKUP(B10,anc_ind!C:Q,15,FALSE)),0)</f>
        <v>4.7</v>
      </c>
      <c r="F10" s="8">
        <f>D10+E10</f>
        <v>1538.7</v>
      </c>
      <c r="G10" s="9">
        <f t="shared" si="0"/>
        <v>0.24448111792880314</v>
      </c>
      <c r="H10" s="132" t="s">
        <v>107</v>
      </c>
      <c r="I10" s="132"/>
      <c r="J10" s="4">
        <f t="shared" si="1"/>
        <v>0.75551888207119688</v>
      </c>
      <c r="K10" s="31">
        <f>VLOOKUP(O10,anc_ind!C:Q,14,FALSE)+68+L10</f>
        <v>1734.7</v>
      </c>
      <c r="L10" s="8">
        <f>4.7*(N10-VLOOKUP(O10,anc_ind!C:Q,15,FALSE))</f>
        <v>4.7</v>
      </c>
      <c r="M10" s="8">
        <f>VLOOKUP(O10,anc_ind!C:Q,14,FALSE)</f>
        <v>1662</v>
      </c>
      <c r="N10" s="3">
        <f>VLOOKUP(O10,anc_ind!C:Q,5,FALSE)</f>
        <v>56</v>
      </c>
      <c r="O10" s="13" t="s">
        <v>102</v>
      </c>
    </row>
    <row r="11" spans="2:29" x14ac:dyDescent="0.25">
      <c r="G11" s="32"/>
      <c r="J11" s="32"/>
      <c r="P11" s="7"/>
      <c r="Q11" s="32"/>
      <c r="R11" s="32"/>
    </row>
    <row r="12" spans="2:29" x14ac:dyDescent="0.25">
      <c r="G12" s="34">
        <f>SUMIF(F22:F91,4,N22:N91)</f>
        <v>0.10858698789361457</v>
      </c>
      <c r="H12" s="131" t="s">
        <v>72</v>
      </c>
      <c r="I12" s="131"/>
      <c r="J12" s="34">
        <f>1-G12</f>
        <v>0.89141301210638546</v>
      </c>
      <c r="P12" s="7"/>
      <c r="Q12" s="32"/>
      <c r="R12" s="32"/>
    </row>
    <row r="13" spans="2:29" x14ac:dyDescent="0.25">
      <c r="B13" s="30" t="s">
        <v>66</v>
      </c>
      <c r="G13" s="32"/>
      <c r="H13" s="32"/>
      <c r="I13" s="37"/>
      <c r="J13" s="32"/>
      <c r="P13" s="7"/>
      <c r="Q13" s="32"/>
      <c r="R13" s="32"/>
    </row>
    <row r="14" spans="2:29" x14ac:dyDescent="0.25">
      <c r="B14" s="5" t="s">
        <v>67</v>
      </c>
      <c r="C14" s="10"/>
      <c r="K14" s="43"/>
    </row>
    <row r="15" spans="2:29" x14ac:dyDescent="0.25">
      <c r="B15" s="5" t="s">
        <v>68</v>
      </c>
    </row>
    <row r="21" spans="3:21" hidden="1" x14ac:dyDescent="0.25">
      <c r="G21" s="32">
        <f>G4</f>
        <v>0.40143283333646806</v>
      </c>
      <c r="H21" s="32">
        <f>G5</f>
        <v>0.39494953071121824</v>
      </c>
      <c r="I21" s="37">
        <f>G6</f>
        <v>0.24448111792880314</v>
      </c>
      <c r="J21" s="37">
        <f>G7</f>
        <v>0.27032193659849968</v>
      </c>
      <c r="K21" s="37">
        <f>G8</f>
        <v>0.23462499454789049</v>
      </c>
      <c r="L21" s="37">
        <f>G9</f>
        <v>0.22980142228765207</v>
      </c>
      <c r="M21" s="37">
        <f>G10</f>
        <v>0.24448111792880314</v>
      </c>
    </row>
    <row r="22" spans="3:21" hidden="1" x14ac:dyDescent="0.25">
      <c r="F22" s="7">
        <f>SUM(G22:M22)</f>
        <v>4</v>
      </c>
      <c r="G22" s="39">
        <v>1</v>
      </c>
      <c r="H22" s="40">
        <v>1</v>
      </c>
      <c r="I22" s="40">
        <v>1</v>
      </c>
      <c r="J22" s="41">
        <v>1</v>
      </c>
      <c r="K22" s="41"/>
      <c r="L22" s="41"/>
      <c r="M22" s="41"/>
      <c r="N22" s="38">
        <f>PRODUCT(O22:U22)</f>
        <v>1.0478065421135996E-2</v>
      </c>
      <c r="O22" s="38">
        <f t="shared" ref="O22:U22" si="2">IF(G22="","",IF(G22=1,G$21,(1-G$21)))</f>
        <v>0.40143283333646806</v>
      </c>
      <c r="P22" s="38">
        <f t="shared" si="2"/>
        <v>0.39494953071121824</v>
      </c>
      <c r="Q22" s="38">
        <f t="shared" si="2"/>
        <v>0.24448111792880314</v>
      </c>
      <c r="R22" s="38">
        <f t="shared" si="2"/>
        <v>0.27032193659849968</v>
      </c>
      <c r="S22" s="38" t="str">
        <f t="shared" si="2"/>
        <v/>
      </c>
      <c r="T22" s="38" t="str">
        <f t="shared" si="2"/>
        <v/>
      </c>
      <c r="U22" s="38" t="str">
        <f t="shared" si="2"/>
        <v/>
      </c>
    </row>
    <row r="23" spans="3:21" s="3" customFormat="1" hidden="1" x14ac:dyDescent="0.2">
      <c r="C23" s="7"/>
      <c r="D23" s="7"/>
      <c r="E23" s="7"/>
      <c r="F23" s="7">
        <f t="shared" ref="F23:F86" si="3">SUM(G23:M23)</f>
        <v>4</v>
      </c>
      <c r="G23" s="39">
        <v>1</v>
      </c>
      <c r="H23" s="40">
        <v>1</v>
      </c>
      <c r="I23" s="40">
        <v>1</v>
      </c>
      <c r="J23" s="41">
        <v>0</v>
      </c>
      <c r="K23" s="41">
        <v>1</v>
      </c>
      <c r="L23" s="41"/>
      <c r="M23" s="41"/>
      <c r="N23" s="38">
        <f t="shared" ref="N23:N86" si="4">PRODUCT(O23:U23)</f>
        <v>6.635984779325246E-3</v>
      </c>
      <c r="O23" s="38">
        <f t="shared" ref="O23:U59" si="5">IF(G23="","",IF(G23=1,G$21,(1-G$21)))</f>
        <v>0.40143283333646806</v>
      </c>
      <c r="P23" s="38">
        <f t="shared" si="5"/>
        <v>0.39494953071121824</v>
      </c>
      <c r="Q23" s="38">
        <f t="shared" si="5"/>
        <v>0.24448111792880314</v>
      </c>
      <c r="R23" s="38">
        <f t="shared" si="5"/>
        <v>0.72967806340150032</v>
      </c>
      <c r="S23" s="38">
        <f t="shared" si="5"/>
        <v>0.23462499454789049</v>
      </c>
      <c r="T23" s="38" t="str">
        <f t="shared" si="5"/>
        <v/>
      </c>
      <c r="U23" s="38" t="str">
        <f t="shared" si="5"/>
        <v/>
      </c>
    </row>
    <row r="24" spans="3:21" hidden="1" x14ac:dyDescent="0.25">
      <c r="F24" s="7">
        <f t="shared" si="3"/>
        <v>4</v>
      </c>
      <c r="G24" s="39">
        <v>1</v>
      </c>
      <c r="H24" s="40">
        <v>1</v>
      </c>
      <c r="I24" s="40">
        <v>1</v>
      </c>
      <c r="J24" s="41">
        <v>0</v>
      </c>
      <c r="K24" s="41">
        <v>0</v>
      </c>
      <c r="L24" s="41">
        <v>1</v>
      </c>
      <c r="M24" s="41"/>
      <c r="N24" s="38">
        <f t="shared" si="4"/>
        <v>4.974599175273953E-3</v>
      </c>
      <c r="O24" s="38">
        <f t="shared" si="5"/>
        <v>0.40143283333646806</v>
      </c>
      <c r="P24" s="38">
        <f t="shared" si="5"/>
        <v>0.39494953071121824</v>
      </c>
      <c r="Q24" s="38">
        <f t="shared" si="5"/>
        <v>0.24448111792880314</v>
      </c>
      <c r="R24" s="38">
        <f t="shared" si="5"/>
        <v>0.72967806340150032</v>
      </c>
      <c r="S24" s="38">
        <f t="shared" si="5"/>
        <v>0.76537500545210957</v>
      </c>
      <c r="T24" s="38">
        <f t="shared" si="5"/>
        <v>0.22980142228765207</v>
      </c>
      <c r="U24" s="38" t="str">
        <f t="shared" si="5"/>
        <v/>
      </c>
    </row>
    <row r="25" spans="3:21" hidden="1" x14ac:dyDescent="0.25">
      <c r="F25" s="7">
        <f t="shared" si="3"/>
        <v>4</v>
      </c>
      <c r="G25" s="39">
        <v>1</v>
      </c>
      <c r="H25" s="40">
        <v>1</v>
      </c>
      <c r="I25" s="40">
        <v>1</v>
      </c>
      <c r="J25" s="41">
        <v>0</v>
      </c>
      <c r="K25" s="41">
        <v>0</v>
      </c>
      <c r="L25" s="41">
        <v>0</v>
      </c>
      <c r="M25" s="41">
        <v>1</v>
      </c>
      <c r="N25" s="38">
        <f t="shared" si="4"/>
        <v>4.0761805870263316E-3</v>
      </c>
      <c r="O25" s="38">
        <f t="shared" si="5"/>
        <v>0.40143283333646806</v>
      </c>
      <c r="P25" s="38">
        <f t="shared" si="5"/>
        <v>0.39494953071121824</v>
      </c>
      <c r="Q25" s="38">
        <f t="shared" si="5"/>
        <v>0.24448111792880314</v>
      </c>
      <c r="R25" s="38">
        <f t="shared" si="5"/>
        <v>0.72967806340150032</v>
      </c>
      <c r="S25" s="38">
        <f t="shared" si="5"/>
        <v>0.76537500545210957</v>
      </c>
      <c r="T25" s="38">
        <f t="shared" si="5"/>
        <v>0.7701985777123479</v>
      </c>
      <c r="U25" s="38">
        <f t="shared" si="5"/>
        <v>0.24448111792880314</v>
      </c>
    </row>
    <row r="26" spans="3:21" hidden="1" x14ac:dyDescent="0.25">
      <c r="F26" s="7">
        <f t="shared" si="3"/>
        <v>3</v>
      </c>
      <c r="G26" s="39">
        <v>1</v>
      </c>
      <c r="H26" s="40">
        <v>1</v>
      </c>
      <c r="I26" s="40">
        <v>1</v>
      </c>
      <c r="J26" s="41">
        <v>0</v>
      </c>
      <c r="K26" s="41">
        <v>0</v>
      </c>
      <c r="L26" s="41">
        <v>0</v>
      </c>
      <c r="M26" s="41">
        <v>0</v>
      </c>
      <c r="N26" s="38">
        <f t="shared" si="4"/>
        <v>1.2596602250188041E-2</v>
      </c>
      <c r="O26" s="38">
        <f t="shared" si="5"/>
        <v>0.40143283333646806</v>
      </c>
      <c r="P26" s="38">
        <f t="shared" si="5"/>
        <v>0.39494953071121824</v>
      </c>
      <c r="Q26" s="38">
        <f t="shared" si="5"/>
        <v>0.24448111792880314</v>
      </c>
      <c r="R26" s="38">
        <f t="shared" si="5"/>
        <v>0.72967806340150032</v>
      </c>
      <c r="S26" s="38">
        <f t="shared" si="5"/>
        <v>0.76537500545210957</v>
      </c>
      <c r="T26" s="38">
        <f t="shared" si="5"/>
        <v>0.7701985777123479</v>
      </c>
      <c r="U26" s="38">
        <f t="shared" si="5"/>
        <v>0.75551888207119688</v>
      </c>
    </row>
    <row r="27" spans="3:21" hidden="1" x14ac:dyDescent="0.25">
      <c r="F27" s="7">
        <f t="shared" si="3"/>
        <v>4</v>
      </c>
      <c r="G27" s="39">
        <v>1</v>
      </c>
      <c r="H27" s="40">
        <v>1</v>
      </c>
      <c r="I27" s="40">
        <v>0</v>
      </c>
      <c r="J27" s="41">
        <v>1</v>
      </c>
      <c r="K27" s="41">
        <v>1</v>
      </c>
      <c r="L27" s="41"/>
      <c r="M27" s="41"/>
      <c r="N27" s="38">
        <f t="shared" si="4"/>
        <v>7.5972318667578307E-3</v>
      </c>
      <c r="O27" s="38">
        <f t="shared" si="5"/>
        <v>0.40143283333646806</v>
      </c>
      <c r="P27" s="38">
        <f t="shared" si="5"/>
        <v>0.39494953071121824</v>
      </c>
      <c r="Q27" s="38">
        <f t="shared" si="5"/>
        <v>0.75551888207119688</v>
      </c>
      <c r="R27" s="38">
        <f t="shared" si="5"/>
        <v>0.27032193659849968</v>
      </c>
      <c r="S27" s="38">
        <f t="shared" si="5"/>
        <v>0.23462499454789049</v>
      </c>
      <c r="T27" s="38" t="str">
        <f t="shared" si="5"/>
        <v/>
      </c>
      <c r="U27" s="38" t="str">
        <f t="shared" si="5"/>
        <v/>
      </c>
    </row>
    <row r="28" spans="3:21" hidden="1" x14ac:dyDescent="0.25">
      <c r="F28" s="7">
        <f t="shared" si="3"/>
        <v>4</v>
      </c>
      <c r="G28" s="39">
        <v>1</v>
      </c>
      <c r="H28" s="40">
        <v>1</v>
      </c>
      <c r="I28" s="40">
        <v>0</v>
      </c>
      <c r="J28" s="41">
        <v>1</v>
      </c>
      <c r="K28" s="41">
        <v>0</v>
      </c>
      <c r="L28" s="41">
        <v>1</v>
      </c>
      <c r="M28" s="41"/>
      <c r="N28" s="38">
        <f t="shared" si="4"/>
        <v>5.6951883760320132E-3</v>
      </c>
      <c r="O28" s="38">
        <f t="shared" si="5"/>
        <v>0.40143283333646806</v>
      </c>
      <c r="P28" s="38">
        <f t="shared" si="5"/>
        <v>0.39494953071121824</v>
      </c>
      <c r="Q28" s="38">
        <f t="shared" si="5"/>
        <v>0.75551888207119688</v>
      </c>
      <c r="R28" s="38">
        <f t="shared" si="5"/>
        <v>0.27032193659849968</v>
      </c>
      <c r="S28" s="38">
        <f t="shared" si="5"/>
        <v>0.76537500545210957</v>
      </c>
      <c r="T28" s="38">
        <f t="shared" si="5"/>
        <v>0.22980142228765207</v>
      </c>
      <c r="U28" s="38" t="str">
        <f t="shared" si="5"/>
        <v/>
      </c>
    </row>
    <row r="29" spans="3:21" hidden="1" x14ac:dyDescent="0.25">
      <c r="F29" s="7">
        <f t="shared" si="3"/>
        <v>4</v>
      </c>
      <c r="G29" s="39">
        <v>1</v>
      </c>
      <c r="H29" s="40">
        <v>1</v>
      </c>
      <c r="I29" s="40">
        <v>0</v>
      </c>
      <c r="J29" s="41">
        <v>1</v>
      </c>
      <c r="K29" s="41">
        <v>0</v>
      </c>
      <c r="L29" s="41">
        <v>0</v>
      </c>
      <c r="M29" s="41">
        <v>1</v>
      </c>
      <c r="N29" s="38">
        <f t="shared" si="4"/>
        <v>4.6666305123088175E-3</v>
      </c>
      <c r="O29" s="38">
        <f t="shared" si="5"/>
        <v>0.40143283333646806</v>
      </c>
      <c r="P29" s="38">
        <f t="shared" si="5"/>
        <v>0.39494953071121824</v>
      </c>
      <c r="Q29" s="38">
        <f t="shared" si="5"/>
        <v>0.75551888207119688</v>
      </c>
      <c r="R29" s="38">
        <f t="shared" si="5"/>
        <v>0.27032193659849968</v>
      </c>
      <c r="S29" s="38">
        <f t="shared" si="5"/>
        <v>0.76537500545210957</v>
      </c>
      <c r="T29" s="38">
        <f t="shared" si="5"/>
        <v>0.7701985777123479</v>
      </c>
      <c r="U29" s="38">
        <f t="shared" si="5"/>
        <v>0.24448111792880314</v>
      </c>
    </row>
    <row r="30" spans="3:21" hidden="1" x14ac:dyDescent="0.25">
      <c r="F30" s="7">
        <f t="shared" si="3"/>
        <v>3</v>
      </c>
      <c r="G30" s="39">
        <v>1</v>
      </c>
      <c r="H30" s="40">
        <v>1</v>
      </c>
      <c r="I30" s="40">
        <v>0</v>
      </c>
      <c r="J30" s="41">
        <v>1</v>
      </c>
      <c r="K30" s="41">
        <v>0</v>
      </c>
      <c r="L30" s="41">
        <v>0</v>
      </c>
      <c r="M30" s="41">
        <v>0</v>
      </c>
      <c r="N30" s="38">
        <f t="shared" si="4"/>
        <v>1.4421266957416497E-2</v>
      </c>
      <c r="O30" s="38">
        <f t="shared" si="5"/>
        <v>0.40143283333646806</v>
      </c>
      <c r="P30" s="38">
        <f t="shared" si="5"/>
        <v>0.39494953071121824</v>
      </c>
      <c r="Q30" s="38">
        <f t="shared" si="5"/>
        <v>0.75551888207119688</v>
      </c>
      <c r="R30" s="38">
        <f t="shared" si="5"/>
        <v>0.27032193659849968</v>
      </c>
      <c r="S30" s="38">
        <f t="shared" si="5"/>
        <v>0.76537500545210957</v>
      </c>
      <c r="T30" s="38">
        <f t="shared" si="5"/>
        <v>0.7701985777123479</v>
      </c>
      <c r="U30" s="38">
        <f t="shared" si="5"/>
        <v>0.75551888207119688</v>
      </c>
    </row>
    <row r="31" spans="3:21" hidden="1" x14ac:dyDescent="0.25">
      <c r="F31" s="7">
        <f t="shared" si="3"/>
        <v>4</v>
      </c>
      <c r="G31" s="39">
        <v>1</v>
      </c>
      <c r="H31" s="40">
        <v>1</v>
      </c>
      <c r="I31" s="40">
        <v>0</v>
      </c>
      <c r="J31" s="41">
        <v>0</v>
      </c>
      <c r="K31" s="41">
        <v>1</v>
      </c>
      <c r="L31" s="41">
        <v>1</v>
      </c>
      <c r="M31" s="41"/>
      <c r="N31" s="38">
        <f t="shared" si="4"/>
        <v>4.7125730307494389E-3</v>
      </c>
      <c r="O31" s="38">
        <f t="shared" si="5"/>
        <v>0.40143283333646806</v>
      </c>
      <c r="P31" s="38">
        <f t="shared" si="5"/>
        <v>0.39494953071121824</v>
      </c>
      <c r="Q31" s="38">
        <f t="shared" si="5"/>
        <v>0.75551888207119688</v>
      </c>
      <c r="R31" s="38">
        <f t="shared" si="5"/>
        <v>0.72967806340150032</v>
      </c>
      <c r="S31" s="38">
        <f t="shared" si="5"/>
        <v>0.23462499454789049</v>
      </c>
      <c r="T31" s="38">
        <f t="shared" si="5"/>
        <v>0.22980142228765207</v>
      </c>
      <c r="U31" s="38" t="str">
        <f t="shared" si="5"/>
        <v/>
      </c>
    </row>
    <row r="32" spans="3:21" hidden="1" x14ac:dyDescent="0.25">
      <c r="F32" s="7">
        <f t="shared" si="3"/>
        <v>4</v>
      </c>
      <c r="G32" s="39">
        <v>1</v>
      </c>
      <c r="H32" s="40">
        <v>1</v>
      </c>
      <c r="I32" s="40">
        <v>0</v>
      </c>
      <c r="J32" s="41">
        <v>0</v>
      </c>
      <c r="K32" s="41">
        <v>1</v>
      </c>
      <c r="L32" s="41">
        <v>0</v>
      </c>
      <c r="M32" s="41">
        <v>1</v>
      </c>
      <c r="N32" s="38">
        <f t="shared" si="4"/>
        <v>3.8614766790385363E-3</v>
      </c>
      <c r="O32" s="38">
        <f t="shared" si="5"/>
        <v>0.40143283333646806</v>
      </c>
      <c r="P32" s="38">
        <f t="shared" si="5"/>
        <v>0.39494953071121824</v>
      </c>
      <c r="Q32" s="38">
        <f t="shared" si="5"/>
        <v>0.75551888207119688</v>
      </c>
      <c r="R32" s="38">
        <f t="shared" si="5"/>
        <v>0.72967806340150032</v>
      </c>
      <c r="S32" s="38">
        <f t="shared" si="5"/>
        <v>0.23462499454789049</v>
      </c>
      <c r="T32" s="38">
        <f t="shared" si="5"/>
        <v>0.7701985777123479</v>
      </c>
      <c r="U32" s="38">
        <f t="shared" si="5"/>
        <v>0.24448111792880314</v>
      </c>
    </row>
    <row r="33" spans="6:21" hidden="1" x14ac:dyDescent="0.25">
      <c r="F33" s="7">
        <f t="shared" si="3"/>
        <v>3</v>
      </c>
      <c r="G33" s="39">
        <v>1</v>
      </c>
      <c r="H33" s="40">
        <v>1</v>
      </c>
      <c r="I33" s="40">
        <v>0</v>
      </c>
      <c r="J33" s="41">
        <v>0</v>
      </c>
      <c r="K33" s="41">
        <v>1</v>
      </c>
      <c r="L33" s="41">
        <v>0</v>
      </c>
      <c r="M33" s="41">
        <v>0</v>
      </c>
      <c r="N33" s="38">
        <f t="shared" si="4"/>
        <v>1.1933103743990536E-2</v>
      </c>
      <c r="O33" s="38">
        <f t="shared" si="5"/>
        <v>0.40143283333646806</v>
      </c>
      <c r="P33" s="38">
        <f t="shared" si="5"/>
        <v>0.39494953071121824</v>
      </c>
      <c r="Q33" s="38">
        <f t="shared" si="5"/>
        <v>0.75551888207119688</v>
      </c>
      <c r="R33" s="38">
        <f t="shared" si="5"/>
        <v>0.72967806340150032</v>
      </c>
      <c r="S33" s="38">
        <f t="shared" si="5"/>
        <v>0.23462499454789049</v>
      </c>
      <c r="T33" s="38">
        <f t="shared" si="5"/>
        <v>0.7701985777123479</v>
      </c>
      <c r="U33" s="38">
        <f t="shared" si="5"/>
        <v>0.75551888207119688</v>
      </c>
    </row>
    <row r="34" spans="6:21" hidden="1" x14ac:dyDescent="0.25">
      <c r="F34" s="7">
        <f t="shared" si="3"/>
        <v>4</v>
      </c>
      <c r="G34" s="39">
        <v>1</v>
      </c>
      <c r="H34" s="40">
        <v>1</v>
      </c>
      <c r="I34" s="40">
        <v>0</v>
      </c>
      <c r="J34" s="41">
        <v>0</v>
      </c>
      <c r="K34" s="41">
        <v>0</v>
      </c>
      <c r="L34" s="41">
        <v>1</v>
      </c>
      <c r="M34" s="41">
        <v>1</v>
      </c>
      <c r="N34" s="38">
        <f t="shared" si="4"/>
        <v>3.7584036076552751E-3</v>
      </c>
      <c r="O34" s="38">
        <f t="shared" si="5"/>
        <v>0.40143283333646806</v>
      </c>
      <c r="P34" s="38">
        <f t="shared" si="5"/>
        <v>0.39494953071121824</v>
      </c>
      <c r="Q34" s="38">
        <f t="shared" si="5"/>
        <v>0.75551888207119688</v>
      </c>
      <c r="R34" s="38">
        <f t="shared" si="5"/>
        <v>0.72967806340150032</v>
      </c>
      <c r="S34" s="38">
        <f t="shared" si="5"/>
        <v>0.76537500545210957</v>
      </c>
      <c r="T34" s="38">
        <f t="shared" si="5"/>
        <v>0.22980142228765207</v>
      </c>
      <c r="U34" s="38">
        <f t="shared" si="5"/>
        <v>0.24448111792880314</v>
      </c>
    </row>
    <row r="35" spans="6:21" hidden="1" x14ac:dyDescent="0.25">
      <c r="F35" s="7">
        <f t="shared" si="3"/>
        <v>3</v>
      </c>
      <c r="G35" s="39">
        <v>1</v>
      </c>
      <c r="H35" s="40">
        <v>1</v>
      </c>
      <c r="I35" s="40">
        <v>0</v>
      </c>
      <c r="J35" s="41">
        <v>0</v>
      </c>
      <c r="K35" s="41">
        <v>0</v>
      </c>
      <c r="L35" s="41">
        <v>1</v>
      </c>
      <c r="M35" s="41">
        <v>0</v>
      </c>
      <c r="N35" s="38">
        <f t="shared" si="4"/>
        <v>1.1614577502279698E-2</v>
      </c>
      <c r="O35" s="38">
        <f t="shared" si="5"/>
        <v>0.40143283333646806</v>
      </c>
      <c r="P35" s="38">
        <f t="shared" si="5"/>
        <v>0.39494953071121824</v>
      </c>
      <c r="Q35" s="38">
        <f t="shared" si="5"/>
        <v>0.75551888207119688</v>
      </c>
      <c r="R35" s="38">
        <f t="shared" si="5"/>
        <v>0.72967806340150032</v>
      </c>
      <c r="S35" s="38">
        <f t="shared" si="5"/>
        <v>0.76537500545210957</v>
      </c>
      <c r="T35" s="38">
        <f t="shared" si="5"/>
        <v>0.22980142228765207</v>
      </c>
      <c r="U35" s="38">
        <f t="shared" si="5"/>
        <v>0.75551888207119688</v>
      </c>
    </row>
    <row r="36" spans="6:21" hidden="1" x14ac:dyDescent="0.25">
      <c r="F36" s="7">
        <f t="shared" si="3"/>
        <v>2</v>
      </c>
      <c r="G36" s="39">
        <v>1</v>
      </c>
      <c r="H36" s="40">
        <v>1</v>
      </c>
      <c r="I36" s="40">
        <v>0</v>
      </c>
      <c r="J36" s="41">
        <v>0</v>
      </c>
      <c r="K36" s="41">
        <v>0</v>
      </c>
      <c r="L36" s="41">
        <v>0</v>
      </c>
      <c r="M36" s="41"/>
      <c r="N36" s="38">
        <f t="shared" si="4"/>
        <v>5.1523824649134561E-2</v>
      </c>
      <c r="O36" s="38">
        <f t="shared" si="5"/>
        <v>0.40143283333646806</v>
      </c>
      <c r="P36" s="38">
        <f t="shared" si="5"/>
        <v>0.39494953071121824</v>
      </c>
      <c r="Q36" s="38">
        <f t="shared" si="5"/>
        <v>0.75551888207119688</v>
      </c>
      <c r="R36" s="38">
        <f t="shared" si="5"/>
        <v>0.72967806340150032</v>
      </c>
      <c r="S36" s="38">
        <f t="shared" si="5"/>
        <v>0.76537500545210957</v>
      </c>
      <c r="T36" s="38">
        <f t="shared" si="5"/>
        <v>0.7701985777123479</v>
      </c>
      <c r="U36" s="38" t="str">
        <f t="shared" si="5"/>
        <v/>
      </c>
    </row>
    <row r="37" spans="6:21" hidden="1" x14ac:dyDescent="0.25">
      <c r="F37" s="7">
        <f t="shared" si="3"/>
        <v>4</v>
      </c>
      <c r="G37" s="39">
        <v>1</v>
      </c>
      <c r="H37" s="40">
        <v>0</v>
      </c>
      <c r="I37" s="40">
        <v>1</v>
      </c>
      <c r="J37" s="41">
        <v>1</v>
      </c>
      <c r="K37" s="41">
        <v>1</v>
      </c>
      <c r="L37" s="41"/>
      <c r="M37" s="41"/>
      <c r="N37" s="38">
        <f t="shared" si="4"/>
        <v>3.7662173630792725E-3</v>
      </c>
      <c r="O37" s="38">
        <f t="shared" si="5"/>
        <v>0.40143283333646806</v>
      </c>
      <c r="P37" s="38">
        <f t="shared" si="5"/>
        <v>0.6050504692887817</v>
      </c>
      <c r="Q37" s="38">
        <f t="shared" si="5"/>
        <v>0.24448111792880314</v>
      </c>
      <c r="R37" s="38">
        <f t="shared" si="5"/>
        <v>0.27032193659849968</v>
      </c>
      <c r="S37" s="38">
        <f t="shared" si="5"/>
        <v>0.23462499454789049</v>
      </c>
      <c r="T37" s="38" t="str">
        <f t="shared" si="5"/>
        <v/>
      </c>
      <c r="U37" s="38" t="str">
        <f t="shared" si="5"/>
        <v/>
      </c>
    </row>
    <row r="38" spans="6:21" hidden="1" x14ac:dyDescent="0.25">
      <c r="F38" s="7">
        <f t="shared" si="3"/>
        <v>4</v>
      </c>
      <c r="G38" s="39">
        <v>1</v>
      </c>
      <c r="H38" s="40">
        <v>0</v>
      </c>
      <c r="I38" s="40">
        <v>1</v>
      </c>
      <c r="J38" s="41">
        <v>1</v>
      </c>
      <c r="K38" s="41">
        <v>0</v>
      </c>
      <c r="L38" s="41">
        <v>1</v>
      </c>
      <c r="M38" s="41"/>
      <c r="N38" s="38">
        <f t="shared" si="4"/>
        <v>2.8233069259965405E-3</v>
      </c>
      <c r="O38" s="38">
        <f t="shared" si="5"/>
        <v>0.40143283333646806</v>
      </c>
      <c r="P38" s="38">
        <f t="shared" si="5"/>
        <v>0.6050504692887817</v>
      </c>
      <c r="Q38" s="38">
        <f t="shared" si="5"/>
        <v>0.24448111792880314</v>
      </c>
      <c r="R38" s="38">
        <f t="shared" si="5"/>
        <v>0.27032193659849968</v>
      </c>
      <c r="S38" s="38">
        <f t="shared" si="5"/>
        <v>0.76537500545210957</v>
      </c>
      <c r="T38" s="38">
        <f t="shared" si="5"/>
        <v>0.22980142228765207</v>
      </c>
      <c r="U38" s="38" t="str">
        <f t="shared" si="5"/>
        <v/>
      </c>
    </row>
    <row r="39" spans="6:21" hidden="1" x14ac:dyDescent="0.25">
      <c r="F39" s="7">
        <f t="shared" si="3"/>
        <v>4</v>
      </c>
      <c r="G39" s="39">
        <v>1</v>
      </c>
      <c r="H39" s="40">
        <v>0</v>
      </c>
      <c r="I39" s="40">
        <v>1</v>
      </c>
      <c r="J39" s="41">
        <v>1</v>
      </c>
      <c r="K39" s="41">
        <v>0</v>
      </c>
      <c r="L39" s="41">
        <v>0</v>
      </c>
      <c r="M39" s="41">
        <v>1</v>
      </c>
      <c r="N39" s="38">
        <f t="shared" si="4"/>
        <v>2.3134143028378401E-3</v>
      </c>
      <c r="O39" s="38">
        <f t="shared" si="5"/>
        <v>0.40143283333646806</v>
      </c>
      <c r="P39" s="38">
        <f t="shared" si="5"/>
        <v>0.6050504692887817</v>
      </c>
      <c r="Q39" s="38">
        <f t="shared" si="5"/>
        <v>0.24448111792880314</v>
      </c>
      <c r="R39" s="38">
        <f t="shared" si="5"/>
        <v>0.27032193659849968</v>
      </c>
      <c r="S39" s="38">
        <f t="shared" si="5"/>
        <v>0.76537500545210957</v>
      </c>
      <c r="T39" s="38">
        <f t="shared" si="5"/>
        <v>0.7701985777123479</v>
      </c>
      <c r="U39" s="38">
        <f t="shared" si="5"/>
        <v>0.24448111792880314</v>
      </c>
    </row>
    <row r="40" spans="6:21" hidden="1" x14ac:dyDescent="0.25">
      <c r="F40" s="7">
        <f t="shared" si="3"/>
        <v>3</v>
      </c>
      <c r="G40" s="39">
        <v>1</v>
      </c>
      <c r="H40" s="40">
        <v>0</v>
      </c>
      <c r="I40" s="40">
        <v>1</v>
      </c>
      <c r="J40" s="41">
        <v>1</v>
      </c>
      <c r="K40" s="41">
        <v>0</v>
      </c>
      <c r="L40" s="41">
        <v>0</v>
      </c>
      <c r="M40" s="41">
        <v>0</v>
      </c>
      <c r="N40" s="38">
        <f t="shared" si="4"/>
        <v>7.1491336535713899E-3</v>
      </c>
      <c r="O40" s="38">
        <f t="shared" si="5"/>
        <v>0.40143283333646806</v>
      </c>
      <c r="P40" s="38">
        <f t="shared" si="5"/>
        <v>0.6050504692887817</v>
      </c>
      <c r="Q40" s="38">
        <f t="shared" si="5"/>
        <v>0.24448111792880314</v>
      </c>
      <c r="R40" s="38">
        <f t="shared" si="5"/>
        <v>0.27032193659849968</v>
      </c>
      <c r="S40" s="38">
        <f t="shared" si="5"/>
        <v>0.76537500545210957</v>
      </c>
      <c r="T40" s="38">
        <f t="shared" si="5"/>
        <v>0.7701985777123479</v>
      </c>
      <c r="U40" s="38">
        <f t="shared" si="5"/>
        <v>0.75551888207119688</v>
      </c>
    </row>
    <row r="41" spans="6:21" hidden="1" x14ac:dyDescent="0.25">
      <c r="F41" s="7">
        <f t="shared" si="3"/>
        <v>4</v>
      </c>
      <c r="G41" s="39">
        <v>1</v>
      </c>
      <c r="H41" s="40">
        <v>0</v>
      </c>
      <c r="I41" s="40">
        <v>1</v>
      </c>
      <c r="J41" s="41">
        <v>0</v>
      </c>
      <c r="K41" s="41">
        <v>1</v>
      </c>
      <c r="L41" s="41">
        <v>1</v>
      </c>
      <c r="M41" s="41"/>
      <c r="N41" s="38">
        <f t="shared" si="4"/>
        <v>2.3361896391299653E-3</v>
      </c>
      <c r="O41" s="38">
        <f t="shared" si="5"/>
        <v>0.40143283333646806</v>
      </c>
      <c r="P41" s="38">
        <f t="shared" si="5"/>
        <v>0.6050504692887817</v>
      </c>
      <c r="Q41" s="38">
        <f t="shared" si="5"/>
        <v>0.24448111792880314</v>
      </c>
      <c r="R41" s="38">
        <f t="shared" si="5"/>
        <v>0.72967806340150032</v>
      </c>
      <c r="S41" s="38">
        <f t="shared" si="5"/>
        <v>0.23462499454789049</v>
      </c>
      <c r="T41" s="38">
        <f t="shared" si="5"/>
        <v>0.22980142228765207</v>
      </c>
      <c r="U41" s="38" t="str">
        <f t="shared" si="5"/>
        <v/>
      </c>
    </row>
    <row r="42" spans="6:21" hidden="1" x14ac:dyDescent="0.25">
      <c r="F42" s="7">
        <f t="shared" si="3"/>
        <v>4</v>
      </c>
      <c r="G42" s="39">
        <v>1</v>
      </c>
      <c r="H42" s="40">
        <v>0</v>
      </c>
      <c r="I42" s="40">
        <v>1</v>
      </c>
      <c r="J42" s="41">
        <v>0</v>
      </c>
      <c r="K42" s="41">
        <v>1</v>
      </c>
      <c r="L42" s="41">
        <v>0</v>
      </c>
      <c r="M42" s="41">
        <v>1</v>
      </c>
      <c r="N42" s="38">
        <f t="shared" si="4"/>
        <v>1.914270983271571E-3</v>
      </c>
      <c r="O42" s="38">
        <f t="shared" si="5"/>
        <v>0.40143283333646806</v>
      </c>
      <c r="P42" s="38">
        <f t="shared" si="5"/>
        <v>0.6050504692887817</v>
      </c>
      <c r="Q42" s="38">
        <f t="shared" si="5"/>
        <v>0.24448111792880314</v>
      </c>
      <c r="R42" s="38">
        <f t="shared" si="5"/>
        <v>0.72967806340150032</v>
      </c>
      <c r="S42" s="38">
        <f t="shared" si="5"/>
        <v>0.23462499454789049</v>
      </c>
      <c r="T42" s="38">
        <f t="shared" si="5"/>
        <v>0.7701985777123479</v>
      </c>
      <c r="U42" s="38">
        <f t="shared" si="5"/>
        <v>0.24448111792880314</v>
      </c>
    </row>
    <row r="43" spans="6:21" hidden="1" x14ac:dyDescent="0.25">
      <c r="F43" s="7">
        <f t="shared" si="3"/>
        <v>3</v>
      </c>
      <c r="G43" s="39">
        <v>1</v>
      </c>
      <c r="H43" s="40">
        <v>0</v>
      </c>
      <c r="I43" s="40">
        <v>1</v>
      </c>
      <c r="J43" s="41">
        <v>0</v>
      </c>
      <c r="K43" s="41">
        <v>1</v>
      </c>
      <c r="L43" s="41">
        <v>0</v>
      </c>
      <c r="M43" s="41">
        <v>0</v>
      </c>
      <c r="N43" s="38">
        <f t="shared" si="4"/>
        <v>5.9156628761974361E-3</v>
      </c>
      <c r="O43" s="38">
        <f t="shared" si="5"/>
        <v>0.40143283333646806</v>
      </c>
      <c r="P43" s="38">
        <f t="shared" si="5"/>
        <v>0.6050504692887817</v>
      </c>
      <c r="Q43" s="38">
        <f t="shared" si="5"/>
        <v>0.24448111792880314</v>
      </c>
      <c r="R43" s="38">
        <f t="shared" si="5"/>
        <v>0.72967806340150032</v>
      </c>
      <c r="S43" s="38">
        <f t="shared" si="5"/>
        <v>0.23462499454789049</v>
      </c>
      <c r="T43" s="38">
        <f t="shared" si="5"/>
        <v>0.7701985777123479</v>
      </c>
      <c r="U43" s="38">
        <f t="shared" si="5"/>
        <v>0.75551888207119688</v>
      </c>
    </row>
    <row r="44" spans="6:21" hidden="1" x14ac:dyDescent="0.25">
      <c r="F44" s="7">
        <f t="shared" si="3"/>
        <v>4</v>
      </c>
      <c r="G44" s="39">
        <v>1</v>
      </c>
      <c r="H44" s="40">
        <v>0</v>
      </c>
      <c r="I44" s="40">
        <v>1</v>
      </c>
      <c r="J44" s="41">
        <v>0</v>
      </c>
      <c r="K44" s="41">
        <v>0</v>
      </c>
      <c r="L44" s="41">
        <v>1</v>
      </c>
      <c r="M44" s="41">
        <v>1</v>
      </c>
      <c r="N44" s="38">
        <f t="shared" si="4"/>
        <v>1.8631740050671643E-3</v>
      </c>
      <c r="O44" s="38">
        <f t="shared" si="5"/>
        <v>0.40143283333646806</v>
      </c>
      <c r="P44" s="38">
        <f t="shared" si="5"/>
        <v>0.6050504692887817</v>
      </c>
      <c r="Q44" s="38">
        <f t="shared" si="5"/>
        <v>0.24448111792880314</v>
      </c>
      <c r="R44" s="38">
        <f t="shared" si="5"/>
        <v>0.72967806340150032</v>
      </c>
      <c r="S44" s="38">
        <f t="shared" si="5"/>
        <v>0.76537500545210957</v>
      </c>
      <c r="T44" s="38">
        <f t="shared" si="5"/>
        <v>0.22980142228765207</v>
      </c>
      <c r="U44" s="38">
        <f t="shared" si="5"/>
        <v>0.24448111792880314</v>
      </c>
    </row>
    <row r="45" spans="6:21" hidden="1" x14ac:dyDescent="0.25">
      <c r="F45" s="7">
        <f t="shared" si="3"/>
        <v>3</v>
      </c>
      <c r="G45" s="39">
        <v>1</v>
      </c>
      <c r="H45" s="40">
        <v>0</v>
      </c>
      <c r="I45" s="40">
        <v>1</v>
      </c>
      <c r="J45" s="41">
        <v>0</v>
      </c>
      <c r="K45" s="41">
        <v>0</v>
      </c>
      <c r="L45" s="41">
        <v>1</v>
      </c>
      <c r="M45" s="41">
        <v>0</v>
      </c>
      <c r="N45" s="38">
        <f t="shared" si="4"/>
        <v>5.7577581178371116E-3</v>
      </c>
      <c r="O45" s="38">
        <f t="shared" si="5"/>
        <v>0.40143283333646806</v>
      </c>
      <c r="P45" s="38">
        <f t="shared" si="5"/>
        <v>0.6050504692887817</v>
      </c>
      <c r="Q45" s="38">
        <f t="shared" si="5"/>
        <v>0.24448111792880314</v>
      </c>
      <c r="R45" s="38">
        <f t="shared" si="5"/>
        <v>0.72967806340150032</v>
      </c>
      <c r="S45" s="38">
        <f t="shared" si="5"/>
        <v>0.76537500545210957</v>
      </c>
      <c r="T45" s="38">
        <f t="shared" si="5"/>
        <v>0.22980142228765207</v>
      </c>
      <c r="U45" s="38">
        <f t="shared" si="5"/>
        <v>0.75551888207119688</v>
      </c>
    </row>
    <row r="46" spans="6:21" hidden="1" x14ac:dyDescent="0.25">
      <c r="F46" s="7">
        <f t="shared" si="3"/>
        <v>2</v>
      </c>
      <c r="G46" s="39">
        <v>1</v>
      </c>
      <c r="H46" s="40">
        <v>0</v>
      </c>
      <c r="I46" s="40">
        <v>1</v>
      </c>
      <c r="J46" s="41">
        <v>0</v>
      </c>
      <c r="K46" s="41">
        <v>0</v>
      </c>
      <c r="L46" s="41">
        <v>0</v>
      </c>
      <c r="M46" s="41"/>
      <c r="N46" s="38">
        <f t="shared" si="4"/>
        <v>2.5542187787488773E-2</v>
      </c>
      <c r="O46" s="38">
        <f t="shared" si="5"/>
        <v>0.40143283333646806</v>
      </c>
      <c r="P46" s="38">
        <f t="shared" si="5"/>
        <v>0.6050504692887817</v>
      </c>
      <c r="Q46" s="38">
        <f t="shared" si="5"/>
        <v>0.24448111792880314</v>
      </c>
      <c r="R46" s="38">
        <f t="shared" si="5"/>
        <v>0.72967806340150032</v>
      </c>
      <c r="S46" s="38">
        <f t="shared" si="5"/>
        <v>0.76537500545210957</v>
      </c>
      <c r="T46" s="38">
        <f t="shared" si="5"/>
        <v>0.7701985777123479</v>
      </c>
      <c r="U46" s="38" t="str">
        <f t="shared" si="5"/>
        <v/>
      </c>
    </row>
    <row r="47" spans="6:21" hidden="1" x14ac:dyDescent="0.25">
      <c r="F47" s="7">
        <f t="shared" si="3"/>
        <v>4</v>
      </c>
      <c r="G47" s="39">
        <v>1</v>
      </c>
      <c r="H47" s="40">
        <v>0</v>
      </c>
      <c r="I47" s="40">
        <v>0</v>
      </c>
      <c r="J47" s="41">
        <v>1</v>
      </c>
      <c r="K47" s="41">
        <v>1</v>
      </c>
      <c r="L47" s="41">
        <v>1</v>
      </c>
      <c r="M47" s="41"/>
      <c r="N47" s="38">
        <f t="shared" si="4"/>
        <v>2.6745954011956523E-3</v>
      </c>
      <c r="O47" s="38">
        <f t="shared" si="5"/>
        <v>0.40143283333646806</v>
      </c>
      <c r="P47" s="38">
        <f t="shared" si="5"/>
        <v>0.6050504692887817</v>
      </c>
      <c r="Q47" s="38">
        <f t="shared" si="5"/>
        <v>0.75551888207119688</v>
      </c>
      <c r="R47" s="38">
        <f t="shared" si="5"/>
        <v>0.27032193659849968</v>
      </c>
      <c r="S47" s="38">
        <f t="shared" si="5"/>
        <v>0.23462499454789049</v>
      </c>
      <c r="T47" s="38">
        <f t="shared" si="5"/>
        <v>0.22980142228765207</v>
      </c>
      <c r="U47" s="38" t="str">
        <f t="shared" si="5"/>
        <v/>
      </c>
    </row>
    <row r="48" spans="6:21" hidden="1" x14ac:dyDescent="0.25">
      <c r="F48" s="7">
        <f t="shared" si="3"/>
        <v>4</v>
      </c>
      <c r="G48" s="39">
        <v>1</v>
      </c>
      <c r="H48" s="40">
        <v>0</v>
      </c>
      <c r="I48" s="40">
        <v>0</v>
      </c>
      <c r="J48" s="41">
        <v>1</v>
      </c>
      <c r="K48" s="41">
        <v>1</v>
      </c>
      <c r="L48" s="41">
        <v>0</v>
      </c>
      <c r="M48" s="41">
        <v>1</v>
      </c>
      <c r="N48" s="38">
        <f t="shared" si="4"/>
        <v>2.1915602580992338E-3</v>
      </c>
      <c r="O48" s="38">
        <f t="shared" si="5"/>
        <v>0.40143283333646806</v>
      </c>
      <c r="P48" s="38">
        <f t="shared" si="5"/>
        <v>0.6050504692887817</v>
      </c>
      <c r="Q48" s="38">
        <f t="shared" si="5"/>
        <v>0.75551888207119688</v>
      </c>
      <c r="R48" s="38">
        <f t="shared" si="5"/>
        <v>0.27032193659849968</v>
      </c>
      <c r="S48" s="38">
        <f t="shared" si="5"/>
        <v>0.23462499454789049</v>
      </c>
      <c r="T48" s="38">
        <f t="shared" si="5"/>
        <v>0.7701985777123479</v>
      </c>
      <c r="U48" s="38">
        <f t="shared" si="5"/>
        <v>0.24448111792880314</v>
      </c>
    </row>
    <row r="49" spans="6:21" hidden="1" x14ac:dyDescent="0.25">
      <c r="F49" s="7">
        <f t="shared" si="3"/>
        <v>3</v>
      </c>
      <c r="G49" s="39">
        <v>1</v>
      </c>
      <c r="H49" s="40">
        <v>0</v>
      </c>
      <c r="I49" s="40">
        <v>0</v>
      </c>
      <c r="J49" s="41">
        <v>1</v>
      </c>
      <c r="K49" s="41">
        <v>1</v>
      </c>
      <c r="L49" s="41">
        <v>0</v>
      </c>
      <c r="M49" s="41">
        <v>0</v>
      </c>
      <c r="N49" s="38">
        <f t="shared" si="4"/>
        <v>6.7725686556823692E-3</v>
      </c>
      <c r="O49" s="38">
        <f t="shared" si="5"/>
        <v>0.40143283333646806</v>
      </c>
      <c r="P49" s="38">
        <f t="shared" si="5"/>
        <v>0.6050504692887817</v>
      </c>
      <c r="Q49" s="38">
        <f t="shared" si="5"/>
        <v>0.75551888207119688</v>
      </c>
      <c r="R49" s="38">
        <f t="shared" si="5"/>
        <v>0.27032193659849968</v>
      </c>
      <c r="S49" s="38">
        <f t="shared" si="5"/>
        <v>0.23462499454789049</v>
      </c>
      <c r="T49" s="38">
        <f t="shared" si="5"/>
        <v>0.7701985777123479</v>
      </c>
      <c r="U49" s="38">
        <f t="shared" si="5"/>
        <v>0.75551888207119688</v>
      </c>
    </row>
    <row r="50" spans="6:21" hidden="1" x14ac:dyDescent="0.25">
      <c r="F50" s="7">
        <f t="shared" si="3"/>
        <v>4</v>
      </c>
      <c r="G50" s="39">
        <v>1</v>
      </c>
      <c r="H50" s="40">
        <v>0</v>
      </c>
      <c r="I50" s="40">
        <v>0</v>
      </c>
      <c r="J50" s="41">
        <v>1</v>
      </c>
      <c r="K50" s="41">
        <v>0</v>
      </c>
      <c r="L50" s="41">
        <v>1</v>
      </c>
      <c r="M50" s="41">
        <v>1</v>
      </c>
      <c r="N50" s="38">
        <f t="shared" si="4"/>
        <v>2.1330616924727739E-3</v>
      </c>
      <c r="O50" s="38">
        <f t="shared" si="5"/>
        <v>0.40143283333646806</v>
      </c>
      <c r="P50" s="38">
        <f t="shared" si="5"/>
        <v>0.6050504692887817</v>
      </c>
      <c r="Q50" s="38">
        <f t="shared" si="5"/>
        <v>0.75551888207119688</v>
      </c>
      <c r="R50" s="38">
        <f t="shared" si="5"/>
        <v>0.27032193659849968</v>
      </c>
      <c r="S50" s="38">
        <f t="shared" si="5"/>
        <v>0.76537500545210957</v>
      </c>
      <c r="T50" s="38">
        <f t="shared" si="5"/>
        <v>0.22980142228765207</v>
      </c>
      <c r="U50" s="38">
        <f t="shared" si="5"/>
        <v>0.24448111792880314</v>
      </c>
    </row>
    <row r="51" spans="6:21" hidden="1" x14ac:dyDescent="0.25">
      <c r="F51" s="7">
        <f t="shared" si="3"/>
        <v>3</v>
      </c>
      <c r="G51" s="39">
        <v>1</v>
      </c>
      <c r="H51" s="40">
        <v>0</v>
      </c>
      <c r="I51" s="40">
        <v>0</v>
      </c>
      <c r="J51" s="41">
        <v>1</v>
      </c>
      <c r="K51" s="41">
        <v>0</v>
      </c>
      <c r="L51" s="41">
        <v>1</v>
      </c>
      <c r="M51" s="41">
        <v>0</v>
      </c>
      <c r="N51" s="38">
        <f t="shared" si="4"/>
        <v>6.5917908055183223E-3</v>
      </c>
      <c r="O51" s="38">
        <f t="shared" si="5"/>
        <v>0.40143283333646806</v>
      </c>
      <c r="P51" s="38">
        <f t="shared" si="5"/>
        <v>0.6050504692887817</v>
      </c>
      <c r="Q51" s="38">
        <f t="shared" si="5"/>
        <v>0.75551888207119688</v>
      </c>
      <c r="R51" s="38">
        <f t="shared" si="5"/>
        <v>0.27032193659849968</v>
      </c>
      <c r="S51" s="38">
        <f t="shared" si="5"/>
        <v>0.76537500545210957</v>
      </c>
      <c r="T51" s="38">
        <f t="shared" si="5"/>
        <v>0.22980142228765207</v>
      </c>
      <c r="U51" s="38">
        <f t="shared" si="5"/>
        <v>0.75551888207119688</v>
      </c>
    </row>
    <row r="52" spans="6:21" hidden="1" x14ac:dyDescent="0.25">
      <c r="F52" s="7">
        <f t="shared" si="3"/>
        <v>2</v>
      </c>
      <c r="G52" s="39">
        <v>1</v>
      </c>
      <c r="H52" s="40">
        <v>0</v>
      </c>
      <c r="I52" s="40">
        <v>0</v>
      </c>
      <c r="J52" s="41">
        <v>1</v>
      </c>
      <c r="K52" s="41">
        <v>0</v>
      </c>
      <c r="L52" s="41">
        <v>0</v>
      </c>
      <c r="M52" s="41"/>
      <c r="N52" s="38">
        <f t="shared" si="4"/>
        <v>2.9242068729632253E-2</v>
      </c>
      <c r="O52" s="38">
        <f t="shared" si="5"/>
        <v>0.40143283333646806</v>
      </c>
      <c r="P52" s="38">
        <f t="shared" si="5"/>
        <v>0.6050504692887817</v>
      </c>
      <c r="Q52" s="38">
        <f t="shared" si="5"/>
        <v>0.75551888207119688</v>
      </c>
      <c r="R52" s="38">
        <f t="shared" si="5"/>
        <v>0.27032193659849968</v>
      </c>
      <c r="S52" s="38">
        <f t="shared" si="5"/>
        <v>0.76537500545210957</v>
      </c>
      <c r="T52" s="38">
        <f t="shared" si="5"/>
        <v>0.7701985777123479</v>
      </c>
      <c r="U52" s="38" t="str">
        <f t="shared" si="5"/>
        <v/>
      </c>
    </row>
    <row r="53" spans="6:21" hidden="1" x14ac:dyDescent="0.25">
      <c r="F53" s="7">
        <f t="shared" si="3"/>
        <v>4</v>
      </c>
      <c r="G53" s="39">
        <v>1</v>
      </c>
      <c r="H53" s="40">
        <v>0</v>
      </c>
      <c r="I53" s="40">
        <v>0</v>
      </c>
      <c r="J53" s="41">
        <v>0</v>
      </c>
      <c r="K53" s="41">
        <v>1</v>
      </c>
      <c r="L53" s="41">
        <v>1</v>
      </c>
      <c r="M53" s="41">
        <v>1</v>
      </c>
      <c r="N53" s="38">
        <f t="shared" si="4"/>
        <v>1.7650353844617843E-3</v>
      </c>
      <c r="O53" s="38">
        <f t="shared" si="5"/>
        <v>0.40143283333646806</v>
      </c>
      <c r="P53" s="38">
        <f t="shared" si="5"/>
        <v>0.6050504692887817</v>
      </c>
      <c r="Q53" s="38">
        <f t="shared" si="5"/>
        <v>0.75551888207119688</v>
      </c>
      <c r="R53" s="38">
        <f t="shared" si="5"/>
        <v>0.72967806340150032</v>
      </c>
      <c r="S53" s="38">
        <f t="shared" si="5"/>
        <v>0.23462499454789049</v>
      </c>
      <c r="T53" s="38">
        <f t="shared" si="5"/>
        <v>0.22980142228765207</v>
      </c>
      <c r="U53" s="38">
        <f t="shared" si="5"/>
        <v>0.24448111792880314</v>
      </c>
    </row>
    <row r="54" spans="6:21" hidden="1" x14ac:dyDescent="0.25">
      <c r="F54" s="7">
        <f t="shared" si="3"/>
        <v>3</v>
      </c>
      <c r="G54" s="39">
        <v>1</v>
      </c>
      <c r="H54" s="40">
        <v>0</v>
      </c>
      <c r="I54" s="40">
        <v>0</v>
      </c>
      <c r="J54" s="41">
        <v>0</v>
      </c>
      <c r="K54" s="41">
        <v>1</v>
      </c>
      <c r="L54" s="41">
        <v>1</v>
      </c>
      <c r="M54" s="41">
        <v>0</v>
      </c>
      <c r="N54" s="38">
        <f t="shared" si="4"/>
        <v>5.4544807868271211E-3</v>
      </c>
      <c r="O54" s="38">
        <f t="shared" si="5"/>
        <v>0.40143283333646806</v>
      </c>
      <c r="P54" s="38">
        <f t="shared" si="5"/>
        <v>0.6050504692887817</v>
      </c>
      <c r="Q54" s="38">
        <f t="shared" si="5"/>
        <v>0.75551888207119688</v>
      </c>
      <c r="R54" s="38">
        <f t="shared" si="5"/>
        <v>0.72967806340150032</v>
      </c>
      <c r="S54" s="38">
        <f t="shared" si="5"/>
        <v>0.23462499454789049</v>
      </c>
      <c r="T54" s="38">
        <f t="shared" si="5"/>
        <v>0.22980142228765207</v>
      </c>
      <c r="U54" s="38">
        <f t="shared" si="5"/>
        <v>0.75551888207119688</v>
      </c>
    </row>
    <row r="55" spans="6:21" hidden="1" x14ac:dyDescent="0.25">
      <c r="F55" s="7">
        <f t="shared" si="3"/>
        <v>2</v>
      </c>
      <c r="G55" s="39">
        <v>1</v>
      </c>
      <c r="H55" s="40">
        <v>0</v>
      </c>
      <c r="I55" s="40">
        <v>0</v>
      </c>
      <c r="J55" s="41">
        <v>0</v>
      </c>
      <c r="K55" s="41">
        <v>1</v>
      </c>
      <c r="L55" s="41">
        <v>0</v>
      </c>
      <c r="M55" s="41"/>
      <c r="N55" s="38">
        <f t="shared" si="4"/>
        <v>2.4196808842800583E-2</v>
      </c>
      <c r="O55" s="38">
        <f t="shared" si="5"/>
        <v>0.40143283333646806</v>
      </c>
      <c r="P55" s="38">
        <f t="shared" si="5"/>
        <v>0.6050504692887817</v>
      </c>
      <c r="Q55" s="38">
        <f t="shared" si="5"/>
        <v>0.75551888207119688</v>
      </c>
      <c r="R55" s="38">
        <f t="shared" si="5"/>
        <v>0.72967806340150032</v>
      </c>
      <c r="S55" s="38">
        <f t="shared" si="5"/>
        <v>0.23462499454789049</v>
      </c>
      <c r="T55" s="38">
        <f t="shared" si="5"/>
        <v>0.7701985777123479</v>
      </c>
      <c r="U55" s="38" t="str">
        <f t="shared" si="5"/>
        <v/>
      </c>
    </row>
    <row r="56" spans="6:21" hidden="1" x14ac:dyDescent="0.25">
      <c r="F56" s="7">
        <f t="shared" si="3"/>
        <v>1</v>
      </c>
      <c r="G56" s="39">
        <v>1</v>
      </c>
      <c r="H56" s="40">
        <v>0</v>
      </c>
      <c r="I56" s="40">
        <v>0</v>
      </c>
      <c r="J56" s="41">
        <v>0</v>
      </c>
      <c r="K56" s="41">
        <v>0</v>
      </c>
      <c r="L56" s="41"/>
      <c r="M56" s="41"/>
      <c r="N56" s="38">
        <f t="shared" si="4"/>
        <v>0.10248383798698815</v>
      </c>
      <c r="O56" s="38">
        <f t="shared" si="5"/>
        <v>0.40143283333646806</v>
      </c>
      <c r="P56" s="38">
        <f t="shared" si="5"/>
        <v>0.6050504692887817</v>
      </c>
      <c r="Q56" s="38">
        <f t="shared" si="5"/>
        <v>0.75551888207119688</v>
      </c>
      <c r="R56" s="38">
        <f t="shared" si="5"/>
        <v>0.72967806340150032</v>
      </c>
      <c r="S56" s="38">
        <f t="shared" si="5"/>
        <v>0.76537500545210957</v>
      </c>
      <c r="T56" s="38" t="str">
        <f t="shared" si="5"/>
        <v/>
      </c>
      <c r="U56" s="38" t="str">
        <f t="shared" si="5"/>
        <v/>
      </c>
    </row>
    <row r="57" spans="6:21" hidden="1" x14ac:dyDescent="0.25">
      <c r="F57" s="7">
        <f t="shared" si="3"/>
        <v>4</v>
      </c>
      <c r="G57" s="39">
        <v>0</v>
      </c>
      <c r="H57" s="40">
        <v>1</v>
      </c>
      <c r="I57" s="41">
        <v>1</v>
      </c>
      <c r="J57" s="41">
        <v>1</v>
      </c>
      <c r="K57" s="41">
        <v>1</v>
      </c>
      <c r="L57" s="41"/>
      <c r="M57" s="41"/>
      <c r="N57" s="38">
        <f t="shared" si="4"/>
        <v>3.6656870159152435E-3</v>
      </c>
      <c r="O57" s="38">
        <f t="shared" si="5"/>
        <v>0.59856716666353194</v>
      </c>
      <c r="P57" s="38">
        <f t="shared" si="5"/>
        <v>0.39494953071121824</v>
      </c>
      <c r="Q57" s="38">
        <f t="shared" si="5"/>
        <v>0.24448111792880314</v>
      </c>
      <c r="R57" s="38">
        <f t="shared" si="5"/>
        <v>0.27032193659849968</v>
      </c>
      <c r="S57" s="38">
        <f t="shared" si="5"/>
        <v>0.23462499454789049</v>
      </c>
      <c r="T57" s="38" t="str">
        <f t="shared" si="5"/>
        <v/>
      </c>
      <c r="U57" s="38" t="str">
        <f t="shared" si="5"/>
        <v/>
      </c>
    </row>
    <row r="58" spans="6:21" hidden="1" x14ac:dyDescent="0.25">
      <c r="F58" s="7">
        <f t="shared" si="3"/>
        <v>4</v>
      </c>
      <c r="G58" s="39">
        <v>0</v>
      </c>
      <c r="H58" s="40">
        <v>1</v>
      </c>
      <c r="I58" s="41">
        <v>1</v>
      </c>
      <c r="J58" s="41">
        <v>1</v>
      </c>
      <c r="K58" s="41">
        <v>0</v>
      </c>
      <c r="L58" s="41">
        <v>1</v>
      </c>
      <c r="M58" s="41"/>
      <c r="N58" s="38">
        <f t="shared" si="4"/>
        <v>2.7479453634368638E-3</v>
      </c>
      <c r="O58" s="38">
        <f t="shared" si="5"/>
        <v>0.59856716666353194</v>
      </c>
      <c r="P58" s="38">
        <f t="shared" si="5"/>
        <v>0.39494953071121824</v>
      </c>
      <c r="Q58" s="38">
        <f t="shared" si="5"/>
        <v>0.24448111792880314</v>
      </c>
      <c r="R58" s="38">
        <f t="shared" si="5"/>
        <v>0.27032193659849968</v>
      </c>
      <c r="S58" s="38">
        <f t="shared" si="5"/>
        <v>0.76537500545210957</v>
      </c>
      <c r="T58" s="38">
        <f t="shared" si="5"/>
        <v>0.22980142228765207</v>
      </c>
      <c r="U58" s="38" t="str">
        <f t="shared" si="5"/>
        <v/>
      </c>
    </row>
    <row r="59" spans="6:21" hidden="1" x14ac:dyDescent="0.25">
      <c r="F59" s="7">
        <f t="shared" si="3"/>
        <v>4</v>
      </c>
      <c r="G59" s="39">
        <v>0</v>
      </c>
      <c r="H59" s="40">
        <v>1</v>
      </c>
      <c r="I59" s="41">
        <v>1</v>
      </c>
      <c r="J59" s="41">
        <v>1</v>
      </c>
      <c r="K59" s="41">
        <v>0</v>
      </c>
      <c r="L59" s="41">
        <v>0</v>
      </c>
      <c r="M59" s="41">
        <v>1</v>
      </c>
      <c r="N59" s="38">
        <f t="shared" si="4"/>
        <v>2.2516631290265738E-3</v>
      </c>
      <c r="O59" s="38">
        <f t="shared" si="5"/>
        <v>0.59856716666353194</v>
      </c>
      <c r="P59" s="38">
        <f t="shared" si="5"/>
        <v>0.39494953071121824</v>
      </c>
      <c r="Q59" s="38">
        <f t="shared" si="5"/>
        <v>0.24448111792880314</v>
      </c>
      <c r="R59" s="38">
        <f t="shared" ref="R59:U91" si="6">IF(J59="","",IF(J59=1,J$21,(1-J$21)))</f>
        <v>0.27032193659849968</v>
      </c>
      <c r="S59" s="38">
        <f t="shared" si="6"/>
        <v>0.76537500545210957</v>
      </c>
      <c r="T59" s="38">
        <f t="shared" si="6"/>
        <v>0.7701985777123479</v>
      </c>
      <c r="U59" s="38">
        <f t="shared" si="6"/>
        <v>0.24448111792880314</v>
      </c>
    </row>
    <row r="60" spans="6:21" hidden="1" x14ac:dyDescent="0.25">
      <c r="F60" s="7">
        <f t="shared" si="3"/>
        <v>3</v>
      </c>
      <c r="G60" s="39">
        <v>0</v>
      </c>
      <c r="H60" s="40">
        <v>1</v>
      </c>
      <c r="I60" s="41">
        <v>1</v>
      </c>
      <c r="J60" s="41">
        <v>1</v>
      </c>
      <c r="K60" s="41">
        <v>0</v>
      </c>
      <c r="L60" s="41">
        <v>0</v>
      </c>
      <c r="M60" s="41">
        <v>0</v>
      </c>
      <c r="N60" s="38">
        <f t="shared" si="4"/>
        <v>6.958304283190081E-3</v>
      </c>
      <c r="O60" s="38">
        <f t="shared" ref="O60:Q91" si="7">IF(G60="","",IF(G60=1,G$21,(1-G$21)))</f>
        <v>0.59856716666353194</v>
      </c>
      <c r="P60" s="38">
        <f t="shared" si="7"/>
        <v>0.39494953071121824</v>
      </c>
      <c r="Q60" s="38">
        <f t="shared" si="7"/>
        <v>0.24448111792880314</v>
      </c>
      <c r="R60" s="38">
        <f t="shared" si="6"/>
        <v>0.27032193659849968</v>
      </c>
      <c r="S60" s="38">
        <f t="shared" si="6"/>
        <v>0.76537500545210957</v>
      </c>
      <c r="T60" s="38">
        <f t="shared" si="6"/>
        <v>0.7701985777123479</v>
      </c>
      <c r="U60" s="38">
        <f t="shared" si="6"/>
        <v>0.75551888207119688</v>
      </c>
    </row>
    <row r="61" spans="6:21" hidden="1" x14ac:dyDescent="0.25">
      <c r="F61" s="7">
        <f t="shared" si="3"/>
        <v>4</v>
      </c>
      <c r="G61" s="39">
        <v>0</v>
      </c>
      <c r="H61" s="40">
        <v>1</v>
      </c>
      <c r="I61" s="41">
        <v>1</v>
      </c>
      <c r="J61" s="41">
        <v>0</v>
      </c>
      <c r="K61" s="41">
        <v>1</v>
      </c>
      <c r="L61" s="41">
        <v>1</v>
      </c>
      <c r="M61" s="41"/>
      <c r="N61" s="38">
        <f t="shared" si="4"/>
        <v>2.2738305310856213E-3</v>
      </c>
      <c r="O61" s="38">
        <f t="shared" si="7"/>
        <v>0.59856716666353194</v>
      </c>
      <c r="P61" s="38">
        <f t="shared" si="7"/>
        <v>0.39494953071121824</v>
      </c>
      <c r="Q61" s="38">
        <f t="shared" si="7"/>
        <v>0.24448111792880314</v>
      </c>
      <c r="R61" s="38">
        <f t="shared" si="6"/>
        <v>0.72967806340150032</v>
      </c>
      <c r="S61" s="38">
        <f t="shared" si="6"/>
        <v>0.23462499454789049</v>
      </c>
      <c r="T61" s="38">
        <f t="shared" si="6"/>
        <v>0.22980142228765207</v>
      </c>
      <c r="U61" s="38" t="str">
        <f t="shared" si="6"/>
        <v/>
      </c>
    </row>
    <row r="62" spans="6:21" hidden="1" x14ac:dyDescent="0.25">
      <c r="F62" s="7">
        <f t="shared" si="3"/>
        <v>4</v>
      </c>
      <c r="G62" s="39">
        <v>0</v>
      </c>
      <c r="H62" s="40">
        <v>1</v>
      </c>
      <c r="I62" s="41">
        <v>1</v>
      </c>
      <c r="J62" s="41">
        <v>0</v>
      </c>
      <c r="K62" s="41">
        <v>1</v>
      </c>
      <c r="L62" s="41">
        <v>0</v>
      </c>
      <c r="M62" s="41">
        <v>1</v>
      </c>
      <c r="N62" s="38">
        <f t="shared" si="4"/>
        <v>1.8631740050671641E-3</v>
      </c>
      <c r="O62" s="38">
        <f t="shared" si="7"/>
        <v>0.59856716666353194</v>
      </c>
      <c r="P62" s="38">
        <f t="shared" si="7"/>
        <v>0.39494953071121824</v>
      </c>
      <c r="Q62" s="38">
        <f t="shared" si="7"/>
        <v>0.24448111792880314</v>
      </c>
      <c r="R62" s="38">
        <f t="shared" si="6"/>
        <v>0.72967806340150032</v>
      </c>
      <c r="S62" s="38">
        <f t="shared" si="6"/>
        <v>0.23462499454789049</v>
      </c>
      <c r="T62" s="38">
        <f t="shared" si="6"/>
        <v>0.7701985777123479</v>
      </c>
      <c r="U62" s="38">
        <f t="shared" si="6"/>
        <v>0.24448111792880314</v>
      </c>
    </row>
    <row r="63" spans="6:21" hidden="1" x14ac:dyDescent="0.25">
      <c r="F63" s="7">
        <f t="shared" si="3"/>
        <v>3</v>
      </c>
      <c r="G63" s="39">
        <v>0</v>
      </c>
      <c r="H63" s="40">
        <v>1</v>
      </c>
      <c r="I63" s="41">
        <v>1</v>
      </c>
      <c r="J63" s="41">
        <v>0</v>
      </c>
      <c r="K63" s="41">
        <v>1</v>
      </c>
      <c r="L63" s="41">
        <v>0</v>
      </c>
      <c r="M63" s="41">
        <v>0</v>
      </c>
      <c r="N63" s="38">
        <f t="shared" si="4"/>
        <v>5.7577581178371107E-3</v>
      </c>
      <c r="O63" s="38">
        <f t="shared" si="7"/>
        <v>0.59856716666353194</v>
      </c>
      <c r="P63" s="38">
        <f t="shared" si="7"/>
        <v>0.39494953071121824</v>
      </c>
      <c r="Q63" s="38">
        <f t="shared" si="7"/>
        <v>0.24448111792880314</v>
      </c>
      <c r="R63" s="38">
        <f t="shared" si="6"/>
        <v>0.72967806340150032</v>
      </c>
      <c r="S63" s="38">
        <f t="shared" si="6"/>
        <v>0.23462499454789049</v>
      </c>
      <c r="T63" s="38">
        <f t="shared" si="6"/>
        <v>0.7701985777123479</v>
      </c>
      <c r="U63" s="38">
        <f t="shared" si="6"/>
        <v>0.75551888207119688</v>
      </c>
    </row>
    <row r="64" spans="6:21" hidden="1" x14ac:dyDescent="0.25">
      <c r="F64" s="7">
        <f t="shared" si="3"/>
        <v>4</v>
      </c>
      <c r="G64" s="39">
        <v>0</v>
      </c>
      <c r="H64" s="40">
        <v>1</v>
      </c>
      <c r="I64" s="41">
        <v>1</v>
      </c>
      <c r="J64" s="41">
        <v>0</v>
      </c>
      <c r="K64" s="41">
        <v>0</v>
      </c>
      <c r="L64" s="41">
        <v>1</v>
      </c>
      <c r="M64" s="41">
        <v>1</v>
      </c>
      <c r="N64" s="38">
        <f t="shared" si="4"/>
        <v>1.8134409409608335E-3</v>
      </c>
      <c r="O64" s="38">
        <f t="shared" si="7"/>
        <v>0.59856716666353194</v>
      </c>
      <c r="P64" s="38">
        <f t="shared" si="7"/>
        <v>0.39494953071121824</v>
      </c>
      <c r="Q64" s="38">
        <f t="shared" si="7"/>
        <v>0.24448111792880314</v>
      </c>
      <c r="R64" s="38">
        <f t="shared" si="6"/>
        <v>0.72967806340150032</v>
      </c>
      <c r="S64" s="38">
        <f t="shared" si="6"/>
        <v>0.76537500545210957</v>
      </c>
      <c r="T64" s="38">
        <f t="shared" si="6"/>
        <v>0.22980142228765207</v>
      </c>
      <c r="U64" s="38">
        <f t="shared" si="6"/>
        <v>0.24448111792880314</v>
      </c>
    </row>
    <row r="65" spans="5:21" hidden="1" x14ac:dyDescent="0.25">
      <c r="F65" s="7">
        <f t="shared" si="3"/>
        <v>3</v>
      </c>
      <c r="G65" s="39">
        <v>0</v>
      </c>
      <c r="H65" s="40">
        <v>1</v>
      </c>
      <c r="I65" s="41">
        <v>1</v>
      </c>
      <c r="J65" s="41">
        <v>0</v>
      </c>
      <c r="K65" s="41">
        <v>0</v>
      </c>
      <c r="L65" s="41">
        <v>1</v>
      </c>
      <c r="M65" s="41">
        <v>0</v>
      </c>
      <c r="N65" s="38">
        <f t="shared" si="4"/>
        <v>5.6040682569844123E-3</v>
      </c>
      <c r="O65" s="38">
        <f t="shared" si="7"/>
        <v>0.59856716666353194</v>
      </c>
      <c r="P65" s="38">
        <f t="shared" si="7"/>
        <v>0.39494953071121824</v>
      </c>
      <c r="Q65" s="38">
        <f t="shared" si="7"/>
        <v>0.24448111792880314</v>
      </c>
      <c r="R65" s="38">
        <f t="shared" si="6"/>
        <v>0.72967806340150032</v>
      </c>
      <c r="S65" s="38">
        <f t="shared" si="6"/>
        <v>0.76537500545210957</v>
      </c>
      <c r="T65" s="38">
        <f t="shared" si="6"/>
        <v>0.22980142228765207</v>
      </c>
      <c r="U65" s="38">
        <f t="shared" si="6"/>
        <v>0.75551888207119688</v>
      </c>
    </row>
    <row r="66" spans="5:21" hidden="1" x14ac:dyDescent="0.25">
      <c r="F66" s="7">
        <f t="shared" si="3"/>
        <v>2</v>
      </c>
      <c r="G66" s="39">
        <v>0</v>
      </c>
      <c r="H66" s="40">
        <v>1</v>
      </c>
      <c r="I66" s="41">
        <v>1</v>
      </c>
      <c r="J66" s="41">
        <v>0</v>
      </c>
      <c r="K66" s="41">
        <v>0</v>
      </c>
      <c r="L66" s="41">
        <v>0</v>
      </c>
      <c r="M66" s="41"/>
      <c r="N66" s="38">
        <f t="shared" si="4"/>
        <v>2.4860398937281342E-2</v>
      </c>
      <c r="O66" s="38">
        <f t="shared" si="7"/>
        <v>0.59856716666353194</v>
      </c>
      <c r="P66" s="38">
        <f t="shared" si="7"/>
        <v>0.39494953071121824</v>
      </c>
      <c r="Q66" s="38">
        <f t="shared" si="7"/>
        <v>0.24448111792880314</v>
      </c>
      <c r="R66" s="38">
        <f t="shared" si="6"/>
        <v>0.72967806340150032</v>
      </c>
      <c r="S66" s="38">
        <f t="shared" si="6"/>
        <v>0.76537500545210957</v>
      </c>
      <c r="T66" s="38">
        <f t="shared" si="6"/>
        <v>0.7701985777123479</v>
      </c>
      <c r="U66" s="38" t="str">
        <f t="shared" si="6"/>
        <v/>
      </c>
    </row>
    <row r="67" spans="5:21" hidden="1" x14ac:dyDescent="0.25">
      <c r="F67" s="7">
        <f t="shared" si="3"/>
        <v>4</v>
      </c>
      <c r="G67" s="39">
        <v>0</v>
      </c>
      <c r="H67" s="40">
        <v>1</v>
      </c>
      <c r="I67" s="41">
        <v>0</v>
      </c>
      <c r="J67" s="41">
        <v>1</v>
      </c>
      <c r="K67" s="41">
        <v>1</v>
      </c>
      <c r="L67" s="41">
        <v>1</v>
      </c>
      <c r="M67" s="41"/>
      <c r="N67" s="38">
        <f t="shared" si="4"/>
        <v>2.6032033443161525E-3</v>
      </c>
      <c r="O67" s="38">
        <f t="shared" si="7"/>
        <v>0.59856716666353194</v>
      </c>
      <c r="P67" s="38">
        <f t="shared" si="7"/>
        <v>0.39494953071121824</v>
      </c>
      <c r="Q67" s="38">
        <f t="shared" si="7"/>
        <v>0.75551888207119688</v>
      </c>
      <c r="R67" s="38">
        <f t="shared" si="6"/>
        <v>0.27032193659849968</v>
      </c>
      <c r="S67" s="38">
        <f t="shared" si="6"/>
        <v>0.23462499454789049</v>
      </c>
      <c r="T67" s="38">
        <f t="shared" si="6"/>
        <v>0.22980142228765207</v>
      </c>
      <c r="U67" s="38" t="str">
        <f t="shared" si="6"/>
        <v/>
      </c>
    </row>
    <row r="68" spans="5:21" hidden="1" x14ac:dyDescent="0.25">
      <c r="F68" s="7">
        <f t="shared" si="3"/>
        <v>4</v>
      </c>
      <c r="G68" s="39">
        <v>0</v>
      </c>
      <c r="H68" s="40">
        <v>1</v>
      </c>
      <c r="I68" s="41">
        <v>0</v>
      </c>
      <c r="J68" s="41">
        <v>1</v>
      </c>
      <c r="K68" s="41">
        <v>1</v>
      </c>
      <c r="L68" s="41">
        <v>0</v>
      </c>
      <c r="M68" s="41">
        <v>1</v>
      </c>
      <c r="N68" s="38">
        <f t="shared" si="4"/>
        <v>2.1330616924727743E-3</v>
      </c>
      <c r="O68" s="38">
        <f t="shared" si="7"/>
        <v>0.59856716666353194</v>
      </c>
      <c r="P68" s="38">
        <f t="shared" si="7"/>
        <v>0.39494953071121824</v>
      </c>
      <c r="Q68" s="38">
        <f t="shared" si="7"/>
        <v>0.75551888207119688</v>
      </c>
      <c r="R68" s="38">
        <f t="shared" si="6"/>
        <v>0.27032193659849968</v>
      </c>
      <c r="S68" s="38">
        <f t="shared" si="6"/>
        <v>0.23462499454789049</v>
      </c>
      <c r="T68" s="38">
        <f t="shared" si="6"/>
        <v>0.7701985777123479</v>
      </c>
      <c r="U68" s="38">
        <f t="shared" si="6"/>
        <v>0.24448111792880314</v>
      </c>
    </row>
    <row r="69" spans="5:21" hidden="1" x14ac:dyDescent="0.25">
      <c r="F69" s="7">
        <f t="shared" si="3"/>
        <v>3</v>
      </c>
      <c r="G69" s="39">
        <v>0</v>
      </c>
      <c r="H69" s="40">
        <v>1</v>
      </c>
      <c r="I69" s="41">
        <v>0</v>
      </c>
      <c r="J69" s="41">
        <v>1</v>
      </c>
      <c r="K69" s="41">
        <v>1</v>
      </c>
      <c r="L69" s="41">
        <v>0</v>
      </c>
      <c r="M69" s="41">
        <v>0</v>
      </c>
      <c r="N69" s="38">
        <f t="shared" si="4"/>
        <v>6.5917908055183241E-3</v>
      </c>
      <c r="O69" s="38">
        <f t="shared" si="7"/>
        <v>0.59856716666353194</v>
      </c>
      <c r="P69" s="38">
        <f t="shared" si="7"/>
        <v>0.39494953071121824</v>
      </c>
      <c r="Q69" s="38">
        <f t="shared" si="7"/>
        <v>0.75551888207119688</v>
      </c>
      <c r="R69" s="38">
        <f t="shared" si="6"/>
        <v>0.27032193659849968</v>
      </c>
      <c r="S69" s="38">
        <f t="shared" si="6"/>
        <v>0.23462499454789049</v>
      </c>
      <c r="T69" s="38">
        <f t="shared" si="6"/>
        <v>0.7701985777123479</v>
      </c>
      <c r="U69" s="38">
        <f t="shared" si="6"/>
        <v>0.75551888207119688</v>
      </c>
    </row>
    <row r="70" spans="5:21" hidden="1" x14ac:dyDescent="0.25">
      <c r="F70" s="7">
        <f t="shared" si="3"/>
        <v>4</v>
      </c>
      <c r="G70" s="39">
        <v>0</v>
      </c>
      <c r="H70" s="40">
        <v>1</v>
      </c>
      <c r="I70" s="41">
        <v>0</v>
      </c>
      <c r="J70" s="41">
        <v>1</v>
      </c>
      <c r="K70" s="41">
        <v>0</v>
      </c>
      <c r="L70" s="41">
        <v>1</v>
      </c>
      <c r="M70" s="41">
        <v>1</v>
      </c>
      <c r="N70" s="38">
        <f t="shared" si="4"/>
        <v>2.0761246089765479E-3</v>
      </c>
      <c r="O70" s="38">
        <f t="shared" si="7"/>
        <v>0.59856716666353194</v>
      </c>
      <c r="P70" s="38">
        <f t="shared" si="7"/>
        <v>0.39494953071121824</v>
      </c>
      <c r="Q70" s="38">
        <f t="shared" si="7"/>
        <v>0.75551888207119688</v>
      </c>
      <c r="R70" s="38">
        <f t="shared" si="6"/>
        <v>0.27032193659849968</v>
      </c>
      <c r="S70" s="38">
        <f t="shared" si="6"/>
        <v>0.76537500545210957</v>
      </c>
      <c r="T70" s="38">
        <f t="shared" si="6"/>
        <v>0.22980142228765207</v>
      </c>
      <c r="U70" s="38">
        <f t="shared" si="6"/>
        <v>0.24448111792880314</v>
      </c>
    </row>
    <row r="71" spans="5:21" hidden="1" x14ac:dyDescent="0.25">
      <c r="F71" s="7">
        <f t="shared" si="3"/>
        <v>3</v>
      </c>
      <c r="G71" s="39">
        <v>0</v>
      </c>
      <c r="H71" s="40">
        <v>1</v>
      </c>
      <c r="I71" s="41">
        <v>0</v>
      </c>
      <c r="J71" s="41">
        <v>1</v>
      </c>
      <c r="K71" s="41">
        <v>0</v>
      </c>
      <c r="L71" s="41">
        <v>1</v>
      </c>
      <c r="M71" s="41">
        <v>0</v>
      </c>
      <c r="N71" s="38">
        <f t="shared" si="4"/>
        <v>6.415838396449291E-3</v>
      </c>
      <c r="O71" s="38">
        <f t="shared" si="7"/>
        <v>0.59856716666353194</v>
      </c>
      <c r="P71" s="38">
        <f t="shared" si="7"/>
        <v>0.39494953071121824</v>
      </c>
      <c r="Q71" s="38">
        <f t="shared" si="7"/>
        <v>0.75551888207119688</v>
      </c>
      <c r="R71" s="38">
        <f t="shared" si="6"/>
        <v>0.27032193659849968</v>
      </c>
      <c r="S71" s="38">
        <f t="shared" si="6"/>
        <v>0.76537500545210957</v>
      </c>
      <c r="T71" s="38">
        <f t="shared" si="6"/>
        <v>0.22980142228765207</v>
      </c>
      <c r="U71" s="38">
        <f t="shared" si="6"/>
        <v>0.75551888207119688</v>
      </c>
    </row>
    <row r="72" spans="5:21" hidden="1" x14ac:dyDescent="0.25">
      <c r="E72" s="3"/>
      <c r="F72" s="7">
        <f t="shared" si="3"/>
        <v>2</v>
      </c>
      <c r="G72" s="39">
        <v>0</v>
      </c>
      <c r="H72" s="41">
        <v>1</v>
      </c>
      <c r="I72" s="42">
        <v>0</v>
      </c>
      <c r="J72" s="42">
        <v>1</v>
      </c>
      <c r="K72" s="42">
        <v>0</v>
      </c>
      <c r="L72" s="42">
        <v>0</v>
      </c>
      <c r="M72" s="42"/>
      <c r="N72" s="38">
        <f t="shared" si="4"/>
        <v>2.8461520227572139E-2</v>
      </c>
      <c r="O72" s="38">
        <f t="shared" si="7"/>
        <v>0.59856716666353194</v>
      </c>
      <c r="P72" s="38">
        <f t="shared" si="7"/>
        <v>0.39494953071121824</v>
      </c>
      <c r="Q72" s="38">
        <f t="shared" si="7"/>
        <v>0.75551888207119688</v>
      </c>
      <c r="R72" s="38">
        <f t="shared" si="6"/>
        <v>0.27032193659849968</v>
      </c>
      <c r="S72" s="38">
        <f t="shared" si="6"/>
        <v>0.76537500545210957</v>
      </c>
      <c r="T72" s="38">
        <f t="shared" si="6"/>
        <v>0.7701985777123479</v>
      </c>
      <c r="U72" s="38" t="str">
        <f t="shared" si="6"/>
        <v/>
      </c>
    </row>
    <row r="73" spans="5:21" hidden="1" x14ac:dyDescent="0.25">
      <c r="E73" s="3"/>
      <c r="F73" s="7">
        <f t="shared" si="3"/>
        <v>4</v>
      </c>
      <c r="G73" s="39">
        <v>0</v>
      </c>
      <c r="H73" s="41">
        <v>1</v>
      </c>
      <c r="I73" s="42">
        <v>0</v>
      </c>
      <c r="J73" s="42">
        <v>0</v>
      </c>
      <c r="K73" s="42">
        <v>1</v>
      </c>
      <c r="L73" s="42">
        <v>1</v>
      </c>
      <c r="M73" s="42">
        <v>1</v>
      </c>
      <c r="N73" s="38">
        <f t="shared" si="4"/>
        <v>1.7179219008651647E-3</v>
      </c>
      <c r="O73" s="38">
        <f t="shared" si="7"/>
        <v>0.59856716666353194</v>
      </c>
      <c r="P73" s="38">
        <f t="shared" si="7"/>
        <v>0.39494953071121824</v>
      </c>
      <c r="Q73" s="38">
        <f t="shared" si="7"/>
        <v>0.75551888207119688</v>
      </c>
      <c r="R73" s="38">
        <f t="shared" si="6"/>
        <v>0.72967806340150032</v>
      </c>
      <c r="S73" s="38">
        <f t="shared" si="6"/>
        <v>0.23462499454789049</v>
      </c>
      <c r="T73" s="38">
        <f t="shared" si="6"/>
        <v>0.22980142228765207</v>
      </c>
      <c r="U73" s="38">
        <f t="shared" si="6"/>
        <v>0.24448111792880314</v>
      </c>
    </row>
    <row r="74" spans="5:21" hidden="1" x14ac:dyDescent="0.25">
      <c r="E74" s="3"/>
      <c r="F74" s="7">
        <f t="shared" si="3"/>
        <v>3</v>
      </c>
      <c r="G74" s="39">
        <v>0</v>
      </c>
      <c r="H74" s="41">
        <v>1</v>
      </c>
      <c r="I74" s="42">
        <v>0</v>
      </c>
      <c r="J74" s="42">
        <v>0</v>
      </c>
      <c r="K74" s="42">
        <v>1</v>
      </c>
      <c r="L74" s="42">
        <v>1</v>
      </c>
      <c r="M74" s="42">
        <v>0</v>
      </c>
      <c r="N74" s="38">
        <f t="shared" si="4"/>
        <v>5.3088862036586842E-3</v>
      </c>
      <c r="O74" s="38">
        <f t="shared" si="7"/>
        <v>0.59856716666353194</v>
      </c>
      <c r="P74" s="38">
        <f t="shared" si="7"/>
        <v>0.39494953071121824</v>
      </c>
      <c r="Q74" s="38">
        <f t="shared" si="7"/>
        <v>0.75551888207119688</v>
      </c>
      <c r="R74" s="38">
        <f t="shared" si="6"/>
        <v>0.72967806340150032</v>
      </c>
      <c r="S74" s="38">
        <f t="shared" si="6"/>
        <v>0.23462499454789049</v>
      </c>
      <c r="T74" s="38">
        <f t="shared" si="6"/>
        <v>0.22980142228765207</v>
      </c>
      <c r="U74" s="38">
        <f t="shared" si="6"/>
        <v>0.75551888207119688</v>
      </c>
    </row>
    <row r="75" spans="5:21" hidden="1" x14ac:dyDescent="0.25">
      <c r="E75" s="3"/>
      <c r="F75" s="7">
        <f t="shared" si="3"/>
        <v>2</v>
      </c>
      <c r="G75" s="39">
        <v>0</v>
      </c>
      <c r="H75" s="41">
        <v>1</v>
      </c>
      <c r="I75" s="42">
        <v>0</v>
      </c>
      <c r="J75" s="42">
        <v>0</v>
      </c>
      <c r="K75" s="42">
        <v>1</v>
      </c>
      <c r="L75" s="42">
        <v>0</v>
      </c>
      <c r="M75" s="42"/>
      <c r="N75" s="38">
        <f t="shared" si="4"/>
        <v>2.3550931730907186E-2</v>
      </c>
      <c r="O75" s="38">
        <f t="shared" si="7"/>
        <v>0.59856716666353194</v>
      </c>
      <c r="P75" s="38">
        <f t="shared" si="7"/>
        <v>0.39494953071121824</v>
      </c>
      <c r="Q75" s="38">
        <f t="shared" si="7"/>
        <v>0.75551888207119688</v>
      </c>
      <c r="R75" s="38">
        <f t="shared" si="6"/>
        <v>0.72967806340150032</v>
      </c>
      <c r="S75" s="38">
        <f t="shared" si="6"/>
        <v>0.23462499454789049</v>
      </c>
      <c r="T75" s="38">
        <f t="shared" si="6"/>
        <v>0.7701985777123479</v>
      </c>
      <c r="U75" s="38" t="str">
        <f t="shared" si="6"/>
        <v/>
      </c>
    </row>
    <row r="76" spans="5:21" hidden="1" x14ac:dyDescent="0.25">
      <c r="E76" s="3"/>
      <c r="F76" s="7">
        <f t="shared" si="3"/>
        <v>1</v>
      </c>
      <c r="G76" s="39">
        <v>0</v>
      </c>
      <c r="H76" s="41">
        <v>1</v>
      </c>
      <c r="I76" s="42">
        <v>0</v>
      </c>
      <c r="J76" s="42">
        <v>0</v>
      </c>
      <c r="K76" s="42">
        <v>0</v>
      </c>
      <c r="L76" s="42"/>
      <c r="M76" s="42"/>
      <c r="N76" s="38">
        <f t="shared" si="4"/>
        <v>9.9748272081383996E-2</v>
      </c>
      <c r="O76" s="38">
        <f t="shared" si="7"/>
        <v>0.59856716666353194</v>
      </c>
      <c r="P76" s="38">
        <f t="shared" si="7"/>
        <v>0.39494953071121824</v>
      </c>
      <c r="Q76" s="38">
        <f t="shared" si="7"/>
        <v>0.75551888207119688</v>
      </c>
      <c r="R76" s="38">
        <f t="shared" si="6"/>
        <v>0.72967806340150032</v>
      </c>
      <c r="S76" s="38">
        <f t="shared" si="6"/>
        <v>0.76537500545210957</v>
      </c>
      <c r="T76" s="38" t="str">
        <f t="shared" si="6"/>
        <v/>
      </c>
      <c r="U76" s="38" t="str">
        <f t="shared" si="6"/>
        <v/>
      </c>
    </row>
    <row r="77" spans="5:21" hidden="1" x14ac:dyDescent="0.25">
      <c r="E77" s="3"/>
      <c r="F77" s="7">
        <f t="shared" si="3"/>
        <v>4</v>
      </c>
      <c r="G77" s="39">
        <v>0</v>
      </c>
      <c r="H77" s="41">
        <v>0</v>
      </c>
      <c r="I77" s="42">
        <v>1</v>
      </c>
      <c r="J77" s="42">
        <v>1</v>
      </c>
      <c r="K77" s="42">
        <v>1</v>
      </c>
      <c r="L77" s="42">
        <v>1</v>
      </c>
      <c r="M77" s="42"/>
      <c r="N77" s="38">
        <f t="shared" si="4"/>
        <v>1.2905002515308968E-3</v>
      </c>
      <c r="O77" s="38">
        <f t="shared" si="7"/>
        <v>0.59856716666353194</v>
      </c>
      <c r="P77" s="38">
        <f t="shared" si="7"/>
        <v>0.6050504692887817</v>
      </c>
      <c r="Q77" s="38">
        <f t="shared" si="7"/>
        <v>0.24448111792880314</v>
      </c>
      <c r="R77" s="38">
        <f t="shared" si="6"/>
        <v>0.27032193659849968</v>
      </c>
      <c r="S77" s="38">
        <f t="shared" si="6"/>
        <v>0.23462499454789049</v>
      </c>
      <c r="T77" s="38">
        <f t="shared" si="6"/>
        <v>0.22980142228765207</v>
      </c>
      <c r="U77" s="38" t="str">
        <f t="shared" si="6"/>
        <v/>
      </c>
    </row>
    <row r="78" spans="5:21" hidden="1" x14ac:dyDescent="0.25">
      <c r="E78" s="3"/>
      <c r="F78" s="7">
        <f t="shared" si="3"/>
        <v>4</v>
      </c>
      <c r="G78" s="39">
        <v>0</v>
      </c>
      <c r="H78" s="41">
        <v>0</v>
      </c>
      <c r="I78" s="42">
        <v>1</v>
      </c>
      <c r="J78" s="42">
        <v>1</v>
      </c>
      <c r="K78" s="42">
        <v>1</v>
      </c>
      <c r="L78" s="42">
        <v>0</v>
      </c>
      <c r="M78" s="42">
        <v>1</v>
      </c>
      <c r="N78" s="38">
        <f t="shared" si="4"/>
        <v>1.0574343555133068E-3</v>
      </c>
      <c r="O78" s="38">
        <f t="shared" si="7"/>
        <v>0.59856716666353194</v>
      </c>
      <c r="P78" s="38">
        <f t="shared" si="7"/>
        <v>0.6050504692887817</v>
      </c>
      <c r="Q78" s="38">
        <f t="shared" si="7"/>
        <v>0.24448111792880314</v>
      </c>
      <c r="R78" s="38">
        <f t="shared" si="6"/>
        <v>0.27032193659849968</v>
      </c>
      <c r="S78" s="38">
        <f t="shared" si="6"/>
        <v>0.23462499454789049</v>
      </c>
      <c r="T78" s="38">
        <f t="shared" si="6"/>
        <v>0.7701985777123479</v>
      </c>
      <c r="U78" s="38">
        <f t="shared" si="6"/>
        <v>0.24448111792880314</v>
      </c>
    </row>
    <row r="79" spans="5:21" hidden="1" x14ac:dyDescent="0.25">
      <c r="E79" s="3"/>
      <c r="F79" s="7">
        <f t="shared" si="3"/>
        <v>3</v>
      </c>
      <c r="G79" s="39">
        <v>0</v>
      </c>
      <c r="H79" s="41">
        <v>0</v>
      </c>
      <c r="I79" s="42">
        <v>1</v>
      </c>
      <c r="J79" s="42">
        <v>1</v>
      </c>
      <c r="K79" s="42">
        <v>1</v>
      </c>
      <c r="L79" s="42">
        <v>0</v>
      </c>
      <c r="M79" s="42">
        <v>0</v>
      </c>
      <c r="N79" s="38">
        <f t="shared" si="4"/>
        <v>3.2677845590257243E-3</v>
      </c>
      <c r="O79" s="38">
        <f t="shared" si="7"/>
        <v>0.59856716666353194</v>
      </c>
      <c r="P79" s="38">
        <f t="shared" si="7"/>
        <v>0.6050504692887817</v>
      </c>
      <c r="Q79" s="38">
        <f t="shared" si="7"/>
        <v>0.24448111792880314</v>
      </c>
      <c r="R79" s="38">
        <f t="shared" si="6"/>
        <v>0.27032193659849968</v>
      </c>
      <c r="S79" s="38">
        <f t="shared" si="6"/>
        <v>0.23462499454789049</v>
      </c>
      <c r="T79" s="38">
        <f t="shared" si="6"/>
        <v>0.7701985777123479</v>
      </c>
      <c r="U79" s="38">
        <f t="shared" si="6"/>
        <v>0.75551888207119688</v>
      </c>
    </row>
    <row r="80" spans="5:21" hidden="1" x14ac:dyDescent="0.25">
      <c r="E80" s="3"/>
      <c r="F80" s="7">
        <f t="shared" si="3"/>
        <v>4</v>
      </c>
      <c r="G80" s="39">
        <v>0</v>
      </c>
      <c r="H80" s="41">
        <v>0</v>
      </c>
      <c r="I80" s="42">
        <v>1</v>
      </c>
      <c r="J80" s="42">
        <v>1</v>
      </c>
      <c r="K80" s="42">
        <v>0</v>
      </c>
      <c r="L80" s="42">
        <v>1</v>
      </c>
      <c r="M80" s="42">
        <v>1</v>
      </c>
      <c r="N80" s="38">
        <f t="shared" si="4"/>
        <v>1.0292086232693213E-3</v>
      </c>
      <c r="O80" s="38">
        <f t="shared" si="7"/>
        <v>0.59856716666353194</v>
      </c>
      <c r="P80" s="38">
        <f t="shared" si="7"/>
        <v>0.6050504692887817</v>
      </c>
      <c r="Q80" s="38">
        <f t="shared" si="7"/>
        <v>0.24448111792880314</v>
      </c>
      <c r="R80" s="38">
        <f t="shared" si="6"/>
        <v>0.27032193659849968</v>
      </c>
      <c r="S80" s="38">
        <f t="shared" si="6"/>
        <v>0.76537500545210957</v>
      </c>
      <c r="T80" s="38">
        <f t="shared" si="6"/>
        <v>0.22980142228765207</v>
      </c>
      <c r="U80" s="38">
        <f t="shared" si="6"/>
        <v>0.24448111792880314</v>
      </c>
    </row>
    <row r="81" spans="5:21" hidden="1" x14ac:dyDescent="0.25">
      <c r="E81" s="3"/>
      <c r="F81" s="7">
        <f t="shared" si="3"/>
        <v>3</v>
      </c>
      <c r="G81" s="39">
        <v>0</v>
      </c>
      <c r="H81" s="41">
        <v>0</v>
      </c>
      <c r="I81" s="42">
        <v>1</v>
      </c>
      <c r="J81" s="42">
        <v>1</v>
      </c>
      <c r="K81" s="42">
        <v>0</v>
      </c>
      <c r="L81" s="42">
        <v>1</v>
      </c>
      <c r="M81" s="42">
        <v>0</v>
      </c>
      <c r="N81" s="38">
        <f t="shared" si="4"/>
        <v>3.1805587075927843E-3</v>
      </c>
      <c r="O81" s="38">
        <f t="shared" si="7"/>
        <v>0.59856716666353194</v>
      </c>
      <c r="P81" s="38">
        <f t="shared" si="7"/>
        <v>0.6050504692887817</v>
      </c>
      <c r="Q81" s="38">
        <f t="shared" si="7"/>
        <v>0.24448111792880314</v>
      </c>
      <c r="R81" s="38">
        <f t="shared" si="6"/>
        <v>0.27032193659849968</v>
      </c>
      <c r="S81" s="38">
        <f t="shared" si="6"/>
        <v>0.76537500545210957</v>
      </c>
      <c r="T81" s="38">
        <f t="shared" si="6"/>
        <v>0.22980142228765207</v>
      </c>
      <c r="U81" s="38">
        <f t="shared" si="6"/>
        <v>0.75551888207119688</v>
      </c>
    </row>
    <row r="82" spans="5:21" hidden="1" x14ac:dyDescent="0.25">
      <c r="E82" s="3"/>
      <c r="F82" s="7">
        <f t="shared" si="3"/>
        <v>2</v>
      </c>
      <c r="G82" s="39">
        <v>0</v>
      </c>
      <c r="H82" s="41">
        <v>0</v>
      </c>
      <c r="I82" s="42">
        <v>1</v>
      </c>
      <c r="J82" s="42">
        <v>1</v>
      </c>
      <c r="K82" s="42">
        <v>0</v>
      </c>
      <c r="L82" s="42">
        <v>0</v>
      </c>
      <c r="M82" s="42"/>
      <c r="N82" s="38">
        <f t="shared" si="4"/>
        <v>1.4109385305158409E-2</v>
      </c>
      <c r="O82" s="38">
        <f t="shared" si="7"/>
        <v>0.59856716666353194</v>
      </c>
      <c r="P82" s="38">
        <f t="shared" si="7"/>
        <v>0.6050504692887817</v>
      </c>
      <c r="Q82" s="38">
        <f t="shared" si="7"/>
        <v>0.24448111792880314</v>
      </c>
      <c r="R82" s="38">
        <f t="shared" si="6"/>
        <v>0.27032193659849968</v>
      </c>
      <c r="S82" s="38">
        <f t="shared" si="6"/>
        <v>0.76537500545210957</v>
      </c>
      <c r="T82" s="38">
        <f t="shared" si="6"/>
        <v>0.7701985777123479</v>
      </c>
      <c r="U82" s="38" t="str">
        <f t="shared" si="6"/>
        <v/>
      </c>
    </row>
    <row r="83" spans="5:21" hidden="1" x14ac:dyDescent="0.25">
      <c r="E83" s="3"/>
      <c r="F83" s="7">
        <f t="shared" si="3"/>
        <v>4</v>
      </c>
      <c r="G83" s="39">
        <v>0</v>
      </c>
      <c r="H83" s="41">
        <v>0</v>
      </c>
      <c r="I83" s="42">
        <v>1</v>
      </c>
      <c r="J83" s="42">
        <v>0</v>
      </c>
      <c r="K83" s="42">
        <v>1</v>
      </c>
      <c r="L83" s="42">
        <v>1</v>
      </c>
      <c r="M83" s="42">
        <v>1</v>
      </c>
      <c r="N83" s="38">
        <f t="shared" si="4"/>
        <v>8.5163483291364602E-4</v>
      </c>
      <c r="O83" s="38">
        <f t="shared" si="7"/>
        <v>0.59856716666353194</v>
      </c>
      <c r="P83" s="38">
        <f t="shared" si="7"/>
        <v>0.6050504692887817</v>
      </c>
      <c r="Q83" s="38">
        <f t="shared" si="7"/>
        <v>0.24448111792880314</v>
      </c>
      <c r="R83" s="38">
        <f t="shared" si="6"/>
        <v>0.72967806340150032</v>
      </c>
      <c r="S83" s="38">
        <f t="shared" si="6"/>
        <v>0.23462499454789049</v>
      </c>
      <c r="T83" s="38">
        <f t="shared" si="6"/>
        <v>0.22980142228765207</v>
      </c>
      <c r="U83" s="38">
        <f t="shared" si="6"/>
        <v>0.24448111792880314</v>
      </c>
    </row>
    <row r="84" spans="5:21" hidden="1" x14ac:dyDescent="0.25">
      <c r="E84" s="3"/>
      <c r="F84" s="7">
        <f t="shared" si="3"/>
        <v>3</v>
      </c>
      <c r="G84" s="39">
        <v>0</v>
      </c>
      <c r="H84" s="41">
        <v>0</v>
      </c>
      <c r="I84" s="42">
        <v>1</v>
      </c>
      <c r="J84" s="42">
        <v>0</v>
      </c>
      <c r="K84" s="42">
        <v>1</v>
      </c>
      <c r="L84" s="42">
        <v>1</v>
      </c>
      <c r="M84" s="42">
        <v>0</v>
      </c>
      <c r="N84" s="38">
        <f t="shared" si="4"/>
        <v>2.6318032343225152E-3</v>
      </c>
      <c r="O84" s="38">
        <f t="shared" si="7"/>
        <v>0.59856716666353194</v>
      </c>
      <c r="P84" s="38">
        <f t="shared" si="7"/>
        <v>0.6050504692887817</v>
      </c>
      <c r="Q84" s="38">
        <f t="shared" si="7"/>
        <v>0.24448111792880314</v>
      </c>
      <c r="R84" s="38">
        <f t="shared" si="6"/>
        <v>0.72967806340150032</v>
      </c>
      <c r="S84" s="38">
        <f t="shared" si="6"/>
        <v>0.23462499454789049</v>
      </c>
      <c r="T84" s="38">
        <f t="shared" si="6"/>
        <v>0.22980142228765207</v>
      </c>
      <c r="U84" s="38">
        <f t="shared" si="6"/>
        <v>0.75551888207119688</v>
      </c>
    </row>
    <row r="85" spans="5:21" hidden="1" x14ac:dyDescent="0.25">
      <c r="E85" s="3"/>
      <c r="F85" s="7">
        <f t="shared" si="3"/>
        <v>2</v>
      </c>
      <c r="G85" s="39">
        <v>0</v>
      </c>
      <c r="H85" s="41">
        <v>0</v>
      </c>
      <c r="I85" s="42">
        <v>1</v>
      </c>
      <c r="J85" s="42">
        <v>0</v>
      </c>
      <c r="K85" s="42">
        <v>1</v>
      </c>
      <c r="L85" s="42">
        <v>0</v>
      </c>
      <c r="M85" s="42"/>
      <c r="N85" s="38">
        <f t="shared" si="4"/>
        <v>1.1675032374586412E-2</v>
      </c>
      <c r="O85" s="38">
        <f t="shared" si="7"/>
        <v>0.59856716666353194</v>
      </c>
      <c r="P85" s="38">
        <f t="shared" si="7"/>
        <v>0.6050504692887817</v>
      </c>
      <c r="Q85" s="38">
        <f t="shared" si="7"/>
        <v>0.24448111792880314</v>
      </c>
      <c r="R85" s="38">
        <f t="shared" si="6"/>
        <v>0.72967806340150032</v>
      </c>
      <c r="S85" s="38">
        <f t="shared" si="6"/>
        <v>0.23462499454789049</v>
      </c>
      <c r="T85" s="38">
        <f t="shared" si="6"/>
        <v>0.7701985777123479</v>
      </c>
      <c r="U85" s="38" t="str">
        <f t="shared" si="6"/>
        <v/>
      </c>
    </row>
    <row r="86" spans="5:21" hidden="1" x14ac:dyDescent="0.25">
      <c r="E86" s="3"/>
      <c r="F86" s="7">
        <f t="shared" si="3"/>
        <v>1</v>
      </c>
      <c r="G86" s="39">
        <v>0</v>
      </c>
      <c r="H86" s="41">
        <v>0</v>
      </c>
      <c r="I86" s="42">
        <v>1</v>
      </c>
      <c r="J86" s="42">
        <v>0</v>
      </c>
      <c r="K86" s="42">
        <v>0</v>
      </c>
      <c r="L86" s="42"/>
      <c r="M86" s="42"/>
      <c r="N86" s="38">
        <f t="shared" si="4"/>
        <v>4.9448757236678242E-2</v>
      </c>
      <c r="O86" s="38">
        <f t="shared" si="7"/>
        <v>0.59856716666353194</v>
      </c>
      <c r="P86" s="38">
        <f t="shared" si="7"/>
        <v>0.6050504692887817</v>
      </c>
      <c r="Q86" s="38">
        <f t="shared" si="7"/>
        <v>0.24448111792880314</v>
      </c>
      <c r="R86" s="38">
        <f t="shared" si="6"/>
        <v>0.72967806340150032</v>
      </c>
      <c r="S86" s="38">
        <f t="shared" si="6"/>
        <v>0.76537500545210957</v>
      </c>
      <c r="T86" s="38" t="str">
        <f t="shared" si="6"/>
        <v/>
      </c>
      <c r="U86" s="38" t="str">
        <f t="shared" si="6"/>
        <v/>
      </c>
    </row>
    <row r="87" spans="5:21" hidden="1" x14ac:dyDescent="0.25">
      <c r="E87" s="3"/>
      <c r="F87" s="7">
        <f>SUM(G87:M87)</f>
        <v>4</v>
      </c>
      <c r="G87" s="39">
        <v>0</v>
      </c>
      <c r="H87" s="41">
        <v>0</v>
      </c>
      <c r="I87" s="42">
        <v>0</v>
      </c>
      <c r="J87" s="42">
        <v>1</v>
      </c>
      <c r="K87" s="42">
        <v>1</v>
      </c>
      <c r="L87" s="42">
        <v>1</v>
      </c>
      <c r="M87" s="42">
        <v>1</v>
      </c>
      <c r="N87" s="38">
        <f>PRODUCT(O87:U87)</f>
        <v>9.749973073492215E-4</v>
      </c>
      <c r="O87" s="38">
        <f t="shared" si="7"/>
        <v>0.59856716666353194</v>
      </c>
      <c r="P87" s="38">
        <f t="shared" si="7"/>
        <v>0.6050504692887817</v>
      </c>
      <c r="Q87" s="38">
        <f t="shared" si="7"/>
        <v>0.75551888207119688</v>
      </c>
      <c r="R87" s="38">
        <f t="shared" si="6"/>
        <v>0.27032193659849968</v>
      </c>
      <c r="S87" s="38">
        <f t="shared" si="6"/>
        <v>0.23462499454789049</v>
      </c>
      <c r="T87" s="38">
        <f t="shared" si="6"/>
        <v>0.22980142228765207</v>
      </c>
      <c r="U87" s="38">
        <f t="shared" si="6"/>
        <v>0.24448111792880314</v>
      </c>
    </row>
    <row r="88" spans="5:21" hidden="1" x14ac:dyDescent="0.25">
      <c r="E88" s="3"/>
      <c r="F88" s="7">
        <f>SUM(G88:M88)</f>
        <v>3</v>
      </c>
      <c r="G88" s="39">
        <v>0</v>
      </c>
      <c r="H88" s="41">
        <v>0</v>
      </c>
      <c r="I88" s="42">
        <v>0</v>
      </c>
      <c r="J88" s="42">
        <v>1</v>
      </c>
      <c r="K88" s="42">
        <v>1</v>
      </c>
      <c r="L88" s="42">
        <v>1</v>
      </c>
      <c r="M88" s="42">
        <v>0</v>
      </c>
      <c r="N88" s="38">
        <f>PRODUCT(O88:U88)</f>
        <v>3.013029725614349E-3</v>
      </c>
      <c r="O88" s="38">
        <f t="shared" si="7"/>
        <v>0.59856716666353194</v>
      </c>
      <c r="P88" s="38">
        <f t="shared" si="7"/>
        <v>0.6050504692887817</v>
      </c>
      <c r="Q88" s="38">
        <f t="shared" si="7"/>
        <v>0.75551888207119688</v>
      </c>
      <c r="R88" s="38">
        <f t="shared" si="6"/>
        <v>0.27032193659849968</v>
      </c>
      <c r="S88" s="38">
        <f t="shared" si="6"/>
        <v>0.23462499454789049</v>
      </c>
      <c r="T88" s="38">
        <f t="shared" si="6"/>
        <v>0.22980142228765207</v>
      </c>
      <c r="U88" s="38">
        <f t="shared" si="6"/>
        <v>0.75551888207119688</v>
      </c>
    </row>
    <row r="89" spans="5:21" hidden="1" x14ac:dyDescent="0.25">
      <c r="E89" s="3"/>
      <c r="F89" s="7">
        <f>SUM(G89:M89)</f>
        <v>2</v>
      </c>
      <c r="G89" s="39">
        <v>0</v>
      </c>
      <c r="H89" s="41">
        <v>0</v>
      </c>
      <c r="I89" s="42">
        <v>0</v>
      </c>
      <c r="J89" s="42">
        <v>1</v>
      </c>
      <c r="K89" s="42">
        <v>1</v>
      </c>
      <c r="L89" s="42">
        <v>0</v>
      </c>
      <c r="M89" s="42"/>
      <c r="N89" s="38">
        <f>PRODUCT(O89:U89)</f>
        <v>1.3366204256221356E-2</v>
      </c>
      <c r="O89" s="38">
        <f t="shared" si="7"/>
        <v>0.59856716666353194</v>
      </c>
      <c r="P89" s="38">
        <f t="shared" si="7"/>
        <v>0.6050504692887817</v>
      </c>
      <c r="Q89" s="38">
        <f t="shared" si="7"/>
        <v>0.75551888207119688</v>
      </c>
      <c r="R89" s="38">
        <f t="shared" si="6"/>
        <v>0.27032193659849968</v>
      </c>
      <c r="S89" s="38">
        <f t="shared" si="6"/>
        <v>0.23462499454789049</v>
      </c>
      <c r="T89" s="38">
        <f t="shared" si="6"/>
        <v>0.7701985777123479</v>
      </c>
      <c r="U89" s="38" t="str">
        <f t="shared" si="6"/>
        <v/>
      </c>
    </row>
    <row r="90" spans="5:21" hidden="1" x14ac:dyDescent="0.25">
      <c r="E90" s="3"/>
      <c r="F90" s="7">
        <f>SUM(G90:M90)</f>
        <v>1</v>
      </c>
      <c r="G90" s="39">
        <v>0</v>
      </c>
      <c r="H90" s="41">
        <v>0</v>
      </c>
      <c r="I90" s="42">
        <v>0</v>
      </c>
      <c r="J90" s="42">
        <v>1</v>
      </c>
      <c r="K90" s="42">
        <v>0</v>
      </c>
      <c r="L90" s="42"/>
      <c r="M90" s="42"/>
      <c r="N90" s="38">
        <f>PRODUCT(O90:U90)</f>
        <v>5.6611593718613504E-2</v>
      </c>
      <c r="O90" s="38">
        <f t="shared" si="7"/>
        <v>0.59856716666353194</v>
      </c>
      <c r="P90" s="38">
        <f t="shared" si="7"/>
        <v>0.6050504692887817</v>
      </c>
      <c r="Q90" s="38">
        <f t="shared" si="7"/>
        <v>0.75551888207119688</v>
      </c>
      <c r="R90" s="38">
        <f t="shared" si="6"/>
        <v>0.27032193659849968</v>
      </c>
      <c r="S90" s="38">
        <f t="shared" si="6"/>
        <v>0.76537500545210957</v>
      </c>
      <c r="T90" s="38" t="str">
        <f t="shared" si="6"/>
        <v/>
      </c>
      <c r="U90" s="38" t="str">
        <f t="shared" si="6"/>
        <v/>
      </c>
    </row>
    <row r="91" spans="5:21" hidden="1" x14ac:dyDescent="0.25">
      <c r="E91" s="3"/>
      <c r="F91" s="7">
        <f>SUM(G91:M91)</f>
        <v>0</v>
      </c>
      <c r="G91" s="39">
        <v>0</v>
      </c>
      <c r="H91" s="41">
        <v>0</v>
      </c>
      <c r="I91" s="42">
        <v>0</v>
      </c>
      <c r="J91" s="42">
        <v>0</v>
      </c>
      <c r="K91" s="42"/>
      <c r="L91" s="42"/>
      <c r="M91" s="42"/>
      <c r="N91" s="38">
        <f>PRODUCT(O91:U91)</f>
        <v>0.19965542060223671</v>
      </c>
      <c r="O91" s="38">
        <f t="shared" si="7"/>
        <v>0.59856716666353194</v>
      </c>
      <c r="P91" s="38">
        <f t="shared" si="7"/>
        <v>0.6050504692887817</v>
      </c>
      <c r="Q91" s="38">
        <f t="shared" si="7"/>
        <v>0.75551888207119688</v>
      </c>
      <c r="R91" s="38">
        <f t="shared" si="6"/>
        <v>0.72967806340150032</v>
      </c>
      <c r="S91" s="38" t="str">
        <f t="shared" si="6"/>
        <v/>
      </c>
      <c r="T91" s="38" t="str">
        <f t="shared" si="6"/>
        <v/>
      </c>
      <c r="U91" s="38" t="str">
        <f t="shared" si="6"/>
        <v/>
      </c>
    </row>
    <row r="92" spans="5:21" hidden="1" x14ac:dyDescent="0.25">
      <c r="E92" s="3"/>
      <c r="F92" s="3"/>
      <c r="G92" s="2"/>
      <c r="H92" s="3"/>
      <c r="I92" s="2"/>
      <c r="J92" s="2"/>
      <c r="K92" s="2"/>
      <c r="L92" s="2"/>
      <c r="M92" s="2"/>
      <c r="N92" s="2"/>
      <c r="P92" s="2"/>
    </row>
    <row r="93" spans="5:21" hidden="1" x14ac:dyDescent="0.25">
      <c r="E93" s="3"/>
      <c r="F93" s="3"/>
      <c r="G93" s="2"/>
      <c r="H93" s="3"/>
      <c r="I93" s="2"/>
      <c r="J93" s="2"/>
      <c r="K93" s="2"/>
      <c r="L93" s="2"/>
      <c r="M93" s="2"/>
      <c r="N93" s="2"/>
      <c r="P93" s="2"/>
    </row>
    <row r="94" spans="5:21" hidden="1" x14ac:dyDescent="0.25">
      <c r="E94" s="3"/>
      <c r="F94" s="3"/>
      <c r="G94" s="2"/>
      <c r="H94" s="3"/>
      <c r="I94" s="2"/>
      <c r="J94" s="2"/>
      <c r="K94" s="2"/>
      <c r="L94" s="2"/>
      <c r="M94" s="2"/>
      <c r="N94" s="2"/>
      <c r="P94" s="2"/>
    </row>
    <row r="95" spans="5:21" hidden="1" x14ac:dyDescent="0.25">
      <c r="E95" s="3"/>
      <c r="F95" s="3"/>
      <c r="G95" s="2"/>
      <c r="H95" s="3"/>
      <c r="I95" s="2"/>
      <c r="J95" s="2"/>
      <c r="K95" s="2"/>
      <c r="L95" s="2"/>
      <c r="M95" s="2"/>
      <c r="N95" s="2"/>
      <c r="P95" s="2"/>
    </row>
    <row r="96" spans="5:21" hidden="1" x14ac:dyDescent="0.25">
      <c r="E96" s="3"/>
      <c r="F96" s="3"/>
      <c r="G96" s="2"/>
      <c r="H96" s="3"/>
      <c r="I96" s="2"/>
      <c r="J96" s="2"/>
      <c r="K96" s="2"/>
      <c r="L96" s="2"/>
      <c r="M96" s="2"/>
      <c r="N96" s="2"/>
      <c r="P96" s="2"/>
    </row>
    <row r="97" spans="5:16" hidden="1" x14ac:dyDescent="0.25">
      <c r="E97" s="3"/>
      <c r="F97" s="3"/>
      <c r="G97" s="2"/>
      <c r="H97" s="3"/>
      <c r="I97" s="2"/>
      <c r="J97" s="2"/>
      <c r="K97" s="2"/>
      <c r="L97" s="2"/>
      <c r="M97" s="2"/>
      <c r="N97" s="2"/>
      <c r="P97" s="2"/>
    </row>
    <row r="98" spans="5:16" hidden="1" x14ac:dyDescent="0.25">
      <c r="E98" s="3"/>
      <c r="F98" s="3"/>
      <c r="G98" s="2"/>
      <c r="H98" s="3"/>
      <c r="I98" s="2"/>
      <c r="J98" s="2"/>
      <c r="K98" s="2"/>
      <c r="L98" s="2"/>
      <c r="M98" s="2"/>
      <c r="N98" s="2"/>
      <c r="P98" s="2"/>
    </row>
    <row r="99" spans="5:16" hidden="1" x14ac:dyDescent="0.25">
      <c r="E99" s="3"/>
      <c r="F99" s="3"/>
      <c r="G99" s="2"/>
      <c r="H99" s="3"/>
      <c r="I99" s="2"/>
      <c r="J99" s="2"/>
      <c r="K99" s="2"/>
      <c r="L99" s="2"/>
      <c r="M99" s="2"/>
      <c r="N99" s="2"/>
      <c r="P99" s="2"/>
    </row>
    <row r="100" spans="5:16" hidden="1" x14ac:dyDescent="0.25">
      <c r="E100" s="3"/>
      <c r="F100" s="3"/>
      <c r="G100" s="2"/>
      <c r="H100" s="3"/>
      <c r="I100" s="2"/>
      <c r="J100" s="2"/>
      <c r="K100" s="2"/>
      <c r="L100" s="2"/>
      <c r="M100" s="2"/>
      <c r="N100" s="2"/>
      <c r="P100" s="2"/>
    </row>
    <row r="101" spans="5:16" hidden="1" x14ac:dyDescent="0.25">
      <c r="E101" s="3"/>
      <c r="F101" s="3"/>
      <c r="G101" s="2"/>
      <c r="H101" s="3"/>
      <c r="I101" s="2"/>
      <c r="J101" s="2"/>
      <c r="K101" s="2"/>
      <c r="L101" s="2"/>
      <c r="M101" s="2"/>
      <c r="N101" s="2"/>
      <c r="P101" s="2"/>
    </row>
    <row r="102" spans="5:16" hidden="1" x14ac:dyDescent="0.25">
      <c r="E102" s="3"/>
      <c r="F102" s="3"/>
      <c r="G102" s="2"/>
      <c r="H102" s="3"/>
      <c r="I102" s="2"/>
      <c r="J102" s="2"/>
      <c r="K102" s="2"/>
      <c r="L102" s="2"/>
      <c r="M102" s="2"/>
      <c r="N102" s="2"/>
      <c r="P102" s="2"/>
    </row>
    <row r="103" spans="5:16" hidden="1" x14ac:dyDescent="0.25">
      <c r="E103" s="3"/>
      <c r="F103" s="3"/>
      <c r="G103" s="2"/>
      <c r="H103" s="3"/>
      <c r="I103" s="2"/>
      <c r="J103" s="2"/>
      <c r="K103" s="2"/>
      <c r="L103" s="2"/>
      <c r="M103" s="2"/>
      <c r="N103" s="2"/>
      <c r="P103" s="2"/>
    </row>
    <row r="104" spans="5:16" hidden="1" x14ac:dyDescent="0.25">
      <c r="E104" s="3"/>
      <c r="F104" s="3"/>
      <c r="G104" s="2"/>
      <c r="H104" s="3"/>
      <c r="I104" s="2"/>
      <c r="J104" s="2"/>
      <c r="K104" s="2"/>
      <c r="L104" s="2"/>
      <c r="M104" s="2"/>
      <c r="N104" s="2"/>
      <c r="P104" s="2"/>
    </row>
    <row r="105" spans="5:16" hidden="1" x14ac:dyDescent="0.25">
      <c r="E105" s="3"/>
      <c r="F105" s="3"/>
      <c r="G105" s="2"/>
      <c r="H105" s="3"/>
      <c r="I105" s="2"/>
      <c r="J105" s="2"/>
      <c r="K105" s="2"/>
      <c r="L105" s="2"/>
      <c r="M105" s="2"/>
      <c r="N105" s="2"/>
      <c r="P105" s="2"/>
    </row>
    <row r="106" spans="5:16" hidden="1" x14ac:dyDescent="0.25">
      <c r="E106" s="3"/>
      <c r="F106" s="3"/>
      <c r="G106" s="2"/>
      <c r="H106" s="3"/>
      <c r="I106" s="2"/>
      <c r="J106" s="2"/>
      <c r="K106" s="2"/>
      <c r="L106" s="2"/>
      <c r="M106" s="2"/>
      <c r="N106" s="2"/>
      <c r="P106" s="2"/>
    </row>
    <row r="107" spans="5:16" hidden="1" x14ac:dyDescent="0.25">
      <c r="E107" s="3"/>
      <c r="F107" s="3"/>
      <c r="G107" s="2"/>
      <c r="H107" s="3"/>
      <c r="I107" s="2"/>
      <c r="J107" s="2"/>
      <c r="K107" s="2"/>
      <c r="L107" s="2"/>
      <c r="M107" s="2"/>
      <c r="N107" s="2"/>
      <c r="P107" s="2"/>
    </row>
    <row r="108" spans="5:16" hidden="1" x14ac:dyDescent="0.25"/>
    <row r="109" spans="5:16" hidden="1" x14ac:dyDescent="0.25"/>
    <row r="110" spans="5:16" hidden="1" x14ac:dyDescent="0.25"/>
    <row r="111" spans="5:16" hidden="1" x14ac:dyDescent="0.25"/>
    <row r="112" spans="5:16" hidden="1" x14ac:dyDescent="0.25"/>
  </sheetData>
  <mergeCells count="11">
    <mergeCell ref="H6:I6"/>
    <mergeCell ref="B2:H2"/>
    <mergeCell ref="I2:O2"/>
    <mergeCell ref="H3:I3"/>
    <mergeCell ref="H4:I4"/>
    <mergeCell ref="H5:I5"/>
    <mergeCell ref="H7:I7"/>
    <mergeCell ref="H8:I8"/>
    <mergeCell ref="H12:I12"/>
    <mergeCell ref="H9:I9"/>
    <mergeCell ref="H10:I10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CF49-9B52-4748-9772-C2E233942F3A}">
  <dimension ref="A2:S30"/>
  <sheetViews>
    <sheetView showGridLines="0" zoomScale="115" zoomScaleNormal="115" workbookViewId="0">
      <selection activeCell="K11" sqref="K11"/>
    </sheetView>
  </sheetViews>
  <sheetFormatPr defaultRowHeight="17.399999999999999" x14ac:dyDescent="0.3"/>
  <cols>
    <col min="1" max="1" width="3.6640625" style="25" customWidth="1"/>
    <col min="2" max="2" width="21.33203125" style="18" customWidth="1"/>
    <col min="3" max="3" width="14.88671875" style="18" bestFit="1" customWidth="1"/>
    <col min="4" max="4" width="21.33203125" style="18" customWidth="1"/>
    <col min="5" max="5" width="3.6640625" style="18" customWidth="1"/>
    <col min="6" max="6" width="21.33203125" style="18" customWidth="1"/>
    <col min="7" max="7" width="14.88671875" style="18" bestFit="1" customWidth="1"/>
    <col min="8" max="8" width="21.33203125" style="18" customWidth="1"/>
    <col min="9" max="9" width="3.6640625" style="18" customWidth="1"/>
    <col min="10" max="10" width="21.33203125" style="18" customWidth="1"/>
    <col min="11" max="11" width="14.88671875" style="18" bestFit="1" customWidth="1"/>
    <col min="12" max="12" width="21.33203125" style="18" customWidth="1"/>
    <col min="13" max="13" width="3.6640625" style="18" customWidth="1"/>
    <col min="14" max="14" width="21.33203125" style="18" customWidth="1"/>
    <col min="15" max="15" width="14.88671875" style="18" bestFit="1" customWidth="1"/>
    <col min="16" max="16" width="21.33203125" style="18" customWidth="1"/>
    <col min="17" max="19" width="8.88671875" style="25"/>
    <col min="20" max="16384" width="8.88671875" style="18"/>
  </cols>
  <sheetData>
    <row r="2" spans="2:15" s="18" customFormat="1" ht="21" thickBot="1" x14ac:dyDescent="0.35">
      <c r="B2" s="36" t="s">
        <v>59</v>
      </c>
      <c r="C2" s="136" t="s">
        <v>112</v>
      </c>
      <c r="D2" s="36" t="s">
        <v>109</v>
      </c>
      <c r="E2" s="17"/>
      <c r="F2" s="36" t="str">
        <f>B2</f>
        <v>Anchorage</v>
      </c>
      <c r="G2" s="136" t="s">
        <v>113</v>
      </c>
      <c r="H2" s="36" t="str">
        <f>D2</f>
        <v>Indianapolis</v>
      </c>
      <c r="I2" s="17"/>
    </row>
    <row r="3" spans="2:15" s="18" customFormat="1" ht="21" thickBot="1" x14ac:dyDescent="0.4">
      <c r="B3" s="27" t="str">
        <f>'Anchorage vs. Indianapolis'!B4</f>
        <v>Liam Hendriks</v>
      </c>
      <c r="C3" s="137"/>
      <c r="D3" s="27" t="str">
        <f>'Anchorage vs. Indianapolis'!O4</f>
        <v>Nate Pearson</v>
      </c>
      <c r="F3" s="27" t="str">
        <f>'Anchorage vs. Indianapolis'!B5</f>
        <v>Jake Odorizzi</v>
      </c>
      <c r="G3" s="137"/>
      <c r="H3" s="27" t="str">
        <f>'Anchorage vs. Indianapolis'!O5</f>
        <v>Casey Mize</v>
      </c>
    </row>
    <row r="4" spans="2:15" s="18" customFormat="1" x14ac:dyDescent="0.3">
      <c r="B4" s="19">
        <f>IFERROR(VLOOKUP(B$3,anc_ind!$C:$P,2,FALSE),"-")</f>
        <v>28</v>
      </c>
      <c r="C4" s="20" t="s">
        <v>48</v>
      </c>
      <c r="D4" s="19">
        <f>IFERROR(VLOOKUP(D$3,anc_ind!$C:$P,2,FALSE),"-")</f>
        <v>30</v>
      </c>
      <c r="F4" s="19">
        <f>IFERROR(VLOOKUP(F$3,anc_ind!$C:$P,2,FALSE),"-")</f>
        <v>27</v>
      </c>
      <c r="G4" s="20" t="s">
        <v>48</v>
      </c>
      <c r="H4" s="19">
        <f>IFERROR(VLOOKUP(H$3,anc_ind!$C:$P,2,FALSE),"-")</f>
        <v>29</v>
      </c>
    </row>
    <row r="5" spans="2:15" s="18" customFormat="1" x14ac:dyDescent="0.3">
      <c r="B5" s="21">
        <f>IFERROR(VLOOKUP(B$3,anc_ind!$C:$P,3,FALSE)/100,"-")</f>
        <v>0.17899999999999999</v>
      </c>
      <c r="C5" s="22" t="s">
        <v>49</v>
      </c>
      <c r="D5" s="21">
        <f>IFERROR(VLOOKUP(D$3,anc_ind!$C:$P,3,FALSE)/100,"-")</f>
        <v>0.433</v>
      </c>
      <c r="F5" s="21">
        <f>IFERROR(VLOOKUP(F$3,anc_ind!$C:$P,3,FALSE)/100,"-")</f>
        <v>0.25900000000000001</v>
      </c>
      <c r="G5" s="22" t="s">
        <v>49</v>
      </c>
      <c r="H5" s="21">
        <f>IFERROR(VLOOKUP(H$3,anc_ind!$C:$P,3,FALSE)/100,"-")</f>
        <v>0.621</v>
      </c>
    </row>
    <row r="6" spans="2:15" s="18" customFormat="1" x14ac:dyDescent="0.3">
      <c r="B6" s="23">
        <f>IFERROR(VLOOKUP(B$3,anc_ind!$C:$P,4,FALSE),"-")</f>
        <v>139</v>
      </c>
      <c r="C6" s="20" t="s">
        <v>50</v>
      </c>
      <c r="D6" s="23">
        <f>IFERROR(VLOOKUP(D$3,anc_ind!$C:$P,4,FALSE),"-")</f>
        <v>165.3</v>
      </c>
      <c r="F6" s="23">
        <f>IFERROR(VLOOKUP(F$3,anc_ind!$C:$P,4,FALSE),"-")</f>
        <v>130</v>
      </c>
      <c r="G6" s="20" t="s">
        <v>50</v>
      </c>
      <c r="H6" s="23">
        <f>IFERROR(VLOOKUP(H$3,anc_ind!$C:$P,4,FALSE),"-")</f>
        <v>183.3</v>
      </c>
    </row>
    <row r="7" spans="2:15" s="18" customFormat="1" x14ac:dyDescent="0.3">
      <c r="B7" s="24">
        <f>IFERROR(VLOOKUP(B$3,anc_ind!$C:$P,7,FALSE),"-")</f>
        <v>3.75</v>
      </c>
      <c r="C7" s="20" t="s">
        <v>51</v>
      </c>
      <c r="D7" s="24">
        <f>IFERROR(VLOOKUP(D$3,anc_ind!$C:$P,7,FALSE),"-")</f>
        <v>3.32</v>
      </c>
      <c r="F7" s="24">
        <f>IFERROR(VLOOKUP(F$3,anc_ind!$C:$P,7,FALSE),"-")</f>
        <v>5.26</v>
      </c>
      <c r="G7" s="20" t="s">
        <v>51</v>
      </c>
      <c r="H7" s="24">
        <f>IFERROR(VLOOKUP(H$3,anc_ind!$C:$P,7,FALSE),"-")</f>
        <v>3.68</v>
      </c>
    </row>
    <row r="8" spans="2:15" s="18" customFormat="1" x14ac:dyDescent="0.3">
      <c r="B8" s="24">
        <f>IFERROR(VLOOKUP(B$3,anc_ind!$C:$P,13,FALSE),"-")</f>
        <v>1.24</v>
      </c>
      <c r="C8" s="20" t="s">
        <v>57</v>
      </c>
      <c r="D8" s="24">
        <f>IFERROR(VLOOKUP(D$3,anc_ind!$C:$P,13,FALSE),"-")</f>
        <v>0.98</v>
      </c>
      <c r="F8" s="24">
        <f>IFERROR(VLOOKUP(F$3,anc_ind!$C:$P,13,FALSE),"-")</f>
        <v>1.46</v>
      </c>
      <c r="G8" s="20" t="s">
        <v>57</v>
      </c>
      <c r="H8" s="24">
        <f>IFERROR(VLOOKUP(H$3,anc_ind!$C:$P,13,FALSE),"-")</f>
        <v>1.1499999999999999</v>
      </c>
    </row>
    <row r="9" spans="2:15" s="18" customFormat="1" x14ac:dyDescent="0.3">
      <c r="B9" s="24">
        <f>IFERROR(VLOOKUP(B$3,anc_ind!$C:$P,12,FALSE),"-")</f>
        <v>52</v>
      </c>
      <c r="C9" s="20" t="s">
        <v>56</v>
      </c>
      <c r="D9" s="24">
        <f>IFERROR(VLOOKUP(D$3,anc_ind!$C:$P,12,FALSE),"-")</f>
        <v>47.7</v>
      </c>
      <c r="F9" s="24">
        <f>IFERROR(VLOOKUP(F$3,anc_ind!$C:$P,12,FALSE),"-")</f>
        <v>41.5</v>
      </c>
      <c r="G9" s="20" t="s">
        <v>56</v>
      </c>
      <c r="H9" s="24">
        <f>IFERROR(VLOOKUP(H$3,anc_ind!$C:$P,12,FALSE),"-")</f>
        <v>47.3</v>
      </c>
    </row>
    <row r="10" spans="2:15" s="18" customFormat="1" x14ac:dyDescent="0.3">
      <c r="B10" s="24">
        <f>IFERROR(VLOOKUP(B$3,anc_ind!$C:$P,8,FALSE),"-")</f>
        <v>8.2200000000000006</v>
      </c>
      <c r="C10" s="20" t="s">
        <v>52</v>
      </c>
      <c r="D10" s="24">
        <f>IFERROR(VLOOKUP(D$3,anc_ind!$C:$P,8,FALSE),"-")</f>
        <v>11.87</v>
      </c>
      <c r="F10" s="24">
        <f>IFERROR(VLOOKUP(F$3,anc_ind!$C:$P,8,FALSE),"-")</f>
        <v>7.96</v>
      </c>
      <c r="G10" s="20" t="s">
        <v>52</v>
      </c>
      <c r="H10" s="24">
        <f>IFERROR(VLOOKUP(H$3,anc_ind!$C:$P,8,FALSE),"-")</f>
        <v>9.3800000000000008</v>
      </c>
    </row>
    <row r="11" spans="2:15" s="18" customFormat="1" x14ac:dyDescent="0.3">
      <c r="B11" s="24">
        <f>IFERROR(VLOOKUP(B$3,anc_ind!$C:$P,9,FALSE),"-")</f>
        <v>2.27</v>
      </c>
      <c r="C11" s="20" t="s">
        <v>53</v>
      </c>
      <c r="D11" s="24">
        <f>IFERROR(VLOOKUP(D$3,anc_ind!$C:$P,9,FALSE),"-")</f>
        <v>2.4500000000000002</v>
      </c>
      <c r="F11" s="24">
        <f>IFERROR(VLOOKUP(F$3,anc_ind!$C:$P,9,FALSE),"-")</f>
        <v>3.53</v>
      </c>
      <c r="G11" s="20" t="s">
        <v>53</v>
      </c>
      <c r="H11" s="24">
        <f>IFERROR(VLOOKUP(H$3,anc_ind!$C:$P,9,FALSE),"-")</f>
        <v>1.87</v>
      </c>
    </row>
    <row r="12" spans="2:15" s="18" customFormat="1" x14ac:dyDescent="0.3">
      <c r="B12" s="24">
        <f>IFERROR(VLOOKUP(B$3,anc_ind!$C:$P,11,FALSE),"-")</f>
        <v>3.63</v>
      </c>
      <c r="C12" s="20" t="s">
        <v>55</v>
      </c>
      <c r="D12" s="24">
        <f>IFERROR(VLOOKUP(D$3,anc_ind!$C:$P,11,FALSE),"-")</f>
        <v>4.84</v>
      </c>
      <c r="F12" s="24">
        <f>IFERROR(VLOOKUP(F$3,anc_ind!$C:$P,11,FALSE),"-")</f>
        <v>2.25</v>
      </c>
      <c r="G12" s="20" t="s">
        <v>55</v>
      </c>
      <c r="H12" s="24">
        <f>IFERROR(VLOOKUP(H$3,anc_ind!$C:$P,11,FALSE),"-")</f>
        <v>5.03</v>
      </c>
    </row>
    <row r="13" spans="2:15" s="18" customFormat="1" x14ac:dyDescent="0.3">
      <c r="B13" s="24">
        <f>IFERROR(VLOOKUP(B$3,anc_ind!$C:$P,10,FALSE),"-")</f>
        <v>1.17</v>
      </c>
      <c r="C13" s="20" t="s">
        <v>54</v>
      </c>
      <c r="D13" s="24">
        <f>IFERROR(VLOOKUP(D$3,anc_ind!$C:$P,10,FALSE),"-")</f>
        <v>1.0900000000000001</v>
      </c>
      <c r="F13" s="24">
        <f>IFERROR(VLOOKUP(F$3,anc_ind!$C:$P,10,FALSE),"-")</f>
        <v>1.8</v>
      </c>
      <c r="G13" s="20" t="s">
        <v>54</v>
      </c>
      <c r="H13" s="24">
        <f>IFERROR(VLOOKUP(H$3,anc_ind!$C:$P,10,FALSE),"-")</f>
        <v>1.28</v>
      </c>
    </row>
    <row r="14" spans="2:15" s="18" customFormat="1" x14ac:dyDescent="0.3">
      <c r="B14" s="23">
        <f>IFERROR(VLOOKUP(B$3,anc_ind!$C:$P,5,FALSE),"-")</f>
        <v>51</v>
      </c>
      <c r="C14" s="20" t="s">
        <v>60</v>
      </c>
      <c r="D14" s="23">
        <f>IFERROR(VLOOKUP(D$3,anc_ind!$C:$P,5,FALSE),"-")</f>
        <v>59</v>
      </c>
      <c r="F14" s="23">
        <f>IFERROR(VLOOKUP(F$3,anc_ind!$C:$P,5,FALSE),"-")</f>
        <v>47</v>
      </c>
      <c r="G14" s="20" t="s">
        <v>60</v>
      </c>
      <c r="H14" s="23">
        <f>IFERROR(VLOOKUP(H$3,anc_ind!$C:$P,5,FALSE),"-")</f>
        <v>56</v>
      </c>
    </row>
    <row r="15" spans="2:15" s="18" customFormat="1" x14ac:dyDescent="0.3">
      <c r="B15" s="24">
        <f>IFERROR(VLOOKUP(B$3,anc_ind!$C:$P,6,FALSE),"-")</f>
        <v>0</v>
      </c>
      <c r="C15" s="20" t="s">
        <v>61</v>
      </c>
      <c r="D15" s="24">
        <f>IFERROR(VLOOKUP(D$3,anc_ind!$C:$P,6,FALSE),"-")</f>
        <v>0.6</v>
      </c>
      <c r="F15" s="24">
        <f>IFERROR(VLOOKUP(F$3,anc_ind!$C:$P,6,FALSE),"-")</f>
        <v>-0.2</v>
      </c>
      <c r="G15" s="20" t="s">
        <v>61</v>
      </c>
      <c r="H15" s="24">
        <f>IFERROR(VLOOKUP(H$3,anc_ind!$C:$P,6,FALSE),"-")</f>
        <v>0.4</v>
      </c>
    </row>
    <row r="16" spans="2:15" s="18" customFormat="1" x14ac:dyDescent="0.3">
      <c r="C16" s="17"/>
      <c r="G16" s="17"/>
      <c r="K16" s="17"/>
      <c r="O16" s="17"/>
    </row>
    <row r="17" spans="2:15" s="18" customFormat="1" ht="21" thickBot="1" x14ac:dyDescent="0.35">
      <c r="B17" s="36" t="str">
        <f>F2</f>
        <v>Anchorage</v>
      </c>
      <c r="C17" s="136" t="s">
        <v>111</v>
      </c>
      <c r="D17" s="36" t="str">
        <f>D2</f>
        <v>Indianapolis</v>
      </c>
      <c r="E17" s="17"/>
      <c r="F17" s="36" t="str">
        <f>B17</f>
        <v>Anchorage</v>
      </c>
      <c r="G17" s="136" t="s">
        <v>110</v>
      </c>
      <c r="H17" s="36" t="str">
        <f>H2</f>
        <v>Indianapolis</v>
      </c>
      <c r="K17" s="20"/>
      <c r="O17" s="20"/>
    </row>
    <row r="18" spans="2:15" s="18" customFormat="1" ht="21" thickBot="1" x14ac:dyDescent="0.4">
      <c r="B18" s="27" t="str">
        <f>'Anchorage vs. Indianapolis'!B6</f>
        <v>Dustin May</v>
      </c>
      <c r="C18" s="137"/>
      <c r="D18" s="27" t="str">
        <f>'Anchorage vs. Indianapolis'!O6</f>
        <v>Joey Wentz</v>
      </c>
      <c r="F18" s="27" t="str">
        <f>'Anchorage vs. Indianapolis'!B7</f>
        <v>Josiah Gray</v>
      </c>
      <c r="G18" s="137"/>
      <c r="H18" s="27" t="str">
        <f>'Anchorage vs. Indianapolis'!O7</f>
        <v>Elieser Hernandez</v>
      </c>
      <c r="K18" s="21"/>
      <c r="O18" s="21"/>
    </row>
    <row r="19" spans="2:15" x14ac:dyDescent="0.3">
      <c r="B19" s="19">
        <f>IFERROR(VLOOKUP(B$18,anc_ind!$C:$P,2,FALSE),"-")</f>
        <v>25</v>
      </c>
      <c r="C19" s="20" t="s">
        <v>48</v>
      </c>
      <c r="D19" s="19">
        <f>IFERROR(VLOOKUP(D$18,anc_ind!$C:$P,2,FALSE),"-")</f>
        <v>16</v>
      </c>
      <c r="F19" s="19" t="str">
        <f>IFERROR(VLOOKUP(F$18,anc_ind!$C:$P,2,FALSE),"-")</f>
        <v>-</v>
      </c>
      <c r="G19" s="20" t="s">
        <v>48</v>
      </c>
      <c r="H19" s="19">
        <f>IFERROR(VLOOKUP(H$18,anc_ind!$C:$P,2,FALSE),"-")</f>
        <v>20</v>
      </c>
    </row>
    <row r="20" spans="2:15" x14ac:dyDescent="0.3">
      <c r="B20" s="21">
        <f>IFERROR(VLOOKUP(B$18,anc_ind!$C:$P,3,FALSE)/100,"-")</f>
        <v>0.32</v>
      </c>
      <c r="C20" s="22" t="s">
        <v>49</v>
      </c>
      <c r="D20" s="21">
        <f>IFERROR(VLOOKUP(D$18,anc_ind!$C:$P,3,FALSE)/100,"-")</f>
        <v>0.56200000000000006</v>
      </c>
      <c r="F20" s="21" t="str">
        <f>IFERROR(VLOOKUP(F$18,anc_ind!$C:$P,3,FALSE)/100,"-")</f>
        <v>-</v>
      </c>
      <c r="G20" s="22" t="s">
        <v>49</v>
      </c>
      <c r="H20" s="21">
        <f>IFERROR(VLOOKUP(H$18,anc_ind!$C:$P,3,FALSE)/100,"-")</f>
        <v>0.2</v>
      </c>
    </row>
    <row r="21" spans="2:15" x14ac:dyDescent="0.3">
      <c r="B21" s="23">
        <f>IFERROR(VLOOKUP(B$18,anc_ind!$C:$P,4,FALSE),"-")</f>
        <v>131.30000000000001</v>
      </c>
      <c r="C21" s="20" t="s">
        <v>50</v>
      </c>
      <c r="D21" s="23">
        <f>IFERROR(VLOOKUP(D$18,anc_ind!$C:$P,4,FALSE),"-")</f>
        <v>91.7</v>
      </c>
      <c r="F21" s="23" t="str">
        <f>IFERROR(VLOOKUP(F$18,anc_ind!$C:$P,4,FALSE),"-")</f>
        <v>-</v>
      </c>
      <c r="G21" s="20" t="s">
        <v>50</v>
      </c>
      <c r="H21" s="23">
        <f>IFERROR(VLOOKUP(H$18,anc_ind!$C:$P,4,FALSE),"-")</f>
        <v>70</v>
      </c>
    </row>
    <row r="22" spans="2:15" x14ac:dyDescent="0.3">
      <c r="B22" s="24">
        <f>IFERROR(VLOOKUP(B$18,anc_ind!$C:$P,7,FALSE),"-")</f>
        <v>4.66</v>
      </c>
      <c r="C22" s="20" t="s">
        <v>51</v>
      </c>
      <c r="D22" s="24">
        <f>IFERROR(VLOOKUP(D$18,anc_ind!$C:$P,7,FALSE),"-")</f>
        <v>3.14</v>
      </c>
      <c r="F22" s="24" t="str">
        <f>IFERROR(VLOOKUP(F$18,anc_ind!$C:$P,7,FALSE),"-")</f>
        <v>-</v>
      </c>
      <c r="G22" s="20" t="s">
        <v>51</v>
      </c>
      <c r="H22" s="24">
        <f>IFERROR(VLOOKUP(H$18,anc_ind!$C:$P,7,FALSE),"-")</f>
        <v>4.24</v>
      </c>
    </row>
    <row r="23" spans="2:15" x14ac:dyDescent="0.3">
      <c r="B23" s="24">
        <f>IFERROR(VLOOKUP(B$18,anc_ind!$C:$P,13,FALSE),"-")</f>
        <v>1.2</v>
      </c>
      <c r="C23" s="20" t="s">
        <v>57</v>
      </c>
      <c r="D23" s="24">
        <f>IFERROR(VLOOKUP(D$18,anc_ind!$C:$P,13,FALSE),"-")</f>
        <v>1.1599999999999999</v>
      </c>
      <c r="F23" s="24" t="str">
        <f>IFERROR(VLOOKUP(F$18,anc_ind!$C:$P,13,FALSE),"-")</f>
        <v>-</v>
      </c>
      <c r="G23" s="20" t="s">
        <v>57</v>
      </c>
      <c r="H23" s="24">
        <f>IFERROR(VLOOKUP(H$18,anc_ind!$C:$P,13,FALSE),"-")</f>
        <v>1.43</v>
      </c>
    </row>
    <row r="24" spans="2:15" x14ac:dyDescent="0.3">
      <c r="B24" s="24">
        <f>IFERROR(VLOOKUP(B$18,anc_ind!$C:$P,12,FALSE),"-")</f>
        <v>52.7</v>
      </c>
      <c r="C24" s="20" t="s">
        <v>56</v>
      </c>
      <c r="D24" s="24">
        <f>IFERROR(VLOOKUP(D$18,anc_ind!$C:$P,12,FALSE),"-")</f>
        <v>44.3</v>
      </c>
      <c r="F24" s="24" t="str">
        <f>IFERROR(VLOOKUP(F$18,anc_ind!$C:$P,12,FALSE),"-")</f>
        <v>-</v>
      </c>
      <c r="G24" s="20" t="s">
        <v>56</v>
      </c>
      <c r="H24" s="24">
        <f>IFERROR(VLOOKUP(H$18,anc_ind!$C:$P,12,FALSE),"-")</f>
        <v>39.6</v>
      </c>
    </row>
    <row r="25" spans="2:15" x14ac:dyDescent="0.3">
      <c r="B25" s="24">
        <f>IFERROR(VLOOKUP(B$18,anc_ind!$C:$P,8,FALSE),"-")</f>
        <v>8.2200000000000006</v>
      </c>
      <c r="C25" s="20" t="s">
        <v>52</v>
      </c>
      <c r="D25" s="24">
        <f>IFERROR(VLOOKUP(D$18,anc_ind!$C:$P,8,FALSE),"-")</f>
        <v>8.94</v>
      </c>
      <c r="F25" s="24" t="str">
        <f>IFERROR(VLOOKUP(F$18,anc_ind!$C:$P,8,FALSE),"-")</f>
        <v>-</v>
      </c>
      <c r="G25" s="20" t="s">
        <v>52</v>
      </c>
      <c r="H25" s="24">
        <f>IFERROR(VLOOKUP(H$18,anc_ind!$C:$P,8,FALSE),"-")</f>
        <v>8.6199999999999992</v>
      </c>
    </row>
    <row r="26" spans="2:15" x14ac:dyDescent="0.3">
      <c r="B26" s="24">
        <f>IFERROR(VLOOKUP(B$18,anc_ind!$C:$P,9,FALSE),"-")</f>
        <v>2.12</v>
      </c>
      <c r="C26" s="20" t="s">
        <v>53</v>
      </c>
      <c r="D26" s="24">
        <f>IFERROR(VLOOKUP(D$18,anc_ind!$C:$P,9,FALSE),"-")</f>
        <v>3.14</v>
      </c>
      <c r="F26" s="24" t="str">
        <f>IFERROR(VLOOKUP(F$18,anc_ind!$C:$P,9,FALSE),"-")</f>
        <v>-</v>
      </c>
      <c r="G26" s="20" t="s">
        <v>53</v>
      </c>
      <c r="H26" s="24">
        <f>IFERROR(VLOOKUP(H$18,anc_ind!$C:$P,9,FALSE),"-")</f>
        <v>3.86</v>
      </c>
    </row>
    <row r="27" spans="2:15" x14ac:dyDescent="0.3">
      <c r="B27" s="24">
        <f>IFERROR(VLOOKUP(B$18,anc_ind!$C:$P,11,FALSE),"-")</f>
        <v>3.87</v>
      </c>
      <c r="C27" s="20" t="s">
        <v>55</v>
      </c>
      <c r="D27" s="24">
        <f>IFERROR(VLOOKUP(D$18,anc_ind!$C:$P,11,FALSE),"-")</f>
        <v>2.84</v>
      </c>
      <c r="F27" s="24" t="str">
        <f>IFERROR(VLOOKUP(F$18,anc_ind!$C:$P,11,FALSE),"-")</f>
        <v>-</v>
      </c>
      <c r="G27" s="20" t="s">
        <v>55</v>
      </c>
      <c r="H27" s="24">
        <f>IFERROR(VLOOKUP(H$18,anc_ind!$C:$P,11,FALSE),"-")</f>
        <v>2.23</v>
      </c>
    </row>
    <row r="28" spans="2:15" x14ac:dyDescent="0.3">
      <c r="B28" s="24">
        <f>IFERROR(VLOOKUP(B$18,anc_ind!$C:$P,10,FALSE),"-")</f>
        <v>1.37</v>
      </c>
      <c r="C28" s="20" t="s">
        <v>54</v>
      </c>
      <c r="D28" s="24">
        <f>IFERROR(VLOOKUP(D$18,anc_ind!$C:$P,10,FALSE),"-")</f>
        <v>0.59</v>
      </c>
      <c r="F28" s="24" t="str">
        <f>IFERROR(VLOOKUP(F$18,anc_ind!$C:$P,10,FALSE),"-")</f>
        <v>-</v>
      </c>
      <c r="G28" s="20" t="s">
        <v>54</v>
      </c>
      <c r="H28" s="24">
        <f>IFERROR(VLOOKUP(H$18,anc_ind!$C:$P,10,FALSE),"-")</f>
        <v>1.93</v>
      </c>
    </row>
    <row r="29" spans="2:15" x14ac:dyDescent="0.3">
      <c r="B29" s="23">
        <f>IFERROR(VLOOKUP(B$18,anc_ind!$C:$P,5,FALSE),"-")</f>
        <v>50</v>
      </c>
      <c r="C29" s="20" t="s">
        <v>60</v>
      </c>
      <c r="D29" s="23">
        <f>IFERROR(VLOOKUP(D$18,anc_ind!$C:$P,5,FALSE),"-")</f>
        <v>56</v>
      </c>
      <c r="F29" s="23" t="str">
        <f>IFERROR(VLOOKUP(F$18,anc_ind!$C:$P,5,FALSE),"-")</f>
        <v>-</v>
      </c>
      <c r="G29" s="20" t="s">
        <v>60</v>
      </c>
      <c r="H29" s="23">
        <f>IFERROR(VLOOKUP(H$18,anc_ind!$C:$P,5,FALSE),"-")</f>
        <v>50</v>
      </c>
    </row>
    <row r="30" spans="2:15" x14ac:dyDescent="0.3">
      <c r="B30" s="24">
        <f>IFERROR(VLOOKUP(B$18,anc_ind!$C:$P,6,FALSE),"-")</f>
        <v>0</v>
      </c>
      <c r="C30" s="20" t="s">
        <v>61</v>
      </c>
      <c r="D30" s="24">
        <f>IFERROR(VLOOKUP(D$18,anc_ind!$C:$P,6,FALSE),"-")</f>
        <v>0.4</v>
      </c>
      <c r="F30" s="24" t="str">
        <f>IFERROR(VLOOKUP(F$18,anc_ind!$C:$P,6,FALSE),"-")</f>
        <v>-</v>
      </c>
      <c r="G30" s="20" t="s">
        <v>61</v>
      </c>
      <c r="H30" s="24">
        <f>IFERROR(VLOOKUP(H$18,anc_ind!$C:$P,6,FALSE),"-")</f>
        <v>0</v>
      </c>
    </row>
  </sheetData>
  <mergeCells count="4">
    <mergeCell ref="C2:C3"/>
    <mergeCell ref="G2:G3"/>
    <mergeCell ref="C17:C18"/>
    <mergeCell ref="G17:G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5F24-CF19-4FB1-8145-0C89E2FB83BF}">
  <dimension ref="A1:Q12"/>
  <sheetViews>
    <sheetView workbookViewId="0">
      <selection activeCell="C9" sqref="C9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5.5546875" bestFit="1" customWidth="1"/>
    <col min="4" max="4" width="7.77734375" bestFit="1" customWidth="1"/>
    <col min="5" max="5" width="6.5546875" bestFit="1" customWidth="1"/>
    <col min="6" max="6" width="6" bestFit="1" customWidth="1"/>
    <col min="7" max="7" width="5" bestFit="1" customWidth="1"/>
    <col min="8" max="8" width="10" bestFit="1" customWidth="1"/>
    <col min="9" max="9" width="5.88671875" bestFit="1" customWidth="1"/>
    <col min="10" max="10" width="6.109375" bestFit="1" customWidth="1"/>
    <col min="11" max="11" width="7.33203125" bestFit="1" customWidth="1"/>
    <col min="12" max="12" width="6.88671875" bestFit="1" customWidth="1"/>
    <col min="13" max="13" width="7.33203125" bestFit="1" customWidth="1"/>
    <col min="14" max="14" width="6.77734375" bestFit="1" customWidth="1"/>
    <col min="15" max="15" width="7.33203125" bestFit="1" customWidth="1"/>
    <col min="16" max="16" width="5.77734375" bestFit="1" customWidth="1"/>
    <col min="17" max="17" width="13" bestFit="1" customWidth="1"/>
  </cols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47</v>
      </c>
    </row>
    <row r="2" spans="1:17" x14ac:dyDescent="0.3">
      <c r="A2">
        <v>0</v>
      </c>
      <c r="B2">
        <v>45</v>
      </c>
      <c r="C2" s="1" t="s">
        <v>26</v>
      </c>
      <c r="D2">
        <v>25</v>
      </c>
      <c r="E2">
        <v>32</v>
      </c>
      <c r="F2">
        <v>131.30000000000001</v>
      </c>
      <c r="G2">
        <v>50</v>
      </c>
      <c r="H2">
        <v>0</v>
      </c>
      <c r="I2">
        <v>4.66</v>
      </c>
      <c r="J2">
        <v>8.2200000000000006</v>
      </c>
      <c r="K2">
        <v>2.12</v>
      </c>
      <c r="L2">
        <v>1.37</v>
      </c>
      <c r="M2">
        <v>3.87</v>
      </c>
      <c r="N2">
        <v>52.7</v>
      </c>
      <c r="O2">
        <v>1.2</v>
      </c>
      <c r="P2">
        <v>1534</v>
      </c>
      <c r="Q2">
        <v>49</v>
      </c>
    </row>
    <row r="3" spans="1:17" x14ac:dyDescent="0.3">
      <c r="A3">
        <v>1</v>
      </c>
      <c r="B3">
        <v>45</v>
      </c>
      <c r="C3" s="1" t="s">
        <v>25</v>
      </c>
      <c r="D3">
        <v>27</v>
      </c>
      <c r="E3">
        <v>25.9</v>
      </c>
      <c r="F3">
        <v>130</v>
      </c>
      <c r="G3">
        <v>47</v>
      </c>
      <c r="H3">
        <v>-0.2</v>
      </c>
      <c r="I3">
        <v>5.26</v>
      </c>
      <c r="J3">
        <v>7.96</v>
      </c>
      <c r="K3">
        <v>3.53</v>
      </c>
      <c r="L3">
        <v>1.8</v>
      </c>
      <c r="M3">
        <v>2.25</v>
      </c>
      <c r="N3">
        <v>41.5</v>
      </c>
      <c r="O3">
        <v>1.46</v>
      </c>
      <c r="P3">
        <v>1534</v>
      </c>
      <c r="Q3">
        <v>49</v>
      </c>
    </row>
    <row r="4" spans="1:17" x14ac:dyDescent="0.3">
      <c r="A4">
        <v>2</v>
      </c>
      <c r="B4">
        <v>45</v>
      </c>
      <c r="C4" s="1" t="s">
        <v>2</v>
      </c>
      <c r="D4">
        <v>28</v>
      </c>
      <c r="E4">
        <v>17.899999999999999</v>
      </c>
      <c r="F4">
        <v>139</v>
      </c>
      <c r="G4">
        <v>51</v>
      </c>
      <c r="H4">
        <v>0</v>
      </c>
      <c r="I4">
        <v>3.75</v>
      </c>
      <c r="J4">
        <v>8.2200000000000006</v>
      </c>
      <c r="K4">
        <v>2.27</v>
      </c>
      <c r="L4">
        <v>1.17</v>
      </c>
      <c r="M4">
        <v>3.63</v>
      </c>
      <c r="N4">
        <v>52</v>
      </c>
      <c r="O4">
        <v>1.24</v>
      </c>
      <c r="P4">
        <v>1534</v>
      </c>
      <c r="Q4">
        <v>49</v>
      </c>
    </row>
    <row r="5" spans="1:17" x14ac:dyDescent="0.3">
      <c r="A5">
        <v>3</v>
      </c>
      <c r="B5">
        <v>45</v>
      </c>
      <c r="C5" s="1" t="s">
        <v>27</v>
      </c>
      <c r="D5">
        <v>32</v>
      </c>
      <c r="E5">
        <v>9.4</v>
      </c>
      <c r="F5">
        <v>82.7</v>
      </c>
      <c r="G5">
        <v>50</v>
      </c>
      <c r="H5">
        <v>0</v>
      </c>
      <c r="I5">
        <v>4.79</v>
      </c>
      <c r="J5">
        <v>12.74</v>
      </c>
      <c r="K5">
        <v>4.46</v>
      </c>
      <c r="L5">
        <v>1.63</v>
      </c>
      <c r="M5">
        <v>2.85</v>
      </c>
      <c r="N5">
        <v>43.2</v>
      </c>
      <c r="O5">
        <v>1.42</v>
      </c>
      <c r="P5">
        <v>1534</v>
      </c>
      <c r="Q5">
        <v>49</v>
      </c>
    </row>
    <row r="6" spans="1:17" x14ac:dyDescent="0.3">
      <c r="A6">
        <v>4</v>
      </c>
      <c r="B6">
        <v>45</v>
      </c>
      <c r="C6" s="1" t="s">
        <v>28</v>
      </c>
      <c r="D6">
        <v>1</v>
      </c>
      <c r="E6">
        <v>0</v>
      </c>
      <c r="F6">
        <v>2.2999999999999998</v>
      </c>
      <c r="G6">
        <v>53</v>
      </c>
      <c r="H6">
        <v>0.2</v>
      </c>
      <c r="I6">
        <v>0</v>
      </c>
      <c r="J6">
        <v>3.86</v>
      </c>
      <c r="K6">
        <v>3.86</v>
      </c>
      <c r="L6">
        <v>0</v>
      </c>
      <c r="M6">
        <v>1</v>
      </c>
      <c r="N6">
        <v>50</v>
      </c>
      <c r="O6">
        <v>1.29</v>
      </c>
      <c r="P6">
        <v>1534</v>
      </c>
      <c r="Q6">
        <v>49</v>
      </c>
    </row>
    <row r="7" spans="1:17" x14ac:dyDescent="0.3">
      <c r="A7">
        <v>5</v>
      </c>
      <c r="B7">
        <v>45</v>
      </c>
      <c r="C7" s="1" t="s">
        <v>29</v>
      </c>
      <c r="D7">
        <v>1</v>
      </c>
      <c r="E7">
        <v>0</v>
      </c>
      <c r="F7">
        <v>5</v>
      </c>
      <c r="G7">
        <v>44</v>
      </c>
      <c r="H7">
        <v>-0.5</v>
      </c>
      <c r="I7">
        <v>5.4</v>
      </c>
      <c r="J7">
        <v>9</v>
      </c>
      <c r="K7">
        <v>7.2</v>
      </c>
      <c r="L7">
        <v>3.6</v>
      </c>
      <c r="M7">
        <v>1.25</v>
      </c>
      <c r="N7">
        <v>33.299999999999997</v>
      </c>
      <c r="O7">
        <v>2</v>
      </c>
      <c r="P7">
        <v>1534</v>
      </c>
      <c r="Q7">
        <v>49</v>
      </c>
    </row>
    <row r="8" spans="1:17" x14ac:dyDescent="0.3">
      <c r="A8">
        <v>6</v>
      </c>
      <c r="B8">
        <v>45</v>
      </c>
      <c r="C8" s="1" t="s">
        <v>30</v>
      </c>
      <c r="D8">
        <v>24</v>
      </c>
      <c r="E8">
        <v>0</v>
      </c>
      <c r="F8">
        <v>53</v>
      </c>
      <c r="G8">
        <v>48</v>
      </c>
      <c r="H8">
        <v>-0.2</v>
      </c>
      <c r="I8">
        <v>4.24</v>
      </c>
      <c r="J8">
        <v>5.26</v>
      </c>
      <c r="K8">
        <v>2.5499999999999998</v>
      </c>
      <c r="L8">
        <v>1.53</v>
      </c>
      <c r="M8">
        <v>2.0699999999999998</v>
      </c>
      <c r="N8">
        <v>42.7</v>
      </c>
      <c r="O8">
        <v>1.32</v>
      </c>
      <c r="P8">
        <v>1534</v>
      </c>
      <c r="Q8">
        <v>49</v>
      </c>
    </row>
    <row r="9" spans="1:17" x14ac:dyDescent="0.3">
      <c r="A9">
        <v>7</v>
      </c>
      <c r="B9">
        <v>40</v>
      </c>
      <c r="C9" s="1" t="s">
        <v>101</v>
      </c>
      <c r="D9">
        <v>29</v>
      </c>
      <c r="E9">
        <v>62.1</v>
      </c>
      <c r="F9">
        <v>183.3</v>
      </c>
      <c r="G9">
        <v>56</v>
      </c>
      <c r="H9">
        <v>0.4</v>
      </c>
      <c r="I9">
        <v>3.68</v>
      </c>
      <c r="J9">
        <v>9.3800000000000008</v>
      </c>
      <c r="K9">
        <v>1.87</v>
      </c>
      <c r="L9">
        <v>1.28</v>
      </c>
      <c r="M9">
        <v>5.03</v>
      </c>
      <c r="N9">
        <v>47.3</v>
      </c>
      <c r="O9">
        <v>1.1499999999999999</v>
      </c>
      <c r="P9">
        <v>1662</v>
      </c>
      <c r="Q9">
        <v>55</v>
      </c>
    </row>
    <row r="10" spans="1:17" x14ac:dyDescent="0.3">
      <c r="A10">
        <v>8</v>
      </c>
      <c r="B10">
        <v>40</v>
      </c>
      <c r="C10" s="1" t="s">
        <v>102</v>
      </c>
      <c r="D10">
        <v>16</v>
      </c>
      <c r="E10">
        <v>56.2</v>
      </c>
      <c r="F10">
        <v>91.7</v>
      </c>
      <c r="G10">
        <v>56</v>
      </c>
      <c r="H10">
        <v>0.4</v>
      </c>
      <c r="I10">
        <v>3.14</v>
      </c>
      <c r="J10">
        <v>8.94</v>
      </c>
      <c r="K10">
        <v>3.14</v>
      </c>
      <c r="L10">
        <v>0.59</v>
      </c>
      <c r="M10">
        <v>2.84</v>
      </c>
      <c r="N10">
        <v>44.3</v>
      </c>
      <c r="O10">
        <v>1.1599999999999999</v>
      </c>
      <c r="P10">
        <v>1662</v>
      </c>
      <c r="Q10">
        <v>55</v>
      </c>
    </row>
    <row r="11" spans="1:17" x14ac:dyDescent="0.3">
      <c r="A11">
        <v>9</v>
      </c>
      <c r="B11">
        <v>40</v>
      </c>
      <c r="C11" s="1" t="s">
        <v>103</v>
      </c>
      <c r="D11">
        <v>30</v>
      </c>
      <c r="E11">
        <v>43.3</v>
      </c>
      <c r="F11">
        <v>165.3</v>
      </c>
      <c r="G11">
        <v>59</v>
      </c>
      <c r="H11">
        <v>0.6</v>
      </c>
      <c r="I11">
        <v>3.32</v>
      </c>
      <c r="J11">
        <v>11.87</v>
      </c>
      <c r="K11">
        <v>2.4500000000000002</v>
      </c>
      <c r="L11">
        <v>1.0900000000000001</v>
      </c>
      <c r="M11">
        <v>4.84</v>
      </c>
      <c r="N11">
        <v>47.7</v>
      </c>
      <c r="O11">
        <v>0.98</v>
      </c>
      <c r="P11">
        <v>1662</v>
      </c>
      <c r="Q11">
        <v>55</v>
      </c>
    </row>
    <row r="12" spans="1:17" x14ac:dyDescent="0.3">
      <c r="A12">
        <v>10</v>
      </c>
      <c r="B12">
        <v>40</v>
      </c>
      <c r="C12" s="1" t="s">
        <v>104</v>
      </c>
      <c r="D12">
        <v>20</v>
      </c>
      <c r="E12">
        <v>20</v>
      </c>
      <c r="F12">
        <v>70</v>
      </c>
      <c r="G12">
        <v>50</v>
      </c>
      <c r="H12">
        <v>0</v>
      </c>
      <c r="I12">
        <v>4.24</v>
      </c>
      <c r="J12">
        <v>8.6199999999999992</v>
      </c>
      <c r="K12">
        <v>3.86</v>
      </c>
      <c r="L12">
        <v>1.93</v>
      </c>
      <c r="M12">
        <v>2.23</v>
      </c>
      <c r="N12">
        <v>39.6</v>
      </c>
      <c r="O12">
        <v>1.43</v>
      </c>
      <c r="P12">
        <v>1662</v>
      </c>
      <c r="Q12">
        <v>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c 2 4 3 a e - 2 1 9 0 - 4 c b 0 - b 6 1 1 - e 4 4 b c 6 e 2 0 7 6 c "   x m l n s = " h t t p : / / s c h e m a s . m i c r o s o f t . c o m / D a t a M a s h u p " > A A A A A G M F A A B Q S w M E F A A C A A g A r A p L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K w K S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C k t S z f m k i V 8 C A A B m H g A A E w A c A E Z v c m 1 1 b G F z L 1 N l Y 3 R p b 2 4 x L m 0 g o h g A K K A U A A A A A A A A A A A A A A A A A A A A A A A A A A A A 7 Z f B i x o x F M b v g v 9 D y F J Q G N y u L Q t t 8 V B s S 5 d e C l p 6 U A m Z 8 e l M z S Q 2 i V t 3 x f + 9 G S f u m p r x 0 k H 3 E C / q + + L 7 k v H 7 w Y u C R G e C o 0 H 5 f v O h 2 W g 2 V E o l T F E s H o n 5 h H q I g W 4 2 k H k N x E o m Y C q f 1 w m w z k 8 h F 7 E Q i 9 a X j E G n L 7 g G r l U L 9 9 + P f y i Q a s y z e a r H P E 5 I 9 3 X 3 D V k K p R V Q J X h n z d Q a t y P E V 4 x F S M s V t K P S w 9 q S Q Q q g j V X p u R n d a c h 7 2 K o 4 + p b x a Q / v F u H J d v S J a j q x H a 7 w d y l y o c 0 Z v g K d m o 1 g 0 2 d I Y 7 N J q 9 h 6 y z G L 0 M j K H x k b J J R R q X r F 1 i b t p 8 7 9 l P K 5 a T x 8 W M J z 1 6 G k X M 2 E z P u C r X J e i K r l 2 U a 0 2 e B y y Q 2 O 0 B 3 X t 2 8 7 x e J t h D Z Y A 8 1 J N i X r Y 4 n T H E x V m + 9 I w 1 r v i k p T q d X x 4 t / q 1 X 4 t X + U x y F 0 1 W 3 q K c 8 / P u T k G 2 g n / r g Z J P d X F 9 T t P N Y 6 9 5 V R 6 y 4 v r O N 6 X K X 8 o 9 x b 7 j v E n 9 R 4 E m K h 4 o C o R E l x t 2 2 4 2 M u 7 9 R w / z L x N J K E / O n X 9 r W 5 F / q 9 a V f 8 c s 5 D / k / y D / R S 5 M y M 6 d f 2 t b k X + r 1 p V / x y z k / y X k / 3 B 7 l 0 a g G A + 4 S i 8 x A h n b E y O Q U e s c g Z 7 M A g I B A R e B n E 5 J a m 4 I Z 0 b A 2 l Y g Y N W 6 E H D M A g I B A R e B J K U k F 7 / O j Y C 1 r U D A q n U h 4 J g F B A I C L g L F g H A B B K x t B Q J W r Q s B x y w g E B A 4 v g 5 f Y B C y t i e u w z U O Q o 5 Z Q C A g 4 C J Q R O M C 1 2 F r W 4 G A V e t C w D E L C A Q E X A S u 9 n l D r W 4 b / z 8 J 9 4 G E Q M L L I m H 3 / J Y E Z j N I t K e Z h H t S N j x U T v H z F 1 B L A Q I t A B Q A A g A I A K w K S 1 K N B o e Q o g A A A P U A A A A S A A A A A A A A A A A A A A A A A A A A A A B D b 2 5 m a W c v U G F j a 2 F n Z S 5 4 b W x Q S w E C L Q A U A A I A C A C s C k t S D 8 r p q 6 Q A A A D p A A A A E w A A A A A A A A A A A A A A A A D u A A A A W 0 N v b n R l b n R f V H l w Z X N d L n h t b F B L A Q I t A B Q A A g A I A K w K S 1 L N + a S J X w I A A G Y e A A A T A A A A A A A A A A A A A A A A A N 8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g A A A A A A A A l a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v e l 9 o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V h b V 9 p Z F 9 4 J n F 1 b 3 Q 7 L C Z x d W 9 0 O 2 5 h b W U m c X V v d D s s J n F 1 b 3 Q 7 c 3 R h c n R z J n F 1 b 3 Q 7 L C Z x d W 9 0 O 3 F z J S Z x d W 9 0 O y w m c X V v d D t p c C Z x d W 9 0 O y w m c X V v d D t n c y Z x d W 9 0 O y w m c X V v d D t u b 3 J t I G d z J n F 1 b 3 Q 7 L C Z x d W 9 0 O 2 V y Y S Z x d W 9 0 O y w m c X V v d D t r L z k m c X V v d D s s J n F 1 b 3 Q 7 Y m I v O S Z x d W 9 0 O y w m c X V v d D t o c i 8 5 J n F 1 b 3 Q 7 L C Z x d W 9 0 O 2 s v Y m I m c X V v d D s s J n F 1 b 3 Q 7 Z 2 I l J n F 1 b 3 Q 7 L C Z x d W 9 0 O 3 d o a X A m c X V v d D s s J n F 1 b 3 Q 7 Z W x v J n F 1 b 3 Q 7 L C Z x d W 9 0 O 3 R l Y W 1 f c 2 N v c m U m c X V v d D t d I i A v P j x F b n R y e S B U e X B l P S J G a W x s Q 2 9 s d W 1 u V H l w Z X M i I F Z h b H V l P S J z Q X d N R 0 F 3 V U Z B d 1 V G Q l F V R k F B V U Z B d 0 0 9 I i A v P j x F b n R y e S B U e X B l P S J G a W x s T G F z d F V w Z G F 0 Z W Q i I F Z h b H V l P S J k M j A y M S 0 w M i 0 w N F Q w M T o 0 N D o w M y 4 z O T A 1 M D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S I g L z 4 8 R W 5 0 c n k g V H l w Z T 0 i U X V l c n l J R C I g V m F s d W U 9 I n M 0 N D g 4 Z j B l M S 1 j Y z Q w L T Q 0 Z D Q t Y m Z k O S 1 k M G Q y M D I x N m J j M T A i I C 8 + P E V u d H J 5 I F R 5 c G U 9 I l J l Y 2 9 2 Z X J 5 V G F y Z 2 V 0 U 2 h l Z X Q i I F Z h b H V l P S J z Y m 9 6 X 2 h h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i b 3 p f a G F y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6 X 2 h h c i 9 D a G F u Z 2 V k I F R 5 c G U u e 0 N v b H V t b j E s M H 0 m c X V v d D s s J n F 1 b 3 Q 7 U 2 V j d G l v b j E v Y m 9 6 X 2 h h c i 9 D a G F u Z 2 V k I F R 5 c G U u e 3 R l Y W 1 f a W R f e C w x f S Z x d W 9 0 O y w m c X V v d D t T Z W N 0 a W 9 u M S 9 i b 3 p f a G F y L 0 N o Y W 5 n Z W Q g V H l w Z S 5 7 b m F t Z S w y f S Z x d W 9 0 O y w m c X V v d D t T Z W N 0 a W 9 u M S 9 i b 3 p f a G F y L 0 N o Y W 5 n Z W Q g V H l w Z S 5 7 c 3 R h c n R z L D N 9 J n F 1 b 3 Q 7 L C Z x d W 9 0 O 1 N l Y 3 R p b 2 4 x L 2 J v e l 9 o Y X I v Q 2 h h b m d l Z C B U e X B l L n t x c y U s N H 0 m c X V v d D s s J n F 1 b 3 Q 7 U 2 V j d G l v b j E v Y m 9 6 X 2 h h c i 9 D a G F u Z 2 V k I F R 5 c G U u e 2 l w L D V 9 J n F 1 b 3 Q 7 L C Z x d W 9 0 O 1 N l Y 3 R p b 2 4 x L 2 J v e l 9 o Y X I v Q 2 h h b m d l Z C B U e X B l L n t n c y w 2 f S Z x d W 9 0 O y w m c X V v d D t T Z W N 0 a W 9 u M S 9 i b 3 p f a G F y L 0 N o Y W 5 n Z W Q g V H l w Z S 5 7 b m 9 y b S B n c y w 3 f S Z x d W 9 0 O y w m c X V v d D t T Z W N 0 a W 9 u M S 9 i b 3 p f a G F y L 0 N o Y W 5 n Z W Q g V H l w Z S 5 7 Z X J h L D h 9 J n F 1 b 3 Q 7 L C Z x d W 9 0 O 1 N l Y 3 R p b 2 4 x L 2 J v e l 9 o Y X I v Q 2 h h b m d l Z C B U e X B l L n t r L z k s O X 0 m c X V v d D s s J n F 1 b 3 Q 7 U 2 V j d G l v b j E v Y m 9 6 X 2 h h c i 9 D a G F u Z 2 V k I F R 5 c G U u e 2 J i L z k s M T B 9 J n F 1 b 3 Q 7 L C Z x d W 9 0 O 1 N l Y 3 R p b 2 4 x L 2 J v e l 9 o Y X I v Q 2 h h b m d l Z C B U e X B l L n t o c i 8 5 L D E x f S Z x d W 9 0 O y w m c X V v d D t T Z W N 0 a W 9 u M S 9 i b 3 p f a G F y L 0 N o Y W 5 n Z W Q g V H l w Z S 5 7 a y 9 i Y i w x M n 0 m c X V v d D s s J n F 1 b 3 Q 7 U 2 V j d G l v b j E v Y m 9 6 X 2 h h c i 9 D a G F u Z 2 V k I F R 5 c G U u e 2 d i J S w x M 3 0 m c X V v d D s s J n F 1 b 3 Q 7 U 2 V j d G l v b j E v Y m 9 6 X 2 h h c i 9 D a G F u Z 2 V k I F R 5 c G U u e 3 d o a X A s M T R 9 J n F 1 b 3 Q 7 L C Z x d W 9 0 O 1 N l Y 3 R p b 2 4 x L 2 J v e l 9 o Y X I v Q 2 h h b m d l Z C B U e X B l L n t l b G 8 s M T V 9 J n F 1 b 3 Q 7 L C Z x d W 9 0 O 1 N l Y 3 R p b 2 4 x L 2 J v e l 9 o Y X I v Q 2 h h b m d l Z C B U e X B l L n t 0 Z W F t X 3 N j b 3 J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m 9 6 X 2 h h c i 9 D a G F u Z 2 V k I F R 5 c G U u e 0 N v b H V t b j E s M H 0 m c X V v d D s s J n F 1 b 3 Q 7 U 2 V j d G l v b j E v Y m 9 6 X 2 h h c i 9 D a G F u Z 2 V k I F R 5 c G U u e 3 R l Y W 1 f a W R f e C w x f S Z x d W 9 0 O y w m c X V v d D t T Z W N 0 a W 9 u M S 9 i b 3 p f a G F y L 0 N o Y W 5 n Z W Q g V H l w Z S 5 7 b m F t Z S w y f S Z x d W 9 0 O y w m c X V v d D t T Z W N 0 a W 9 u M S 9 i b 3 p f a G F y L 0 N o Y W 5 n Z W Q g V H l w Z S 5 7 c 3 R h c n R z L D N 9 J n F 1 b 3 Q 7 L C Z x d W 9 0 O 1 N l Y 3 R p b 2 4 x L 2 J v e l 9 o Y X I v Q 2 h h b m d l Z C B U e X B l L n t x c y U s N H 0 m c X V v d D s s J n F 1 b 3 Q 7 U 2 V j d G l v b j E v Y m 9 6 X 2 h h c i 9 D a G F u Z 2 V k I F R 5 c G U u e 2 l w L D V 9 J n F 1 b 3 Q 7 L C Z x d W 9 0 O 1 N l Y 3 R p b 2 4 x L 2 J v e l 9 o Y X I v Q 2 h h b m d l Z C B U e X B l L n t n c y w 2 f S Z x d W 9 0 O y w m c X V v d D t T Z W N 0 a W 9 u M S 9 i b 3 p f a G F y L 0 N o Y W 5 n Z W Q g V H l w Z S 5 7 b m 9 y b S B n c y w 3 f S Z x d W 9 0 O y w m c X V v d D t T Z W N 0 a W 9 u M S 9 i b 3 p f a G F y L 0 N o Y W 5 n Z W Q g V H l w Z S 5 7 Z X J h L D h 9 J n F 1 b 3 Q 7 L C Z x d W 9 0 O 1 N l Y 3 R p b 2 4 x L 2 J v e l 9 o Y X I v Q 2 h h b m d l Z C B U e X B l L n t r L z k s O X 0 m c X V v d D s s J n F 1 b 3 Q 7 U 2 V j d G l v b j E v Y m 9 6 X 2 h h c i 9 D a G F u Z 2 V k I F R 5 c G U u e 2 J i L z k s M T B 9 J n F 1 b 3 Q 7 L C Z x d W 9 0 O 1 N l Y 3 R p b 2 4 x L 2 J v e l 9 o Y X I v Q 2 h h b m d l Z C B U e X B l L n t o c i 8 5 L D E x f S Z x d W 9 0 O y w m c X V v d D t T Z W N 0 a W 9 u M S 9 i b 3 p f a G F y L 0 N o Y W 5 n Z W Q g V H l w Z S 5 7 a y 9 i Y i w x M n 0 m c X V v d D s s J n F 1 b 3 Q 7 U 2 V j d G l v b j E v Y m 9 6 X 2 h h c i 9 D a G F u Z 2 V k I F R 5 c G U u e 2 d i J S w x M 3 0 m c X V v d D s s J n F 1 b 3 Q 7 U 2 V j d G l v b j E v Y m 9 6 X 2 h h c i 9 D a G F u Z 2 V k I F R 5 c G U u e 3 d o a X A s M T R 9 J n F 1 b 3 Q 7 L C Z x d W 9 0 O 1 N l Y 3 R p b 2 4 x L 2 J v e l 9 o Y X I v Q 2 h h b m d l Z C B U e X B l L n t l b G 8 s M T V 9 J n F 1 b 3 Q 7 L C Z x d W 9 0 O 1 N l Y 3 R p b 2 4 x L 2 J v e l 9 o Y X I v Q 2 h h b m d l Z C B U e X B l L n t 0 Z W F t X 3 N j b 3 J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6 X 2 h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p f a G F y L 2 J v e l 9 o Y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p f a G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e l 9 o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3 J f Y W 5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E 6 N D Q 6 M D k u O T g y O D A 4 O V o i I C 8 + P E V u d H J 5 I F R 5 c G U 9 I k Z p b G x D b 2 x 1 b W 5 U e X B l c y I g V m F s d W U 9 I n N B d 0 1 H Q X d V R k F 3 V U Z C U V V G Q U F V R k F 3 T T 0 i I C 8 + P E V u d H J 5 I F R 5 c G U 9 I k Z p b G x D b 2 x 1 b W 5 O Y W 1 l c y I g V m F s d W U 9 I n N b J n F 1 b 3 Q 7 Q 2 9 s d W 1 u M S Z x d W 9 0 O y w m c X V v d D t 0 Z W F t X 2 l k X 3 g m c X V v d D s s J n F 1 b 3 Q 7 b m F t Z S Z x d W 9 0 O y w m c X V v d D t z d G F y d H M m c X V v d D s s J n F 1 b 3 Q 7 c X M l J n F 1 b 3 Q 7 L C Z x d W 9 0 O 2 l w J n F 1 b 3 Q 7 L C Z x d W 9 0 O 2 d z J n F 1 b 3 Q 7 L C Z x d W 9 0 O 2 5 v c m 0 g Z 3 M m c X V v d D s s J n F 1 b 3 Q 7 Z X J h J n F 1 b 3 Q 7 L C Z x d W 9 0 O 2 s v O S Z x d W 9 0 O y w m c X V v d D t i Y i 8 5 J n F 1 b 3 Q 7 L C Z x d W 9 0 O 2 h y L z k m c X V v d D s s J n F 1 b 3 Q 7 a y 9 i Y i Z x d W 9 0 O y w m c X V v d D t n Y i U m c X V v d D s s J n F 1 b 3 Q 7 d 2 h p c C Z x d W 9 0 O y w m c X V v d D t l b G 8 m c X V v d D s s J n F 1 b 3 Q 7 d G V h b V 9 z Y 2 9 y Z S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c m N y X 2 F u Y y I g L z 4 8 R W 5 0 c n k g V H l w Z T 0 i R m l s b F R h c m d l d C I g V m F s d W U 9 I n N y Y 3 J f Y W 5 j I i A v P j x F b n R y e S B U e X B l P S J R d W V y e U l E I i B W Y W x 1 Z T 0 i c 2 R j Y 2 F m O G Y 3 L T M z M T A t N D l m O S 0 4 Y 2 M 0 L W Q 3 Z j A 5 M z Y x M G M 2 O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j c l 9 h b m M v Q 2 h h b m d l Z C B U e X B l L n t D b 2 x 1 b W 4 x L D B 9 J n F 1 b 3 Q 7 L C Z x d W 9 0 O 1 N l Y 3 R p b 2 4 x L 3 J j c l 9 h b m M v Q 2 h h b m d l Z C B U e X B l L n t 0 Z W F t X 2 l k X 3 g s M X 0 m c X V v d D s s J n F 1 b 3 Q 7 U 2 V j d G l v b j E v c m N y X 2 F u Y y 9 D a G F u Z 2 V k I F R 5 c G U u e 2 5 h b W U s M n 0 m c X V v d D s s J n F 1 b 3 Q 7 U 2 V j d G l v b j E v c m N y X 2 F u Y y 9 D a G F u Z 2 V k I F R 5 c G U u e 3 N 0 Y X J 0 c y w z f S Z x d W 9 0 O y w m c X V v d D t T Z W N 0 a W 9 u M S 9 y Y 3 J f Y W 5 j L 0 N o Y W 5 n Z W Q g V H l w Z S 5 7 c X M l L D R 9 J n F 1 b 3 Q 7 L C Z x d W 9 0 O 1 N l Y 3 R p b 2 4 x L 3 J j c l 9 h b m M v Q 2 h h b m d l Z C B U e X B l L n t p c C w 1 f S Z x d W 9 0 O y w m c X V v d D t T Z W N 0 a W 9 u M S 9 y Y 3 J f Y W 5 j L 0 N o Y W 5 n Z W Q g V H l w Z S 5 7 Z 3 M s N n 0 m c X V v d D s s J n F 1 b 3 Q 7 U 2 V j d G l v b j E v c m N y X 2 F u Y y 9 D a G F u Z 2 V k I F R 5 c G U u e 2 5 v c m 0 g Z 3 M s N 3 0 m c X V v d D s s J n F 1 b 3 Q 7 U 2 V j d G l v b j E v c m N y X 2 F u Y y 9 D a G F u Z 2 V k I F R 5 c G U u e 2 V y Y S w 4 f S Z x d W 9 0 O y w m c X V v d D t T Z W N 0 a W 9 u M S 9 y Y 3 J f Y W 5 j L 0 N o Y W 5 n Z W Q g V H l w Z S 5 7 a y 8 5 L D l 9 J n F 1 b 3 Q 7 L C Z x d W 9 0 O 1 N l Y 3 R p b 2 4 x L 3 J j c l 9 h b m M v Q 2 h h b m d l Z C B U e X B l L n t i Y i 8 5 L D E w f S Z x d W 9 0 O y w m c X V v d D t T Z W N 0 a W 9 u M S 9 y Y 3 J f Y W 5 j L 0 N o Y W 5 n Z W Q g V H l w Z S 5 7 a H I v O S w x M X 0 m c X V v d D s s J n F 1 b 3 Q 7 U 2 V j d G l v b j E v c m N y X 2 F u Y y 9 D a G F u Z 2 V k I F R 5 c G U u e 2 s v Y m I s M T J 9 J n F 1 b 3 Q 7 L C Z x d W 9 0 O 1 N l Y 3 R p b 2 4 x L 3 J j c l 9 h b m M v Q 2 h h b m d l Z C B U e X B l L n t n Y i U s M T N 9 J n F 1 b 3 Q 7 L C Z x d W 9 0 O 1 N l Y 3 R p b 2 4 x L 3 J j c l 9 h b m M v Q 2 h h b m d l Z C B U e X B l L n t 3 a G l w L D E 0 f S Z x d W 9 0 O y w m c X V v d D t T Z W N 0 a W 9 u M S 9 y Y 3 J f Y W 5 j L 0 N o Y W 5 n Z W Q g V H l w Z S 5 7 Z W x v L D E 1 f S Z x d W 9 0 O y w m c X V v d D t T Z W N 0 a W 9 u M S 9 y Y 3 J f Y W 5 j L 0 N o Y W 5 n Z W Q g V H l w Z S 5 7 d G V h b V 9 z Y 2 9 y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J j c l 9 h b m M v Q 2 h h b m d l Z C B U e X B l L n t D b 2 x 1 b W 4 x L D B 9 J n F 1 b 3 Q 7 L C Z x d W 9 0 O 1 N l Y 3 R p b 2 4 x L 3 J j c l 9 h b m M v Q 2 h h b m d l Z C B U e X B l L n t 0 Z W F t X 2 l k X 3 g s M X 0 m c X V v d D s s J n F 1 b 3 Q 7 U 2 V j d G l v b j E v c m N y X 2 F u Y y 9 D a G F u Z 2 V k I F R 5 c G U u e 2 5 h b W U s M n 0 m c X V v d D s s J n F 1 b 3 Q 7 U 2 V j d G l v b j E v c m N y X 2 F u Y y 9 D a G F u Z 2 V k I F R 5 c G U u e 3 N 0 Y X J 0 c y w z f S Z x d W 9 0 O y w m c X V v d D t T Z W N 0 a W 9 u M S 9 y Y 3 J f Y W 5 j L 0 N o Y W 5 n Z W Q g V H l w Z S 5 7 c X M l L D R 9 J n F 1 b 3 Q 7 L C Z x d W 9 0 O 1 N l Y 3 R p b 2 4 x L 3 J j c l 9 h b m M v Q 2 h h b m d l Z C B U e X B l L n t p c C w 1 f S Z x d W 9 0 O y w m c X V v d D t T Z W N 0 a W 9 u M S 9 y Y 3 J f Y W 5 j L 0 N o Y W 5 n Z W Q g V H l w Z S 5 7 Z 3 M s N n 0 m c X V v d D s s J n F 1 b 3 Q 7 U 2 V j d G l v b j E v c m N y X 2 F u Y y 9 D a G F u Z 2 V k I F R 5 c G U u e 2 5 v c m 0 g Z 3 M s N 3 0 m c X V v d D s s J n F 1 b 3 Q 7 U 2 V j d G l v b j E v c m N y X 2 F u Y y 9 D a G F u Z 2 V k I F R 5 c G U u e 2 V y Y S w 4 f S Z x d W 9 0 O y w m c X V v d D t T Z W N 0 a W 9 u M S 9 y Y 3 J f Y W 5 j L 0 N o Y W 5 n Z W Q g V H l w Z S 5 7 a y 8 5 L D l 9 J n F 1 b 3 Q 7 L C Z x d W 9 0 O 1 N l Y 3 R p b 2 4 x L 3 J j c l 9 h b m M v Q 2 h h b m d l Z C B U e X B l L n t i Y i 8 5 L D E w f S Z x d W 9 0 O y w m c X V v d D t T Z W N 0 a W 9 u M S 9 y Y 3 J f Y W 5 j L 0 N o Y W 5 n Z W Q g V H l w Z S 5 7 a H I v O S w x M X 0 m c X V v d D s s J n F 1 b 3 Q 7 U 2 V j d G l v b j E v c m N y X 2 F u Y y 9 D a G F u Z 2 V k I F R 5 c G U u e 2 s v Y m I s M T J 9 J n F 1 b 3 Q 7 L C Z x d W 9 0 O 1 N l Y 3 R p b 2 4 x L 3 J j c l 9 h b m M v Q 2 h h b m d l Z C B U e X B l L n t n Y i U s M T N 9 J n F 1 b 3 Q 7 L C Z x d W 9 0 O 1 N l Y 3 R p b 2 4 x L 3 J j c l 9 h b m M v Q 2 h h b m d l Z C B U e X B l L n t 3 a G l w L D E 0 f S Z x d W 9 0 O y w m c X V v d D t T Z W N 0 a W 9 u M S 9 y Y 3 J f Y W 5 j L 0 N o Y W 5 n Z W Q g V H l w Z S 5 7 Z W x v L D E 1 f S Z x d W 9 0 O y w m c X V v d D t T Z W N 0 a W 9 u M S 9 y Y 3 J f Y W 5 j L 0 N o Y W 5 n Z W Q g V H l w Z S 5 7 d G V h b V 9 z Y 2 9 y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j c l 9 h b m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N y X 2 F u Y y 9 y Y 3 J f Y W 5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N y X 2 F u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3 J f Y W 5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j X 2 l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N f a W 5 k L 0 N o Y W 5 n Z W Q g V H l w Z S 5 7 Q 2 9 s d W 1 u M S w w f S Z x d W 9 0 O y w m c X V v d D t T Z W N 0 a W 9 u M S 9 h b m N f a W 5 k L 0 N o Y W 5 n Z W Q g V H l w Z S 5 7 d G V h b V 9 p Z F 9 4 L D F 9 J n F 1 b 3 Q 7 L C Z x d W 9 0 O 1 N l Y 3 R p b 2 4 x L 2 F u Y 1 9 p b m Q v Q 2 h h b m d l Z C B U e X B l L n t u Y W 1 l L D J 9 J n F 1 b 3 Q 7 L C Z x d W 9 0 O 1 N l Y 3 R p b 2 4 x L 2 F u Y 1 9 p b m Q v Q 2 h h b m d l Z C B U e X B l L n t z d G F y d H M s M 3 0 m c X V v d D s s J n F 1 b 3 Q 7 U 2 V j d G l v b j E v Y W 5 j X 2 l u Z C 9 D a G F u Z 2 V k I F R 5 c G U u e 3 F z J S w 0 f S Z x d W 9 0 O y w m c X V v d D t T Z W N 0 a W 9 u M S 9 h b m N f a W 5 k L 0 N o Y W 5 n Z W Q g V H l w Z S 5 7 a X A s N X 0 m c X V v d D s s J n F 1 b 3 Q 7 U 2 V j d G l v b j E v Y W 5 j X 2 l u Z C 9 D a G F u Z 2 V k I F R 5 c G U u e 2 d z L D Z 9 J n F 1 b 3 Q 7 L C Z x d W 9 0 O 1 N l Y 3 R p b 2 4 x L 2 F u Y 1 9 p b m Q v Q 2 h h b m d l Z C B U e X B l L n t u b 3 J t I G d z L D d 9 J n F 1 b 3 Q 7 L C Z x d W 9 0 O 1 N l Y 3 R p b 2 4 x L 2 F u Y 1 9 p b m Q v Q 2 h h b m d l Z C B U e X B l L n t l c m E s O H 0 m c X V v d D s s J n F 1 b 3 Q 7 U 2 V j d G l v b j E v Y W 5 j X 2 l u Z C 9 D a G F u Z 2 V k I F R 5 c G U u e 2 s v O S w 5 f S Z x d W 9 0 O y w m c X V v d D t T Z W N 0 a W 9 u M S 9 h b m N f a W 5 k L 0 N o Y W 5 n Z W Q g V H l w Z S 5 7 Y m I v O S w x M H 0 m c X V v d D s s J n F 1 b 3 Q 7 U 2 V j d G l v b j E v Y W 5 j X 2 l u Z C 9 D a G F u Z 2 V k I F R 5 c G U u e 2 h y L z k s M T F 9 J n F 1 b 3 Q 7 L C Z x d W 9 0 O 1 N l Y 3 R p b 2 4 x L 2 F u Y 1 9 p b m Q v Q 2 h h b m d l Z C B U e X B l L n t r L 2 J i L D E y f S Z x d W 9 0 O y w m c X V v d D t T Z W N 0 a W 9 u M S 9 h b m N f a W 5 k L 0 N o Y W 5 n Z W Q g V H l w Z S 5 7 Z 2 I l L D E z f S Z x d W 9 0 O y w m c X V v d D t T Z W N 0 a W 9 u M S 9 h b m N f a W 5 k L 0 N o Y W 5 n Z W Q g V H l w Z S 5 7 d 2 h p c C w x N H 0 m c X V v d D s s J n F 1 b 3 Q 7 U 2 V j d G l v b j E v Y W 5 j X 2 l u Z C 9 D a G F u Z 2 V k I F R 5 c G U u e 2 V s b y w x N X 0 m c X V v d D s s J n F 1 b 3 Q 7 U 2 V j d G l v b j E v Y W 5 j X 2 l u Z C 9 D a G F u Z 2 V k I F R 5 c G U u e 3 R l Y W 1 f c 2 N v c m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h b m N f a W 5 k L 0 N o Y W 5 n Z W Q g V H l w Z S 5 7 Q 2 9 s d W 1 u M S w w f S Z x d W 9 0 O y w m c X V v d D t T Z W N 0 a W 9 u M S 9 h b m N f a W 5 k L 0 N o Y W 5 n Z W Q g V H l w Z S 5 7 d G V h b V 9 p Z F 9 4 L D F 9 J n F 1 b 3 Q 7 L C Z x d W 9 0 O 1 N l Y 3 R p b 2 4 x L 2 F u Y 1 9 p b m Q v Q 2 h h b m d l Z C B U e X B l L n t u Y W 1 l L D J 9 J n F 1 b 3 Q 7 L C Z x d W 9 0 O 1 N l Y 3 R p b 2 4 x L 2 F u Y 1 9 p b m Q v Q 2 h h b m d l Z C B U e X B l L n t z d G F y d H M s M 3 0 m c X V v d D s s J n F 1 b 3 Q 7 U 2 V j d G l v b j E v Y W 5 j X 2 l u Z C 9 D a G F u Z 2 V k I F R 5 c G U u e 3 F z J S w 0 f S Z x d W 9 0 O y w m c X V v d D t T Z W N 0 a W 9 u M S 9 h b m N f a W 5 k L 0 N o Y W 5 n Z W Q g V H l w Z S 5 7 a X A s N X 0 m c X V v d D s s J n F 1 b 3 Q 7 U 2 V j d G l v b j E v Y W 5 j X 2 l u Z C 9 D a G F u Z 2 V k I F R 5 c G U u e 2 d z L D Z 9 J n F 1 b 3 Q 7 L C Z x d W 9 0 O 1 N l Y 3 R p b 2 4 x L 2 F u Y 1 9 p b m Q v Q 2 h h b m d l Z C B U e X B l L n t u b 3 J t I G d z L D d 9 J n F 1 b 3 Q 7 L C Z x d W 9 0 O 1 N l Y 3 R p b 2 4 x L 2 F u Y 1 9 p b m Q v Q 2 h h b m d l Z C B U e X B l L n t l c m E s O H 0 m c X V v d D s s J n F 1 b 3 Q 7 U 2 V j d G l v b j E v Y W 5 j X 2 l u Z C 9 D a G F u Z 2 V k I F R 5 c G U u e 2 s v O S w 5 f S Z x d W 9 0 O y w m c X V v d D t T Z W N 0 a W 9 u M S 9 h b m N f a W 5 k L 0 N o Y W 5 n Z W Q g V H l w Z S 5 7 Y m I v O S w x M H 0 m c X V v d D s s J n F 1 b 3 Q 7 U 2 V j d G l v b j E v Y W 5 j X 2 l u Z C 9 D a G F u Z 2 V k I F R 5 c G U u e 2 h y L z k s M T F 9 J n F 1 b 3 Q 7 L C Z x d W 9 0 O 1 N l Y 3 R p b 2 4 x L 2 F u Y 1 9 p b m Q v Q 2 h h b m d l Z C B U e X B l L n t r L 2 J i L D E y f S Z x d W 9 0 O y w m c X V v d D t T Z W N 0 a W 9 u M S 9 h b m N f a W 5 k L 0 N o Y W 5 n Z W Q g V H l w Z S 5 7 Z 2 I l L D E z f S Z x d W 9 0 O y w m c X V v d D t T Z W N 0 a W 9 u M S 9 h b m N f a W 5 k L 0 N o Y W 5 n Z W Q g V H l w Z S 5 7 d 2 h p c C w x N H 0 m c X V v d D s s J n F 1 b 3 Q 7 U 2 V j d G l v b j E v Y W 5 j X 2 l u Z C 9 D a G F u Z 2 V k I F R 5 c G U u e 2 V s b y w x N X 0 m c X V v d D s s J n F 1 b 3 Q 7 U 2 V j d G l v b j E v Y W 5 j X 2 l u Z C 9 D a G F u Z 2 V k I F R 5 c G U u e 3 R l Y W 1 f c 2 N v c m U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R l Y W 1 f a W R f e C Z x d W 9 0 O y w m c X V v d D t u Y W 1 l J n F 1 b 3 Q 7 L C Z x d W 9 0 O 3 N 0 Y X J 0 c y Z x d W 9 0 O y w m c X V v d D t x c y U m c X V v d D s s J n F 1 b 3 Q 7 a X A m c X V v d D s s J n F 1 b 3 Q 7 Z 3 M m c X V v d D s s J n F 1 b 3 Q 7 b m 9 y b S B n c y Z x d W 9 0 O y w m c X V v d D t l c m E m c X V v d D s s J n F 1 b 3 Q 7 a y 8 5 J n F 1 b 3 Q 7 L C Z x d W 9 0 O 2 J i L z k m c X V v d D s s J n F 1 b 3 Q 7 a H I v O S Z x d W 9 0 O y w m c X V v d D t r L 2 J i J n F 1 b 3 Q 7 L C Z x d W 9 0 O 2 d i J S Z x d W 9 0 O y w m c X V v d D t 3 a G l w J n F 1 b 3 Q 7 L C Z x d W 9 0 O 2 V s b y Z x d W 9 0 O y w m c X V v d D t 0 Z W F t X 3 N j b 3 J l J n F 1 b 3 Q 7 X S I g L z 4 8 R W 5 0 c n k g V H l w Z T 0 i R m l s b E N v b H V t b l R 5 c G V z I i B W Y W x 1 Z T 0 i c 0 F 3 T U d B d 1 V G Q X d V R k J R V U Z C U V V G Q X d N P S I g L z 4 8 R W 5 0 c n k g V H l w Z T 0 i R m l s b E x h c 3 R V c G R h d G V k I i B W Y W x 1 Z T 0 i Z D I w M j E t M D I t M D R U M D E 6 N D Q 6 M D E u O D A z O T Y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E i I C 8 + P E V u d H J 5 I F R 5 c G U 9 I l F 1 Z X J 5 S U Q i I F Z h b H V l P S J z Y 2 U 4 N z M 4 Y j U t N z M w O S 0 0 Z W Q 1 L W F h Y z Y t O D Y y Y j I 1 O T V j M z I z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h b m N f a W 5 k I i A v P j w v U 3 R h Y m x l R W 5 0 c m l l c z 4 8 L 0 l 0 Z W 0 + P E l 0 Z W 0 + P E l 0 Z W 1 M b 2 N h d G l v b j 4 8 S X R l b V R 5 c G U + R m 9 y b X V s Y T w v S X R l b V R 5 c G U + P E l 0 Z W 1 Q Y X R o P l N l Y 3 R p b 2 4 x L 2 F u Y 1 9 p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j X 2 l u Z C 9 h b m N f a W 5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j X 2 l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N f a W 5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6 X 2 5 z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x O j Q 0 O j A 1 L j A y M T A z M D l a I i A v P j x F b n R y e S B U e X B l P S J G a W x s Q 2 9 s d W 1 u V H l w Z X M i I F Z h b H V l P S J z Q X d N R 0 F 3 V U Z B d 1 V G Q l F V R k J R V U Z B d 0 0 9 I i A v P j x F b n R y e S B U e X B l P S J G a W x s Q 2 9 s d W 1 u T m F t Z X M i I F Z h b H V l P S J z W y Z x d W 9 0 O 0 N v b H V t b j E m c X V v d D s s J n F 1 b 3 Q 7 d G V h b V 9 p Z F 9 4 J n F 1 b 3 Q 7 L C Z x d W 9 0 O 2 5 h b W U m c X V v d D s s J n F 1 b 3 Q 7 c 3 R h c n R z J n F 1 b 3 Q 7 L C Z x d W 9 0 O 3 F z J S Z x d W 9 0 O y w m c X V v d D t p c C Z x d W 9 0 O y w m c X V v d D t n c y Z x d W 9 0 O y w m c X V v d D t u b 3 J t I G d z J n F 1 b 3 Q 7 L C Z x d W 9 0 O 2 V y Y S Z x d W 9 0 O y w m c X V v d D t r L z k m c X V v d D s s J n F 1 b 3 Q 7 Y m I v O S Z x d W 9 0 O y w m c X V v d D t o c i 8 5 J n F 1 b 3 Q 7 L C Z x d W 9 0 O 2 s v Y m I m c X V v d D s s J n F 1 b 3 Q 7 Z 2 I l J n F 1 b 3 Q 7 L C Z x d W 9 0 O 3 d o a X A m c X V v d D s s J n F 1 b 3 Q 7 Z W x v J n F 1 b 3 Q 7 L C Z x d W 9 0 O 3 R l Y W 1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6 X 2 5 z a C 9 D a G F u Z 2 V k I F R 5 c G U u e 0 N v b H V t b j E s M H 0 m c X V v d D s s J n F 1 b 3 Q 7 U 2 V j d G l v b j E v Y m 9 6 X 2 5 z a C 9 D a G F u Z 2 V k I F R 5 c G U u e 3 R l Y W 1 f a W R f e C w x f S Z x d W 9 0 O y w m c X V v d D t T Z W N 0 a W 9 u M S 9 i b 3 p f b n N o L 0 N o Y W 5 n Z W Q g V H l w Z S 5 7 b m F t Z S w y f S Z x d W 9 0 O y w m c X V v d D t T Z W N 0 a W 9 u M S 9 i b 3 p f b n N o L 0 N o Y W 5 n Z W Q g V H l w Z S 5 7 c 3 R h c n R z L D N 9 J n F 1 b 3 Q 7 L C Z x d W 9 0 O 1 N l Y 3 R p b 2 4 x L 2 J v e l 9 u c 2 g v Q 2 h h b m d l Z C B U e X B l L n t x c y U s N H 0 m c X V v d D s s J n F 1 b 3 Q 7 U 2 V j d G l v b j E v Y m 9 6 X 2 5 z a C 9 D a G F u Z 2 V k I F R 5 c G U u e 2 l w L D V 9 J n F 1 b 3 Q 7 L C Z x d W 9 0 O 1 N l Y 3 R p b 2 4 x L 2 J v e l 9 u c 2 g v Q 2 h h b m d l Z C B U e X B l L n t n c y w 2 f S Z x d W 9 0 O y w m c X V v d D t T Z W N 0 a W 9 u M S 9 i b 3 p f b n N o L 0 N o Y W 5 n Z W Q g V H l w Z S 5 7 b m 9 y b S B n c y w 3 f S Z x d W 9 0 O y w m c X V v d D t T Z W N 0 a W 9 u M S 9 i b 3 p f b n N o L 0 N o Y W 5 n Z W Q g V H l w Z S 5 7 Z X J h L D h 9 J n F 1 b 3 Q 7 L C Z x d W 9 0 O 1 N l Y 3 R p b 2 4 x L 2 J v e l 9 u c 2 g v Q 2 h h b m d l Z C B U e X B l L n t r L z k s O X 0 m c X V v d D s s J n F 1 b 3 Q 7 U 2 V j d G l v b j E v Y m 9 6 X 2 5 z a C 9 D a G F u Z 2 V k I F R 5 c G U u e 2 J i L z k s M T B 9 J n F 1 b 3 Q 7 L C Z x d W 9 0 O 1 N l Y 3 R p b 2 4 x L 2 J v e l 9 u c 2 g v Q 2 h h b m d l Z C B U e X B l L n t o c i 8 5 L D E x f S Z x d W 9 0 O y w m c X V v d D t T Z W N 0 a W 9 u M S 9 i b 3 p f b n N o L 0 N o Y W 5 n Z W Q g V H l w Z S 5 7 a y 9 i Y i w x M n 0 m c X V v d D s s J n F 1 b 3 Q 7 U 2 V j d G l v b j E v Y m 9 6 X 2 5 z a C 9 D a G F u Z 2 V k I F R 5 c G U u e 2 d i J S w x M 3 0 m c X V v d D s s J n F 1 b 3 Q 7 U 2 V j d G l v b j E v Y m 9 6 X 2 5 z a C 9 D a G F u Z 2 V k I F R 5 c G U u e 3 d o a X A s M T R 9 J n F 1 b 3 Q 7 L C Z x d W 9 0 O 1 N l Y 3 R p b 2 4 x L 2 J v e l 9 u c 2 g v Q 2 h h b m d l Z C B U e X B l L n t l b G 8 s M T V 9 J n F 1 b 3 Q 7 L C Z x d W 9 0 O 1 N l Y 3 R p b 2 4 x L 2 J v e l 9 u c 2 g v Q 2 h h b m d l Z C B U e X B l L n t 0 Z W F t X 3 N j b 3 J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m 9 6 X 2 5 z a C 9 D a G F u Z 2 V k I F R 5 c G U u e 0 N v b H V t b j E s M H 0 m c X V v d D s s J n F 1 b 3 Q 7 U 2 V j d G l v b j E v Y m 9 6 X 2 5 z a C 9 D a G F u Z 2 V k I F R 5 c G U u e 3 R l Y W 1 f a W R f e C w x f S Z x d W 9 0 O y w m c X V v d D t T Z W N 0 a W 9 u M S 9 i b 3 p f b n N o L 0 N o Y W 5 n Z W Q g V H l w Z S 5 7 b m F t Z S w y f S Z x d W 9 0 O y w m c X V v d D t T Z W N 0 a W 9 u M S 9 i b 3 p f b n N o L 0 N o Y W 5 n Z W Q g V H l w Z S 5 7 c 3 R h c n R z L D N 9 J n F 1 b 3 Q 7 L C Z x d W 9 0 O 1 N l Y 3 R p b 2 4 x L 2 J v e l 9 u c 2 g v Q 2 h h b m d l Z C B U e X B l L n t x c y U s N H 0 m c X V v d D s s J n F 1 b 3 Q 7 U 2 V j d G l v b j E v Y m 9 6 X 2 5 z a C 9 D a G F u Z 2 V k I F R 5 c G U u e 2 l w L D V 9 J n F 1 b 3 Q 7 L C Z x d W 9 0 O 1 N l Y 3 R p b 2 4 x L 2 J v e l 9 u c 2 g v Q 2 h h b m d l Z C B U e X B l L n t n c y w 2 f S Z x d W 9 0 O y w m c X V v d D t T Z W N 0 a W 9 u M S 9 i b 3 p f b n N o L 0 N o Y W 5 n Z W Q g V H l w Z S 5 7 b m 9 y b S B n c y w 3 f S Z x d W 9 0 O y w m c X V v d D t T Z W N 0 a W 9 u M S 9 i b 3 p f b n N o L 0 N o Y W 5 n Z W Q g V H l w Z S 5 7 Z X J h L D h 9 J n F 1 b 3 Q 7 L C Z x d W 9 0 O 1 N l Y 3 R p b 2 4 x L 2 J v e l 9 u c 2 g v Q 2 h h b m d l Z C B U e X B l L n t r L z k s O X 0 m c X V v d D s s J n F 1 b 3 Q 7 U 2 V j d G l v b j E v Y m 9 6 X 2 5 z a C 9 D a G F u Z 2 V k I F R 5 c G U u e 2 J i L z k s M T B 9 J n F 1 b 3 Q 7 L C Z x d W 9 0 O 1 N l Y 3 R p b 2 4 x L 2 J v e l 9 u c 2 g v Q 2 h h b m d l Z C B U e X B l L n t o c i 8 5 L D E x f S Z x d W 9 0 O y w m c X V v d D t T Z W N 0 a W 9 u M S 9 i b 3 p f b n N o L 0 N o Y W 5 n Z W Q g V H l w Z S 5 7 a y 9 i Y i w x M n 0 m c X V v d D s s J n F 1 b 3 Q 7 U 2 V j d G l v b j E v Y m 9 6 X 2 5 z a C 9 D a G F u Z 2 V k I F R 5 c G U u e 2 d i J S w x M 3 0 m c X V v d D s s J n F 1 b 3 Q 7 U 2 V j d G l v b j E v Y m 9 6 X 2 5 z a C 9 D a G F u Z 2 V k I F R 5 c G U u e 3 d o a X A s M T R 9 J n F 1 b 3 Q 7 L C Z x d W 9 0 O 1 N l Y 3 R p b 2 4 x L 2 J v e l 9 u c 2 g v Q 2 h h b m d l Z C B U e X B l L n t l b G 8 s M T V 9 J n F 1 b 3 Q 7 L C Z x d W 9 0 O 1 N l Y 3 R p b 2 4 x L 2 J v e l 9 u c 2 g v Q 2 h h b m d l Z C B U e X B l L n t 0 Z W F t X 3 N j b 3 J l L D E 2 f S Z x d W 9 0 O 1 0 s J n F 1 b 3 Q 7 U m V s Y X R p b 2 5 z a G l w S W 5 m b y Z x d W 9 0 O z p b X X 0 i I C 8 + P E V u d H J 5 I F R 5 c G U 9 I k Z p b G x U Y X J n Z X Q i I F Z h b H V l P S J z Y m 9 6 X 2 5 z a C I g L z 4 8 R W 5 0 c n k g V H l w Z T 0 i U X V l c n l J R C I g V m F s d W U 9 I n M 4 Y m I 1 Z T k 3 Y i 0 x N m U z L T Q 4 Z T U t Y j Y w M C 0 4 N T R j O D I 4 N W U 3 Z T k i I C 8 + P C 9 T d G F i b G V F b n R y a W V z P j w v S X R l b T 4 8 S X R l b T 4 8 S X R l b U x v Y 2 F 0 a W 9 u P j x J d G V t V H l w Z T 5 G b 3 J t d W x h P C 9 J d G V t V H l w Z T 4 8 S X R l b V B h d G g + U 2 V j d G l v b j E v Y m 9 6 X 2 5 z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p f b n N o L 2 J v e l 9 u c 2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p f b n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e l 9 u c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R f a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E 6 N D Q 6 M D g u M j k 0 N z Y 3 N V o i I C 8 + P E V u d H J 5 I F R 5 c G U 9 I k Z p b G x D b 2 x 1 b W 5 U e X B l c y I g V m F s d W U 9 I n N B d 0 1 H Q X d V R k F 3 V U Z C U V V G Q l F V R k F 3 T T 0 i I C 8 + P E V u d H J 5 I F R 5 c G U 9 I k Z p b G x D b 2 x 1 b W 5 O Y W 1 l c y I g V m F s d W U 9 I n N b J n F 1 b 3 Q 7 Q 2 9 s d W 1 u M S Z x d W 9 0 O y w m c X V v d D t 0 Z W F t X 2 l k X 3 g m c X V v d D s s J n F 1 b 3 Q 7 b m F t Z S Z x d W 9 0 O y w m c X V v d D t z d G F y d H M m c X V v d D s s J n F 1 b 3 Q 7 c X M l J n F 1 b 3 Q 7 L C Z x d W 9 0 O 2 l w J n F 1 b 3 Q 7 L C Z x d W 9 0 O 2 d z J n F 1 b 3 Q 7 L C Z x d W 9 0 O 2 5 v c m 0 g Z 3 M m c X V v d D s s J n F 1 b 3 Q 7 Z X J h J n F 1 b 3 Q 7 L C Z x d W 9 0 O 2 s v O S Z x d W 9 0 O y w m c X V v d D t i Y i 8 5 J n F 1 b 3 Q 7 L C Z x d W 9 0 O 2 h y L z k m c X V v d D s s J n F 1 b 3 Q 7 a y 9 i Y i Z x d W 9 0 O y w m c X V v d D t n Y i U m c X V v d D s s J n F 1 b 3 Q 7 d 2 h p c C Z x d W 9 0 O y w m c X V v d D t l b G 8 m c X V v d D s s J n F 1 b 3 Q 7 d G V h b V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R f a G 9 u L 0 N o Y W 5 n Z W Q g V H l w Z S 5 7 Q 2 9 s d W 1 u M S w w f S Z x d W 9 0 O y w m c X V v d D t T Z W N 0 a W 9 u M S 9 t Y W R f a G 9 u L 0 N o Y W 5 n Z W Q g V H l w Z S 5 7 d G V h b V 9 p Z F 9 4 L D F 9 J n F 1 b 3 Q 7 L C Z x d W 9 0 O 1 N l Y 3 R p b 2 4 x L 2 1 h Z F 9 o b 2 4 v Q 2 h h b m d l Z C B U e X B l L n t u Y W 1 l L D J 9 J n F 1 b 3 Q 7 L C Z x d W 9 0 O 1 N l Y 3 R p b 2 4 x L 2 1 h Z F 9 o b 2 4 v Q 2 h h b m d l Z C B U e X B l L n t z d G F y d H M s M 3 0 m c X V v d D s s J n F 1 b 3 Q 7 U 2 V j d G l v b j E v b W F k X 2 h v b i 9 D a G F u Z 2 V k I F R 5 c G U u e 3 F z J S w 0 f S Z x d W 9 0 O y w m c X V v d D t T Z W N 0 a W 9 u M S 9 t Y W R f a G 9 u L 0 N o Y W 5 n Z W Q g V H l w Z S 5 7 a X A s N X 0 m c X V v d D s s J n F 1 b 3 Q 7 U 2 V j d G l v b j E v b W F k X 2 h v b i 9 D a G F u Z 2 V k I F R 5 c G U u e 2 d z L D Z 9 J n F 1 b 3 Q 7 L C Z x d W 9 0 O 1 N l Y 3 R p b 2 4 x L 2 1 h Z F 9 o b 2 4 v Q 2 h h b m d l Z C B U e X B l L n t u b 3 J t I G d z L D d 9 J n F 1 b 3 Q 7 L C Z x d W 9 0 O 1 N l Y 3 R p b 2 4 x L 2 1 h Z F 9 o b 2 4 v Q 2 h h b m d l Z C B U e X B l L n t l c m E s O H 0 m c X V v d D s s J n F 1 b 3 Q 7 U 2 V j d G l v b j E v b W F k X 2 h v b i 9 D a G F u Z 2 V k I F R 5 c G U u e 2 s v O S w 5 f S Z x d W 9 0 O y w m c X V v d D t T Z W N 0 a W 9 u M S 9 t Y W R f a G 9 u L 0 N o Y W 5 n Z W Q g V H l w Z S 5 7 Y m I v O S w x M H 0 m c X V v d D s s J n F 1 b 3 Q 7 U 2 V j d G l v b j E v b W F k X 2 h v b i 9 D a G F u Z 2 V k I F R 5 c G U u e 2 h y L z k s M T F 9 J n F 1 b 3 Q 7 L C Z x d W 9 0 O 1 N l Y 3 R p b 2 4 x L 2 1 h Z F 9 o b 2 4 v Q 2 h h b m d l Z C B U e X B l L n t r L 2 J i L D E y f S Z x d W 9 0 O y w m c X V v d D t T Z W N 0 a W 9 u M S 9 t Y W R f a G 9 u L 0 N o Y W 5 n Z W Q g V H l w Z S 5 7 Z 2 I l L D E z f S Z x d W 9 0 O y w m c X V v d D t T Z W N 0 a W 9 u M S 9 t Y W R f a G 9 u L 0 N o Y W 5 n Z W Q g V H l w Z S 5 7 d 2 h p c C w x N H 0 m c X V v d D s s J n F 1 b 3 Q 7 U 2 V j d G l v b j E v b W F k X 2 h v b i 9 D a G F u Z 2 V k I F R 5 c G U u e 2 V s b y w x N X 0 m c X V v d D s s J n F 1 b 3 Q 7 U 2 V j d G l v b j E v b W F k X 2 h v b i 9 D a G F u Z 2 V k I F R 5 c G U u e 3 R l Y W 1 f c 2 N v c m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W R f a G 9 u L 0 N o Y W 5 n Z W Q g V H l w Z S 5 7 Q 2 9 s d W 1 u M S w w f S Z x d W 9 0 O y w m c X V v d D t T Z W N 0 a W 9 u M S 9 t Y W R f a G 9 u L 0 N o Y W 5 n Z W Q g V H l w Z S 5 7 d G V h b V 9 p Z F 9 4 L D F 9 J n F 1 b 3 Q 7 L C Z x d W 9 0 O 1 N l Y 3 R p b 2 4 x L 2 1 h Z F 9 o b 2 4 v Q 2 h h b m d l Z C B U e X B l L n t u Y W 1 l L D J 9 J n F 1 b 3 Q 7 L C Z x d W 9 0 O 1 N l Y 3 R p b 2 4 x L 2 1 h Z F 9 o b 2 4 v Q 2 h h b m d l Z C B U e X B l L n t z d G F y d H M s M 3 0 m c X V v d D s s J n F 1 b 3 Q 7 U 2 V j d G l v b j E v b W F k X 2 h v b i 9 D a G F u Z 2 V k I F R 5 c G U u e 3 F z J S w 0 f S Z x d W 9 0 O y w m c X V v d D t T Z W N 0 a W 9 u M S 9 t Y W R f a G 9 u L 0 N o Y W 5 n Z W Q g V H l w Z S 5 7 a X A s N X 0 m c X V v d D s s J n F 1 b 3 Q 7 U 2 V j d G l v b j E v b W F k X 2 h v b i 9 D a G F u Z 2 V k I F R 5 c G U u e 2 d z L D Z 9 J n F 1 b 3 Q 7 L C Z x d W 9 0 O 1 N l Y 3 R p b 2 4 x L 2 1 h Z F 9 o b 2 4 v Q 2 h h b m d l Z C B U e X B l L n t u b 3 J t I G d z L D d 9 J n F 1 b 3 Q 7 L C Z x d W 9 0 O 1 N l Y 3 R p b 2 4 x L 2 1 h Z F 9 o b 2 4 v Q 2 h h b m d l Z C B U e X B l L n t l c m E s O H 0 m c X V v d D s s J n F 1 b 3 Q 7 U 2 V j d G l v b j E v b W F k X 2 h v b i 9 D a G F u Z 2 V k I F R 5 c G U u e 2 s v O S w 5 f S Z x d W 9 0 O y w m c X V v d D t T Z W N 0 a W 9 u M S 9 t Y W R f a G 9 u L 0 N o Y W 5 n Z W Q g V H l w Z S 5 7 Y m I v O S w x M H 0 m c X V v d D s s J n F 1 b 3 Q 7 U 2 V j d G l v b j E v b W F k X 2 h v b i 9 D a G F u Z 2 V k I F R 5 c G U u e 2 h y L z k s M T F 9 J n F 1 b 3 Q 7 L C Z x d W 9 0 O 1 N l Y 3 R p b 2 4 x L 2 1 h Z F 9 o b 2 4 v Q 2 h h b m d l Z C B U e X B l L n t r L 2 J i L D E y f S Z x d W 9 0 O y w m c X V v d D t T Z W N 0 a W 9 u M S 9 t Y W R f a G 9 u L 0 N o Y W 5 n Z W Q g V H l w Z S 5 7 Z 2 I l L D E z f S Z x d W 9 0 O y w m c X V v d D t T Z W N 0 a W 9 u M S 9 t Y W R f a G 9 u L 0 N o Y W 5 n Z W Q g V H l w Z S 5 7 d 2 h p c C w x N H 0 m c X V v d D s s J n F 1 b 3 Q 7 U 2 V j d G l v b j E v b W F k X 2 h v b i 9 D a G F u Z 2 V k I F R 5 c G U u e 2 V s b y w x N X 0 m c X V v d D s s J n F 1 b 3 Q 7 U 2 V j d G l v b j E v b W F k X 2 h v b i 9 D a G F u Z 2 V k I F R 5 c G U u e 3 R l Y W 1 f c 2 N v c m U s M T Z 9 J n F 1 b 3 Q 7 X S w m c X V v d D t S Z W x h d G l v b n N o a X B J b m Z v J n F 1 b 3 Q 7 O l t d f S I g L z 4 8 R W 5 0 c n k g V H l w Z T 0 i U m V j b 3 Z l c n l U Y X J n Z X R T a G V l d C I g V m F s d W U 9 I n N t Y W R f a G 9 u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1 h Z F 9 o b 2 4 i I C 8 + P E V u d H J 5 I F R 5 c G U 9 I l F 1 Z X J 5 S U Q i I F Z h b H V l P S J z Z j Q 0 Z j k 2 Z j Y t M W Q w N i 0 0 M T U 5 L W I y N z Q t N j R h N D V j Y m F h O D h h I i A v P j w v U 3 R h Y m x l R W 5 0 c m l l c z 4 8 L 0 l 0 Z W 0 + P E l 0 Z W 0 + P E l 0 Z W 1 M b 2 N h d G l v b j 4 8 S X R l b V R 5 c G U + R m 9 y b X V s Y T w v S X R l b V R 5 c G U + P E l 0 Z W 1 Q Y X R o P l N l Y 3 R p b 2 4 x L 2 1 h Z F 9 o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k X 2 h v b i 9 t Y W R f a G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k X 2 h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R f a G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X 2 1 v a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x O j Q 0 O j A 2 L j Y y O D E 2 M D l a I i A v P j x F b n R y e S B U e X B l P S J G a W x s Q 2 9 s d W 1 u V H l w Z X M i I F Z h b H V l P S J z Q X d N R 0 F 3 V U Z B d 1 V G Q l F V R k J R V U Z B d 0 0 9 I i A v P j x F b n R y e S B U e X B l P S J G a W x s Q 2 9 s d W 1 u T m F t Z X M i I F Z h b H V l P S J z W y Z x d W 9 0 O 0 N v b H V t b j E m c X V v d D s s J n F 1 b 3 Q 7 d G V h b V 9 p Z F 9 4 J n F 1 b 3 Q 7 L C Z x d W 9 0 O 2 5 h b W U m c X V v d D s s J n F 1 b 3 Q 7 c 3 R h c n R z J n F 1 b 3 Q 7 L C Z x d W 9 0 O 3 F z J S Z x d W 9 0 O y w m c X V v d D t p c C Z x d W 9 0 O y w m c X V v d D t n c y Z x d W 9 0 O y w m c X V v d D t u b 3 J t I G d z J n F 1 b 3 Q 7 L C Z x d W 9 0 O 2 V y Y S Z x d W 9 0 O y w m c X V v d D t r L z k m c X V v d D s s J n F 1 b 3 Q 7 Y m I v O S Z x d W 9 0 O y w m c X V v d D t o c i 8 5 J n F 1 b 3 Q 7 L C Z x d W 9 0 O 2 s v Y m I m c X V v d D s s J n F 1 b 3 Q 7 Z 2 I l J n F 1 b 3 Q 7 L C Z x d W 9 0 O 3 d o a X A m c X V v d D s s J n F 1 b 3 Q 7 Z W x v J n F 1 b 3 Q 7 L C Z x d W 9 0 O 3 R l Y W 1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X 2 1 v a i 9 D a G F u Z 2 V k I F R 5 c G U u e 0 N v b H V t b j E s M H 0 m c X V v d D s s J n F 1 b 3 Q 7 U 2 V j d G l v b j E v Y 2 h h X 2 1 v a i 9 D a G F u Z 2 V k I F R 5 c G U u e 3 R l Y W 1 f a W R f e C w x f S Z x d W 9 0 O y w m c X V v d D t T Z W N 0 a W 9 u M S 9 j a G F f b W 9 q L 0 N o Y W 5 n Z W Q g V H l w Z S 5 7 b m F t Z S w y f S Z x d W 9 0 O y w m c X V v d D t T Z W N 0 a W 9 u M S 9 j a G F f b W 9 q L 0 N o Y W 5 n Z W Q g V H l w Z S 5 7 c 3 R h c n R z L D N 9 J n F 1 b 3 Q 7 L C Z x d W 9 0 O 1 N l Y 3 R p b 2 4 x L 2 N o Y V 9 t b 2 o v Q 2 h h b m d l Z C B U e X B l L n t x c y U s N H 0 m c X V v d D s s J n F 1 b 3 Q 7 U 2 V j d G l v b j E v Y 2 h h X 2 1 v a i 9 D a G F u Z 2 V k I F R 5 c G U u e 2 l w L D V 9 J n F 1 b 3 Q 7 L C Z x d W 9 0 O 1 N l Y 3 R p b 2 4 x L 2 N o Y V 9 t b 2 o v Q 2 h h b m d l Z C B U e X B l L n t n c y w 2 f S Z x d W 9 0 O y w m c X V v d D t T Z W N 0 a W 9 u M S 9 j a G F f b W 9 q L 0 N o Y W 5 n Z W Q g V H l w Z S 5 7 b m 9 y b S B n c y w 3 f S Z x d W 9 0 O y w m c X V v d D t T Z W N 0 a W 9 u M S 9 j a G F f b W 9 q L 0 N o Y W 5 n Z W Q g V H l w Z S 5 7 Z X J h L D h 9 J n F 1 b 3 Q 7 L C Z x d W 9 0 O 1 N l Y 3 R p b 2 4 x L 2 N o Y V 9 t b 2 o v Q 2 h h b m d l Z C B U e X B l L n t r L z k s O X 0 m c X V v d D s s J n F 1 b 3 Q 7 U 2 V j d G l v b j E v Y 2 h h X 2 1 v a i 9 D a G F u Z 2 V k I F R 5 c G U u e 2 J i L z k s M T B 9 J n F 1 b 3 Q 7 L C Z x d W 9 0 O 1 N l Y 3 R p b 2 4 x L 2 N o Y V 9 t b 2 o v Q 2 h h b m d l Z C B U e X B l L n t o c i 8 5 L D E x f S Z x d W 9 0 O y w m c X V v d D t T Z W N 0 a W 9 u M S 9 j a G F f b W 9 q L 0 N o Y W 5 n Z W Q g V H l w Z S 5 7 a y 9 i Y i w x M n 0 m c X V v d D s s J n F 1 b 3 Q 7 U 2 V j d G l v b j E v Y 2 h h X 2 1 v a i 9 D a G F u Z 2 V k I F R 5 c G U u e 2 d i J S w x M 3 0 m c X V v d D s s J n F 1 b 3 Q 7 U 2 V j d G l v b j E v Y 2 h h X 2 1 v a i 9 D a G F u Z 2 V k I F R 5 c G U u e 3 d o a X A s M T R 9 J n F 1 b 3 Q 7 L C Z x d W 9 0 O 1 N l Y 3 R p b 2 4 x L 2 N o Y V 9 t b 2 o v Q 2 h h b m d l Z C B U e X B l L n t l b G 8 s M T V 9 J n F 1 b 3 Q 7 L C Z x d W 9 0 O 1 N l Y 3 R p b 2 4 x L 2 N o Y V 9 t b 2 o v Q 2 h h b m d l Z C B U e X B l L n t 0 Z W F t X 3 N j b 3 J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2 h h X 2 1 v a i 9 D a G F u Z 2 V k I F R 5 c G U u e 0 N v b H V t b j E s M H 0 m c X V v d D s s J n F 1 b 3 Q 7 U 2 V j d G l v b j E v Y 2 h h X 2 1 v a i 9 D a G F u Z 2 V k I F R 5 c G U u e 3 R l Y W 1 f a W R f e C w x f S Z x d W 9 0 O y w m c X V v d D t T Z W N 0 a W 9 u M S 9 j a G F f b W 9 q L 0 N o Y W 5 n Z W Q g V H l w Z S 5 7 b m F t Z S w y f S Z x d W 9 0 O y w m c X V v d D t T Z W N 0 a W 9 u M S 9 j a G F f b W 9 q L 0 N o Y W 5 n Z W Q g V H l w Z S 5 7 c 3 R h c n R z L D N 9 J n F 1 b 3 Q 7 L C Z x d W 9 0 O 1 N l Y 3 R p b 2 4 x L 2 N o Y V 9 t b 2 o v Q 2 h h b m d l Z C B U e X B l L n t x c y U s N H 0 m c X V v d D s s J n F 1 b 3 Q 7 U 2 V j d G l v b j E v Y 2 h h X 2 1 v a i 9 D a G F u Z 2 V k I F R 5 c G U u e 2 l w L D V 9 J n F 1 b 3 Q 7 L C Z x d W 9 0 O 1 N l Y 3 R p b 2 4 x L 2 N o Y V 9 t b 2 o v Q 2 h h b m d l Z C B U e X B l L n t n c y w 2 f S Z x d W 9 0 O y w m c X V v d D t T Z W N 0 a W 9 u M S 9 j a G F f b W 9 q L 0 N o Y W 5 n Z W Q g V H l w Z S 5 7 b m 9 y b S B n c y w 3 f S Z x d W 9 0 O y w m c X V v d D t T Z W N 0 a W 9 u M S 9 j a G F f b W 9 q L 0 N o Y W 5 n Z W Q g V H l w Z S 5 7 Z X J h L D h 9 J n F 1 b 3 Q 7 L C Z x d W 9 0 O 1 N l Y 3 R p b 2 4 x L 2 N o Y V 9 t b 2 o v Q 2 h h b m d l Z C B U e X B l L n t r L z k s O X 0 m c X V v d D s s J n F 1 b 3 Q 7 U 2 V j d G l v b j E v Y 2 h h X 2 1 v a i 9 D a G F u Z 2 V k I F R 5 c G U u e 2 J i L z k s M T B 9 J n F 1 b 3 Q 7 L C Z x d W 9 0 O 1 N l Y 3 R p b 2 4 x L 2 N o Y V 9 t b 2 o v Q 2 h h b m d l Z C B U e X B l L n t o c i 8 5 L D E x f S Z x d W 9 0 O y w m c X V v d D t T Z W N 0 a W 9 u M S 9 j a G F f b W 9 q L 0 N o Y W 5 n Z W Q g V H l w Z S 5 7 a y 9 i Y i w x M n 0 m c X V v d D s s J n F 1 b 3 Q 7 U 2 V j d G l v b j E v Y 2 h h X 2 1 v a i 9 D a G F u Z 2 V k I F R 5 c G U u e 2 d i J S w x M 3 0 m c X V v d D s s J n F 1 b 3 Q 7 U 2 V j d G l v b j E v Y 2 h h X 2 1 v a i 9 D a G F u Z 2 V k I F R 5 c G U u e 3 d o a X A s M T R 9 J n F 1 b 3 Q 7 L C Z x d W 9 0 O 1 N l Y 3 R p b 2 4 x L 2 N o Y V 9 t b 2 o v Q 2 h h b m d l Z C B U e X B l L n t l b G 8 s M T V 9 J n F 1 b 3 Q 7 L C Z x d W 9 0 O 1 N l Y 3 R p b 2 4 x L 2 N o Y V 9 t b 2 o v Q 2 h h b m d l Z C B U e X B l L n t 0 Z W F t X 3 N j b 3 J l L D E 2 f S Z x d W 9 0 O 1 0 s J n F 1 b 3 Q 7 U m V s Y X R p b 2 5 z a G l w S W 5 m b y Z x d W 9 0 O z p b X X 0 i I C 8 + P E V u d H J 5 I F R 5 c G U 9 I k Z p b G x U Y X J n Z X Q i I F Z h b H V l P S J z Y 2 h h X 2 1 v a i I g L z 4 8 R W 5 0 c n k g V H l w Z T 0 i U X V l c n l J R C I g V m F s d W U 9 I n M x N D k 0 Y z g y Y S 0 5 N W J m L T Q z Y j I t O W Q x Y S 1 k Y 2 J h M G V h M W U 4 Y z M i I C 8 + P C 9 T d G F i b G V F b n R y a W V z P j w v S X R l b T 4 8 S X R l b T 4 8 S X R l b U x v Y 2 F 0 a W 9 u P j x J d G V t V H l w Z T 5 G b 3 J t d W x h P C 9 J d G V t V H l w Z T 4 8 S X R l b V B h d G g + U 2 V j d G l v b j E v Y 2 h h X 2 1 v a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f b W 9 q L 2 N o Y V 9 t b 2 p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f b W 9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V 9 t b 2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2 h f b W 9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z a F 9 t b 2 o v Q 2 h h b m d l Z C B U e X B l L n t D b 2 x 1 b W 4 x L D B 9 J n F 1 b 3 Q 7 L C Z x d W 9 0 O 1 N l Y 3 R p b 2 4 x L 2 5 z a F 9 t b 2 o v Q 2 h h b m d l Z C B U e X B l L n t 0 Z W F t X 2 l k X 3 g s M X 0 m c X V v d D s s J n F 1 b 3 Q 7 U 2 V j d G l v b j E v b n N o X 2 1 v a i 9 D a G F u Z 2 V k I F R 5 c G U u e 2 5 h b W U s M n 0 m c X V v d D s s J n F 1 b 3 Q 7 U 2 V j d G l v b j E v b n N o X 2 1 v a i 9 D a G F u Z 2 V k I F R 5 c G U u e 3 N 0 Y X J 0 c y w z f S Z x d W 9 0 O y w m c X V v d D t T Z W N 0 a W 9 u M S 9 u c 2 h f b W 9 q L 0 N o Y W 5 n Z W Q g V H l w Z S 5 7 c X M l L D R 9 J n F 1 b 3 Q 7 L C Z x d W 9 0 O 1 N l Y 3 R p b 2 4 x L 2 5 z a F 9 t b 2 o v Q 2 h h b m d l Z C B U e X B l L n t p c C w 1 f S Z x d W 9 0 O y w m c X V v d D t T Z W N 0 a W 9 u M S 9 u c 2 h f b W 9 q L 0 N o Y W 5 n Z W Q g V H l w Z S 5 7 Z 3 M s N n 0 m c X V v d D s s J n F 1 b 3 Q 7 U 2 V j d G l v b j E v b n N o X 2 1 v a i 9 D a G F u Z 2 V k I F R 5 c G U u e 2 5 v c m 0 g Z 3 M s N 3 0 m c X V v d D s s J n F 1 b 3 Q 7 U 2 V j d G l v b j E v b n N o X 2 1 v a i 9 D a G F u Z 2 V k I F R 5 c G U u e 2 V y Y S w 4 f S Z x d W 9 0 O y w m c X V v d D t T Z W N 0 a W 9 u M S 9 u c 2 h f b W 9 q L 0 N o Y W 5 n Z W Q g V H l w Z S 5 7 a y 8 5 L D l 9 J n F 1 b 3 Q 7 L C Z x d W 9 0 O 1 N l Y 3 R p b 2 4 x L 2 5 z a F 9 t b 2 o v Q 2 h h b m d l Z C B U e X B l L n t i Y i 8 5 L D E w f S Z x d W 9 0 O y w m c X V v d D t T Z W N 0 a W 9 u M S 9 u c 2 h f b W 9 q L 0 N o Y W 5 n Z W Q g V H l w Z S 5 7 a H I v O S w x M X 0 m c X V v d D s s J n F 1 b 3 Q 7 U 2 V j d G l v b j E v b n N o X 2 1 v a i 9 D a G F u Z 2 V k I F R 5 c G U u e 2 s v Y m I s M T J 9 J n F 1 b 3 Q 7 L C Z x d W 9 0 O 1 N l Y 3 R p b 2 4 x L 2 5 z a F 9 t b 2 o v Q 2 h h b m d l Z C B U e X B l L n t n Y i U s M T N 9 J n F 1 b 3 Q 7 L C Z x d W 9 0 O 1 N l Y 3 R p b 2 4 x L 2 5 z a F 9 t b 2 o v Q 2 h h b m d l Z C B U e X B l L n t 3 a G l w L D E 0 f S Z x d W 9 0 O y w m c X V v d D t T Z W N 0 a W 9 u M S 9 u c 2 h f b W 9 q L 0 N o Y W 5 n Z W Q g V H l w Z S 5 7 Z W x v L D E 1 f S Z x d W 9 0 O y w m c X V v d D t T Z W N 0 a W 9 u M S 9 u c 2 h f b W 9 q L 0 N o Y W 5 n Z W Q g V H l w Z S 5 7 d G V h b V 9 z Y 2 9 y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5 z a F 9 t b 2 o v Q 2 h h b m d l Z C B U e X B l L n t D b 2 x 1 b W 4 x L D B 9 J n F 1 b 3 Q 7 L C Z x d W 9 0 O 1 N l Y 3 R p b 2 4 x L 2 5 z a F 9 t b 2 o v Q 2 h h b m d l Z C B U e X B l L n t 0 Z W F t X 2 l k X 3 g s M X 0 m c X V v d D s s J n F 1 b 3 Q 7 U 2 V j d G l v b j E v b n N o X 2 1 v a i 9 D a G F u Z 2 V k I F R 5 c G U u e 2 5 h b W U s M n 0 m c X V v d D s s J n F 1 b 3 Q 7 U 2 V j d G l v b j E v b n N o X 2 1 v a i 9 D a G F u Z 2 V k I F R 5 c G U u e 3 N 0 Y X J 0 c y w z f S Z x d W 9 0 O y w m c X V v d D t T Z W N 0 a W 9 u M S 9 u c 2 h f b W 9 q L 0 N o Y W 5 n Z W Q g V H l w Z S 5 7 c X M l L D R 9 J n F 1 b 3 Q 7 L C Z x d W 9 0 O 1 N l Y 3 R p b 2 4 x L 2 5 z a F 9 t b 2 o v Q 2 h h b m d l Z C B U e X B l L n t p c C w 1 f S Z x d W 9 0 O y w m c X V v d D t T Z W N 0 a W 9 u M S 9 u c 2 h f b W 9 q L 0 N o Y W 5 n Z W Q g V H l w Z S 5 7 Z 3 M s N n 0 m c X V v d D s s J n F 1 b 3 Q 7 U 2 V j d G l v b j E v b n N o X 2 1 v a i 9 D a G F u Z 2 V k I F R 5 c G U u e 2 5 v c m 0 g Z 3 M s N 3 0 m c X V v d D s s J n F 1 b 3 Q 7 U 2 V j d G l v b j E v b n N o X 2 1 v a i 9 D a G F u Z 2 V k I F R 5 c G U u e 2 V y Y S w 4 f S Z x d W 9 0 O y w m c X V v d D t T Z W N 0 a W 9 u M S 9 u c 2 h f b W 9 q L 0 N o Y W 5 n Z W Q g V H l w Z S 5 7 a y 8 5 L D l 9 J n F 1 b 3 Q 7 L C Z x d W 9 0 O 1 N l Y 3 R p b 2 4 x L 2 5 z a F 9 t b 2 o v Q 2 h h b m d l Z C B U e X B l L n t i Y i 8 5 L D E w f S Z x d W 9 0 O y w m c X V v d D t T Z W N 0 a W 9 u M S 9 u c 2 h f b W 9 q L 0 N o Y W 5 n Z W Q g V H l w Z S 5 7 a H I v O S w x M X 0 m c X V v d D s s J n F 1 b 3 Q 7 U 2 V j d G l v b j E v b n N o X 2 1 v a i 9 D a G F u Z 2 V k I F R 5 c G U u e 2 s v Y m I s M T J 9 J n F 1 b 3 Q 7 L C Z x d W 9 0 O 1 N l Y 3 R p b 2 4 x L 2 5 z a F 9 t b 2 o v Q 2 h h b m d l Z C B U e X B l L n t n Y i U s M T N 9 J n F 1 b 3 Q 7 L C Z x d W 9 0 O 1 N l Y 3 R p b 2 4 x L 2 5 z a F 9 t b 2 o v Q 2 h h b m d l Z C B U e X B l L n t 3 a G l w L D E 0 f S Z x d W 9 0 O y w m c X V v d D t T Z W N 0 a W 9 u M S 9 u c 2 h f b W 9 q L 0 N o Y W 5 n Z W Q g V H l w Z S 5 7 Z W x v L D E 1 f S Z x d W 9 0 O y w m c X V v d D t T Z W N 0 a W 9 u M S 9 u c 2 h f b W 9 q L 0 N o Y W 5 n Z W Q g V H l w Z S 5 7 d G V h b V 9 z Y 2 9 y Z S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V h b V 9 p Z F 9 4 J n F 1 b 3 Q 7 L C Z x d W 9 0 O 2 5 h b W U m c X V v d D s s J n F 1 b 3 Q 7 c 3 R h c n R z J n F 1 b 3 Q 7 L C Z x d W 9 0 O 3 F z J S Z x d W 9 0 O y w m c X V v d D t p c C Z x d W 9 0 O y w m c X V v d D t n c y Z x d W 9 0 O y w m c X V v d D t u b 3 J t I G d z J n F 1 b 3 Q 7 L C Z x d W 9 0 O 2 V y Y S Z x d W 9 0 O y w m c X V v d D t r L z k m c X V v d D s s J n F 1 b 3 Q 7 Y m I v O S Z x d W 9 0 O y w m c X V v d D t o c i 8 5 J n F 1 b 3 Q 7 L C Z x d W 9 0 O 2 s v Y m I m c X V v d D s s J n F 1 b 3 Q 7 Z 2 I l J n F 1 b 3 Q 7 L C Z x d W 9 0 O 3 d o a X A m c X V v d D s s J n F 1 b 3 Q 7 Z W x v J n F 1 b 3 Q 7 L C Z x d W 9 0 O 3 R l Y W 1 f c 2 N v c m U m c X V v d D t d I i A v P j x F b n R y e S B U e X B l P S J G a W x s Q 2 9 s d W 1 u V H l w Z X M i I F Z h b H V l P S J z Q X d N R 0 F 3 V U Z B d 1 V G Q l F V R k J R V U Z B d 0 0 9 I i A v P j x F b n R y e S B U e X B l P S J G a W x s T G F z d F V w Z G F 0 Z W Q i I F Z h b H V l P S J k M j A y M S 0 w M i 0 w N F Q w M j o 1 N T o 0 O C 4 2 M j U 4 N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5 z a F 9 t b 2 o i I C 8 + P C 9 T d G F i b G V F b n R y a W V z P j w v S X R l b T 4 8 S X R l b T 4 8 S X R l b U x v Y 2 F 0 a W 9 u P j x J d G V t V H l w Z T 5 G b 3 J t d W x h P C 9 J d G V t V H l w Z T 4 8 S X R l b V B h d G g + U 2 V j d G l v b j E v b n N o X 2 1 v a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2 h f b W 9 q L 2 5 z a F 9 t b 2 p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N f a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1 9 o b 2 4 v Q 2 h h b m d l Z C B U e X B l L n t D b 2 x 1 b W 4 x L D B 9 J n F 1 b 3 Q 7 L C Z x d W 9 0 O 1 N l Y 3 R p b 2 4 x L 2 F u Y 1 9 o b 2 4 v Q 2 h h b m d l Z C B U e X B l L n t 0 Z W F t X 2 l k X 3 g s M X 0 m c X V v d D s s J n F 1 b 3 Q 7 U 2 V j d G l v b j E v Y W 5 j X 2 h v b i 9 D a G F u Z 2 V k I F R 5 c G U u e 2 5 h b W U s M n 0 m c X V v d D s s J n F 1 b 3 Q 7 U 2 V j d G l v b j E v Y W 5 j X 2 h v b i 9 D a G F u Z 2 V k I F R 5 c G U u e 3 N 0 Y X J 0 c y w z f S Z x d W 9 0 O y w m c X V v d D t T Z W N 0 a W 9 u M S 9 h b m N f a G 9 u L 0 N o Y W 5 n Z W Q g V H l w Z S 5 7 c X M l L D R 9 J n F 1 b 3 Q 7 L C Z x d W 9 0 O 1 N l Y 3 R p b 2 4 x L 2 F u Y 1 9 o b 2 4 v Q 2 h h b m d l Z C B U e X B l L n t p c C w 1 f S Z x d W 9 0 O y w m c X V v d D t T Z W N 0 a W 9 u M S 9 h b m N f a G 9 u L 0 N o Y W 5 n Z W Q g V H l w Z S 5 7 Z 3 M s N n 0 m c X V v d D s s J n F 1 b 3 Q 7 U 2 V j d G l v b j E v Y W 5 j X 2 h v b i 9 D a G F u Z 2 V k I F R 5 c G U u e 2 5 v c m 0 g Z 3 M s N 3 0 m c X V v d D s s J n F 1 b 3 Q 7 U 2 V j d G l v b j E v Y W 5 j X 2 h v b i 9 D a G F u Z 2 V k I F R 5 c G U u e 2 V y Y S w 4 f S Z x d W 9 0 O y w m c X V v d D t T Z W N 0 a W 9 u M S 9 h b m N f a G 9 u L 0 N o Y W 5 n Z W Q g V H l w Z S 5 7 a y 8 5 L D l 9 J n F 1 b 3 Q 7 L C Z x d W 9 0 O 1 N l Y 3 R p b 2 4 x L 2 F u Y 1 9 o b 2 4 v Q 2 h h b m d l Z C B U e X B l L n t i Y i 8 5 L D E w f S Z x d W 9 0 O y w m c X V v d D t T Z W N 0 a W 9 u M S 9 h b m N f a G 9 u L 0 N o Y W 5 n Z W Q g V H l w Z S 5 7 a H I v O S w x M X 0 m c X V v d D s s J n F 1 b 3 Q 7 U 2 V j d G l v b j E v Y W 5 j X 2 h v b i 9 D a G F u Z 2 V k I F R 5 c G U u e 2 s v Y m I s M T J 9 J n F 1 b 3 Q 7 L C Z x d W 9 0 O 1 N l Y 3 R p b 2 4 x L 2 F u Y 1 9 o b 2 4 v Q 2 h h b m d l Z C B U e X B l L n t n Y i U s M T N 9 J n F 1 b 3 Q 7 L C Z x d W 9 0 O 1 N l Y 3 R p b 2 4 x L 2 F u Y 1 9 o b 2 4 v Q 2 h h b m d l Z C B U e X B l L n t 3 a G l w L D E 0 f S Z x d W 9 0 O y w m c X V v d D t T Z W N 0 a W 9 u M S 9 h b m N f a G 9 u L 0 N o Y W 5 n Z W Q g V H l w Z S 5 7 Z W x v L D E 1 f S Z x d W 9 0 O y w m c X V v d D t T Z W N 0 a W 9 u M S 9 h b m N f a G 9 u L 0 N o Y W 5 n Z W Q g V H l w Z S 5 7 d G V h b V 9 z Y 2 9 y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F u Y 1 9 o b 2 4 v Q 2 h h b m d l Z C B U e X B l L n t D b 2 x 1 b W 4 x L D B 9 J n F 1 b 3 Q 7 L C Z x d W 9 0 O 1 N l Y 3 R p b 2 4 x L 2 F u Y 1 9 o b 2 4 v Q 2 h h b m d l Z C B U e X B l L n t 0 Z W F t X 2 l k X 3 g s M X 0 m c X V v d D s s J n F 1 b 3 Q 7 U 2 V j d G l v b j E v Y W 5 j X 2 h v b i 9 D a G F u Z 2 V k I F R 5 c G U u e 2 5 h b W U s M n 0 m c X V v d D s s J n F 1 b 3 Q 7 U 2 V j d G l v b j E v Y W 5 j X 2 h v b i 9 D a G F u Z 2 V k I F R 5 c G U u e 3 N 0 Y X J 0 c y w z f S Z x d W 9 0 O y w m c X V v d D t T Z W N 0 a W 9 u M S 9 h b m N f a G 9 u L 0 N o Y W 5 n Z W Q g V H l w Z S 5 7 c X M l L D R 9 J n F 1 b 3 Q 7 L C Z x d W 9 0 O 1 N l Y 3 R p b 2 4 x L 2 F u Y 1 9 o b 2 4 v Q 2 h h b m d l Z C B U e X B l L n t p c C w 1 f S Z x d W 9 0 O y w m c X V v d D t T Z W N 0 a W 9 u M S 9 h b m N f a G 9 u L 0 N o Y W 5 n Z W Q g V H l w Z S 5 7 Z 3 M s N n 0 m c X V v d D s s J n F 1 b 3 Q 7 U 2 V j d G l v b j E v Y W 5 j X 2 h v b i 9 D a G F u Z 2 V k I F R 5 c G U u e 2 5 v c m 0 g Z 3 M s N 3 0 m c X V v d D s s J n F 1 b 3 Q 7 U 2 V j d G l v b j E v Y W 5 j X 2 h v b i 9 D a G F u Z 2 V k I F R 5 c G U u e 2 V y Y S w 4 f S Z x d W 9 0 O y w m c X V v d D t T Z W N 0 a W 9 u M S 9 h b m N f a G 9 u L 0 N o Y W 5 n Z W Q g V H l w Z S 5 7 a y 8 5 L D l 9 J n F 1 b 3 Q 7 L C Z x d W 9 0 O 1 N l Y 3 R p b 2 4 x L 2 F u Y 1 9 o b 2 4 v Q 2 h h b m d l Z C B U e X B l L n t i Y i 8 5 L D E w f S Z x d W 9 0 O y w m c X V v d D t T Z W N 0 a W 9 u M S 9 h b m N f a G 9 u L 0 N o Y W 5 n Z W Q g V H l w Z S 5 7 a H I v O S w x M X 0 m c X V v d D s s J n F 1 b 3 Q 7 U 2 V j d G l v b j E v Y W 5 j X 2 h v b i 9 D a G F u Z 2 V k I F R 5 c G U u e 2 s v Y m I s M T J 9 J n F 1 b 3 Q 7 L C Z x d W 9 0 O 1 N l Y 3 R p b 2 4 x L 2 F u Y 1 9 o b 2 4 v Q 2 h h b m d l Z C B U e X B l L n t n Y i U s M T N 9 J n F 1 b 3 Q 7 L C Z x d W 9 0 O 1 N l Y 3 R p b 2 4 x L 2 F u Y 1 9 o b 2 4 v Q 2 h h b m d l Z C B U e X B l L n t 3 a G l w L D E 0 f S Z x d W 9 0 O y w m c X V v d D t T Z W N 0 a W 9 u M S 9 h b m N f a G 9 u L 0 N o Y W 5 n Z W Q g V H l w Z S 5 7 Z W x v L D E 1 f S Z x d W 9 0 O y w m c X V v d D t T Z W N 0 a W 9 u M S 9 h b m N f a G 9 u L 0 N o Y W 5 n Z W Q g V H l w Z S 5 7 d G V h b V 9 z Y 2 9 y Z S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V h b V 9 p Z F 9 4 J n F 1 b 3 Q 7 L C Z x d W 9 0 O 2 5 h b W U m c X V v d D s s J n F 1 b 3 Q 7 c 3 R h c n R z J n F 1 b 3 Q 7 L C Z x d W 9 0 O 3 F z J S Z x d W 9 0 O y w m c X V v d D t p c C Z x d W 9 0 O y w m c X V v d D t n c y Z x d W 9 0 O y w m c X V v d D t u b 3 J t I G d z J n F 1 b 3 Q 7 L C Z x d W 9 0 O 2 V y Y S Z x d W 9 0 O y w m c X V v d D t r L z k m c X V v d D s s J n F 1 b 3 Q 7 Y m I v O S Z x d W 9 0 O y w m c X V v d D t o c i 8 5 J n F 1 b 3 Q 7 L C Z x d W 9 0 O 2 s v Y m I m c X V v d D s s J n F 1 b 3 Q 7 Z 2 I l J n F 1 b 3 Q 7 L C Z x d W 9 0 O 3 d o a X A m c X V v d D s s J n F 1 b 3 Q 7 Z W x v J n F 1 b 3 Q 7 L C Z x d W 9 0 O 3 R l Y W 1 f c 2 N v c m U m c X V v d D t d I i A v P j x F b n R y e S B U e X B l P S J G a W x s Q 2 9 s d W 1 u V H l w Z X M i I F Z h b H V l P S J z Q X d N R 0 F 3 V U Z B d 1 V G Q l F V R k J R V U Z B d 0 0 9 I i A v P j x F b n R y e S B U e X B l P S J G a W x s T G F z d F V w Z G F 0 Z W Q i I F Z h b H V l P S J k M j A y M S 0 w M i 0 w N F Q w M j o 1 N j o w O S 4 w O D A 0 M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S I g L z 4 8 R W 5 0 c n k g V H l w Z T 0 i U m V j b 3 Z l c n l U Y X J n Z X R T a G V l d C I g V m F s d W U 9 I n N h b m N f a G 9 u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F u Y 1 9 o b 2 4 i I C 8 + P C 9 T d G F i b G V F b n R y a W V z P j w v S X R l b T 4 8 S X R l b T 4 8 S X R l b U x v Y 2 F 0 a W 9 u P j x J d G V t V H l w Z T 5 G b 3 J t d W x h P C 9 J d G V t V H l w Z T 4 8 S X R l b V B h d G g + U 2 V j d G l v b j E v Y W 5 j X 2 h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N f a G 9 u L 2 F u Y 1 9 o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2 h f b W 9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z a F 9 t b 2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N f a G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1 9 o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5 f b n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9 u X 2 5 z a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V h b V 9 p Z F 9 4 J n F 1 b 3 Q 7 L C Z x d W 9 0 O 2 5 h b W U m c X V v d D s s J n F 1 b 3 Q 7 c 3 R h c n R z J n F 1 b 3 Q 7 L C Z x d W 9 0 O 3 F z J S Z x d W 9 0 O y w m c X V v d D t p c C Z x d W 9 0 O y w m c X V v d D t n c y Z x d W 9 0 O y w m c X V v d D t u b 3 J t I G d z J n F 1 b 3 Q 7 L C Z x d W 9 0 O 2 V y Y S Z x d W 9 0 O y w m c X V v d D t r L z k m c X V v d D s s J n F 1 b 3 Q 7 Y m I v O S Z x d W 9 0 O y w m c X V v d D t o c i 8 5 J n F 1 b 3 Q 7 L C Z x d W 9 0 O 2 s v Y m I m c X V v d D s s J n F 1 b 3 Q 7 Z 2 I l J n F 1 b 3 Q 7 L C Z x d W 9 0 O 3 d o a X A m c X V v d D s s J n F 1 b 3 Q 7 Z W x v J n F 1 b 3 Q 7 L C Z x d W 9 0 O 3 R l Y W 1 f c 2 N v c m U m c X V v d D s s J n F 1 b 3 Q 7 c 3 B f Z W Z m Z W N 0 J n F 1 b 3 Q 7 L C Z x d W 9 0 O 3 J l d l 9 l b G 8 m c X V v d D t d I i A v P j x F b n R y e S B U e X B l P S J G a W x s Q 2 9 s d W 1 u V H l w Z X M i I F Z h b H V l P S J z Q X d N R 0 F 3 V U Z B d 1 V G Q l F V R k J R V U Z B d 0 1 B Q U E 9 P S I g L z 4 8 R W 5 0 c n k g V H l w Z T 0 i R m l s b E x h c 3 R V c G R h d G V k I i B W Y W x 1 Z T 0 i Z D I w M j E t M D I t M T F U M D Y 6 M T A 6 M D Y u N D M 4 M T Q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O D k 2 M G I w Y W U t M T F l N C 0 0 N z A 2 L T h m N z Q t Z W V l M D d i N T k x M z Y 3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u X 2 5 z a C 9 D a G F u Z 2 V k I F R 5 c G U u e 0 N v b H V t b j E s M H 0 m c X V v d D s s J n F 1 b 3 Q 7 U 2 V j d G l v b j E v a G 9 u X 2 5 z a C 9 D a G F u Z 2 V k I F R 5 c G U u e 3 R l Y W 1 f a W R f e C w x f S Z x d W 9 0 O y w m c X V v d D t T Z W N 0 a W 9 u M S 9 o b 2 5 f b n N o L 0 N o Y W 5 n Z W Q g V H l w Z S 5 7 b m F t Z S w y f S Z x d W 9 0 O y w m c X V v d D t T Z W N 0 a W 9 u M S 9 o b 2 5 f b n N o L 0 N o Y W 5 n Z W Q g V H l w Z S 5 7 c 3 R h c n R z L D N 9 J n F 1 b 3 Q 7 L C Z x d W 9 0 O 1 N l Y 3 R p b 2 4 x L 2 h v b l 9 u c 2 g v Q 2 h h b m d l Z C B U e X B l L n t x c y U s N H 0 m c X V v d D s s J n F 1 b 3 Q 7 U 2 V j d G l v b j E v a G 9 u X 2 5 z a C 9 D a G F u Z 2 V k I F R 5 c G U u e 2 l w L D V 9 J n F 1 b 3 Q 7 L C Z x d W 9 0 O 1 N l Y 3 R p b 2 4 x L 2 h v b l 9 u c 2 g v Q 2 h h b m d l Z C B U e X B l L n t n c y w 2 f S Z x d W 9 0 O y w m c X V v d D t T Z W N 0 a W 9 u M S 9 o b 2 5 f b n N o L 0 N o Y W 5 n Z W Q g V H l w Z S 5 7 b m 9 y b S B n c y w 3 f S Z x d W 9 0 O y w m c X V v d D t T Z W N 0 a W 9 u M S 9 o b 2 5 f b n N o L 0 N o Y W 5 n Z W Q g V H l w Z S 5 7 Z X J h L D h 9 J n F 1 b 3 Q 7 L C Z x d W 9 0 O 1 N l Y 3 R p b 2 4 x L 2 h v b l 9 u c 2 g v Q 2 h h b m d l Z C B U e X B l L n t r L z k s O X 0 m c X V v d D s s J n F 1 b 3 Q 7 U 2 V j d G l v b j E v a G 9 u X 2 5 z a C 9 D a G F u Z 2 V k I F R 5 c G U u e 2 J i L z k s M T B 9 J n F 1 b 3 Q 7 L C Z x d W 9 0 O 1 N l Y 3 R p b 2 4 x L 2 h v b l 9 u c 2 g v Q 2 h h b m d l Z C B U e X B l L n t o c i 8 5 L D E x f S Z x d W 9 0 O y w m c X V v d D t T Z W N 0 a W 9 u M S 9 o b 2 5 f b n N o L 0 N o Y W 5 n Z W Q g V H l w Z S 5 7 a y 9 i Y i w x M n 0 m c X V v d D s s J n F 1 b 3 Q 7 U 2 V j d G l v b j E v a G 9 u X 2 5 z a C 9 D a G F u Z 2 V k I F R 5 c G U u e 2 d i J S w x M 3 0 m c X V v d D s s J n F 1 b 3 Q 7 U 2 V j d G l v b j E v a G 9 u X 2 5 z a C 9 D a G F u Z 2 V k I F R 5 c G U u e 3 d o a X A s M T R 9 J n F 1 b 3 Q 7 L C Z x d W 9 0 O 1 N l Y 3 R p b 2 4 x L 2 h v b l 9 u c 2 g v Q 2 h h b m d l Z C B U e X B l L n t l b G 8 s M T V 9 J n F 1 b 3 Q 7 L C Z x d W 9 0 O 1 N l Y 3 R p b 2 4 x L 2 h v b l 9 u c 2 g v Q 2 h h b m d l Z C B U e X B l L n t 0 Z W F t X 3 N j b 3 J l L D E 2 f S Z x d W 9 0 O y w m c X V v d D t T Z W N 0 a W 9 u M S 9 o b 2 5 f b n N o L 1 B y b 2 1 v d G V k I E h l Y W R l c n M u e 3 N w X 2 V m Z m V j d C w x N 3 0 m c X V v d D s s J n F 1 b 3 Q 7 U 2 V j d G l v b j E v a G 9 u X 2 5 z a C 9 Q c m 9 t b 3 R l Z C B I Z W F k Z X J z L n t y Z X Z f Z W x v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a G 9 u X 2 5 z a C 9 D a G F u Z 2 V k I F R 5 c G U u e 0 N v b H V t b j E s M H 0 m c X V v d D s s J n F 1 b 3 Q 7 U 2 V j d G l v b j E v a G 9 u X 2 5 z a C 9 D a G F u Z 2 V k I F R 5 c G U u e 3 R l Y W 1 f a W R f e C w x f S Z x d W 9 0 O y w m c X V v d D t T Z W N 0 a W 9 u M S 9 o b 2 5 f b n N o L 0 N o Y W 5 n Z W Q g V H l w Z S 5 7 b m F t Z S w y f S Z x d W 9 0 O y w m c X V v d D t T Z W N 0 a W 9 u M S 9 o b 2 5 f b n N o L 0 N o Y W 5 n Z W Q g V H l w Z S 5 7 c 3 R h c n R z L D N 9 J n F 1 b 3 Q 7 L C Z x d W 9 0 O 1 N l Y 3 R p b 2 4 x L 2 h v b l 9 u c 2 g v Q 2 h h b m d l Z C B U e X B l L n t x c y U s N H 0 m c X V v d D s s J n F 1 b 3 Q 7 U 2 V j d G l v b j E v a G 9 u X 2 5 z a C 9 D a G F u Z 2 V k I F R 5 c G U u e 2 l w L D V 9 J n F 1 b 3 Q 7 L C Z x d W 9 0 O 1 N l Y 3 R p b 2 4 x L 2 h v b l 9 u c 2 g v Q 2 h h b m d l Z C B U e X B l L n t n c y w 2 f S Z x d W 9 0 O y w m c X V v d D t T Z W N 0 a W 9 u M S 9 o b 2 5 f b n N o L 0 N o Y W 5 n Z W Q g V H l w Z S 5 7 b m 9 y b S B n c y w 3 f S Z x d W 9 0 O y w m c X V v d D t T Z W N 0 a W 9 u M S 9 o b 2 5 f b n N o L 0 N o Y W 5 n Z W Q g V H l w Z S 5 7 Z X J h L D h 9 J n F 1 b 3 Q 7 L C Z x d W 9 0 O 1 N l Y 3 R p b 2 4 x L 2 h v b l 9 u c 2 g v Q 2 h h b m d l Z C B U e X B l L n t r L z k s O X 0 m c X V v d D s s J n F 1 b 3 Q 7 U 2 V j d G l v b j E v a G 9 u X 2 5 z a C 9 D a G F u Z 2 V k I F R 5 c G U u e 2 J i L z k s M T B 9 J n F 1 b 3 Q 7 L C Z x d W 9 0 O 1 N l Y 3 R p b 2 4 x L 2 h v b l 9 u c 2 g v Q 2 h h b m d l Z C B U e X B l L n t o c i 8 5 L D E x f S Z x d W 9 0 O y w m c X V v d D t T Z W N 0 a W 9 u M S 9 o b 2 5 f b n N o L 0 N o Y W 5 n Z W Q g V H l w Z S 5 7 a y 9 i Y i w x M n 0 m c X V v d D s s J n F 1 b 3 Q 7 U 2 V j d G l v b j E v a G 9 u X 2 5 z a C 9 D a G F u Z 2 V k I F R 5 c G U u e 2 d i J S w x M 3 0 m c X V v d D s s J n F 1 b 3 Q 7 U 2 V j d G l v b j E v a G 9 u X 2 5 z a C 9 D a G F u Z 2 V k I F R 5 c G U u e 3 d o a X A s M T R 9 J n F 1 b 3 Q 7 L C Z x d W 9 0 O 1 N l Y 3 R p b 2 4 x L 2 h v b l 9 u c 2 g v Q 2 h h b m d l Z C B U e X B l L n t l b G 8 s M T V 9 J n F 1 b 3 Q 7 L C Z x d W 9 0 O 1 N l Y 3 R p b 2 4 x L 2 h v b l 9 u c 2 g v Q 2 h h b m d l Z C B U e X B l L n t 0 Z W F t X 3 N j b 3 J l L D E 2 f S Z x d W 9 0 O y w m c X V v d D t T Z W N 0 a W 9 u M S 9 o b 2 5 f b n N o L 1 B y b 2 1 v d G V k I E h l Y W R l c n M u e 3 N w X 2 V m Z m V j d C w x N 3 0 m c X V v d D s s J n F 1 b 3 Q 7 U 2 V j d G l v b j E v a G 9 u X 2 5 z a C 9 Q c m 9 t b 3 R l Z C B I Z W F k Z X J z L n t y Z X Z f Z W x v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u X 2 5 z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5 f b n N o L 2 h v b l 9 u c 2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5 f b n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b l 9 u c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5 f b n N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9 u X 2 5 z a F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u X 2 5 z a C A o M i k v Q 2 h h b m d l Z C B U e X B l L n t D b 2 x 1 b W 4 x L D B 9 J n F 1 b 3 Q 7 L C Z x d W 9 0 O 1 N l Y 3 R p b 2 4 x L 2 h v b l 9 u c 2 g g K D I p L 0 N o Y W 5 n Z W Q g V H l w Z S 5 7 d G V h b V 9 p Z F 9 4 L D F 9 J n F 1 b 3 Q 7 L C Z x d W 9 0 O 1 N l Y 3 R p b 2 4 x L 2 h v b l 9 u c 2 g g K D I p L 0 N o Y W 5 n Z W Q g V H l w Z S 5 7 b m F t Z S w y f S Z x d W 9 0 O y w m c X V v d D t T Z W N 0 a W 9 u M S 9 o b 2 5 f b n N o I C g y K S 9 D a G F u Z 2 V k I F R 5 c G U u e 3 N 0 Y X J 0 c y w z f S Z x d W 9 0 O y w m c X V v d D t T Z W N 0 a W 9 u M S 9 o b 2 5 f b n N o I C g y K S 9 D a G F u Z 2 V k I F R 5 c G U u e 3 F z J S w 0 f S Z x d W 9 0 O y w m c X V v d D t T Z W N 0 a W 9 u M S 9 o b 2 5 f b n N o I C g y K S 9 D a G F u Z 2 V k I F R 5 c G U u e 2 l w L D V 9 J n F 1 b 3 Q 7 L C Z x d W 9 0 O 1 N l Y 3 R p b 2 4 x L 2 h v b l 9 u c 2 g g K D I p L 0 N o Y W 5 n Z W Q g V H l w Z S 5 7 Z 3 M s N n 0 m c X V v d D s s J n F 1 b 3 Q 7 U 2 V j d G l v b j E v a G 9 u X 2 5 z a C A o M i k v Q 2 h h b m d l Z C B U e X B l L n t u b 3 J t I G d z L D d 9 J n F 1 b 3 Q 7 L C Z x d W 9 0 O 1 N l Y 3 R p b 2 4 x L 2 h v b l 9 u c 2 g g K D I p L 0 N o Y W 5 n Z W Q g V H l w Z S 5 7 Z X J h L D h 9 J n F 1 b 3 Q 7 L C Z x d W 9 0 O 1 N l Y 3 R p b 2 4 x L 2 h v b l 9 u c 2 g g K D I p L 0 N o Y W 5 n Z W Q g V H l w Z S 5 7 a y 8 5 L D l 9 J n F 1 b 3 Q 7 L C Z x d W 9 0 O 1 N l Y 3 R p b 2 4 x L 2 h v b l 9 u c 2 g g K D I p L 0 N o Y W 5 n Z W Q g V H l w Z S 5 7 Y m I v O S w x M H 0 m c X V v d D s s J n F 1 b 3 Q 7 U 2 V j d G l v b j E v a G 9 u X 2 5 z a C A o M i k v Q 2 h h b m d l Z C B U e X B l L n t o c i 8 5 L D E x f S Z x d W 9 0 O y w m c X V v d D t T Z W N 0 a W 9 u M S 9 o b 2 5 f b n N o I C g y K S 9 D a G F u Z 2 V k I F R 5 c G U u e 2 s v Y m I s M T J 9 J n F 1 b 3 Q 7 L C Z x d W 9 0 O 1 N l Y 3 R p b 2 4 x L 2 h v b l 9 u c 2 g g K D I p L 0 N o Y W 5 n Z W Q g V H l w Z S 5 7 Z 2 I l L D E z f S Z x d W 9 0 O y w m c X V v d D t T Z W N 0 a W 9 u M S 9 o b 2 5 f b n N o I C g y K S 9 D a G F u Z 2 V k I F R 5 c G U u e 3 d o a X A s M T R 9 J n F 1 b 3 Q 7 L C Z x d W 9 0 O 1 N l Y 3 R p b 2 4 x L 2 h v b l 9 u c 2 g g K D I p L 0 N o Y W 5 n Z W Q g V H l w Z S 5 7 Z W x v L D E 1 f S Z x d W 9 0 O y w m c X V v d D t T Z W N 0 a W 9 u M S 9 o b 2 5 f b n N o I C g y K S 9 D a G F u Z 2 V k I F R 5 c G U u e 3 R l Y W 1 f c 2 N v c m U s M T Z 9 J n F 1 b 3 Q 7 L C Z x d W 9 0 O 1 N l Y 3 R p b 2 4 x L 2 h v b l 9 u c 2 g g K D I p L 0 N o Y W 5 n Z W Q g V H l w Z S 5 7 c 3 B f Z W Z m Z W N 0 L D E 3 f S Z x d W 9 0 O y w m c X V v d D t T Z W N 0 a W 9 u M S 9 o b 2 5 f b n N o I C g y K S 9 D a G F u Z 2 V k I F R 5 c G U u e 3 J l d l 9 l b G 8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o b 2 5 f b n N o I C g y K S 9 D a G F u Z 2 V k I F R 5 c G U u e 0 N v b H V t b j E s M H 0 m c X V v d D s s J n F 1 b 3 Q 7 U 2 V j d G l v b j E v a G 9 u X 2 5 z a C A o M i k v Q 2 h h b m d l Z C B U e X B l L n t 0 Z W F t X 2 l k X 3 g s M X 0 m c X V v d D s s J n F 1 b 3 Q 7 U 2 V j d G l v b j E v a G 9 u X 2 5 z a C A o M i k v Q 2 h h b m d l Z C B U e X B l L n t u Y W 1 l L D J 9 J n F 1 b 3 Q 7 L C Z x d W 9 0 O 1 N l Y 3 R p b 2 4 x L 2 h v b l 9 u c 2 g g K D I p L 0 N o Y W 5 n Z W Q g V H l w Z S 5 7 c 3 R h c n R z L D N 9 J n F 1 b 3 Q 7 L C Z x d W 9 0 O 1 N l Y 3 R p b 2 4 x L 2 h v b l 9 u c 2 g g K D I p L 0 N o Y W 5 n Z W Q g V H l w Z S 5 7 c X M l L D R 9 J n F 1 b 3 Q 7 L C Z x d W 9 0 O 1 N l Y 3 R p b 2 4 x L 2 h v b l 9 u c 2 g g K D I p L 0 N o Y W 5 n Z W Q g V H l w Z S 5 7 a X A s N X 0 m c X V v d D s s J n F 1 b 3 Q 7 U 2 V j d G l v b j E v a G 9 u X 2 5 z a C A o M i k v Q 2 h h b m d l Z C B U e X B l L n t n c y w 2 f S Z x d W 9 0 O y w m c X V v d D t T Z W N 0 a W 9 u M S 9 o b 2 5 f b n N o I C g y K S 9 D a G F u Z 2 V k I F R 5 c G U u e 2 5 v c m 0 g Z 3 M s N 3 0 m c X V v d D s s J n F 1 b 3 Q 7 U 2 V j d G l v b j E v a G 9 u X 2 5 z a C A o M i k v Q 2 h h b m d l Z C B U e X B l L n t l c m E s O H 0 m c X V v d D s s J n F 1 b 3 Q 7 U 2 V j d G l v b j E v a G 9 u X 2 5 z a C A o M i k v Q 2 h h b m d l Z C B U e X B l L n t r L z k s O X 0 m c X V v d D s s J n F 1 b 3 Q 7 U 2 V j d G l v b j E v a G 9 u X 2 5 z a C A o M i k v Q 2 h h b m d l Z C B U e X B l L n t i Y i 8 5 L D E w f S Z x d W 9 0 O y w m c X V v d D t T Z W N 0 a W 9 u M S 9 o b 2 5 f b n N o I C g y K S 9 D a G F u Z 2 V k I F R 5 c G U u e 2 h y L z k s M T F 9 J n F 1 b 3 Q 7 L C Z x d W 9 0 O 1 N l Y 3 R p b 2 4 x L 2 h v b l 9 u c 2 g g K D I p L 0 N o Y W 5 n Z W Q g V H l w Z S 5 7 a y 9 i Y i w x M n 0 m c X V v d D s s J n F 1 b 3 Q 7 U 2 V j d G l v b j E v a G 9 u X 2 5 z a C A o M i k v Q 2 h h b m d l Z C B U e X B l L n t n Y i U s M T N 9 J n F 1 b 3 Q 7 L C Z x d W 9 0 O 1 N l Y 3 R p b 2 4 x L 2 h v b l 9 u c 2 g g K D I p L 0 N o Y W 5 n Z W Q g V H l w Z S 5 7 d 2 h p c C w x N H 0 m c X V v d D s s J n F 1 b 3 Q 7 U 2 V j d G l v b j E v a G 9 u X 2 5 z a C A o M i k v Q 2 h h b m d l Z C B U e X B l L n t l b G 8 s M T V 9 J n F 1 b 3 Q 7 L C Z x d W 9 0 O 1 N l Y 3 R p b 2 4 x L 2 h v b l 9 u c 2 g g K D I p L 0 N o Y W 5 n Z W Q g V H l w Z S 5 7 d G V h b V 9 z Y 2 9 y Z S w x N n 0 m c X V v d D s s J n F 1 b 3 Q 7 U 2 V j d G l v b j E v a G 9 u X 2 5 z a C A o M i k v Q 2 h h b m d l Z C B U e X B l L n t z c F 9 l Z m Z l Y 3 Q s M T d 9 J n F 1 b 3 Q 7 L C Z x d W 9 0 O 1 N l Y 3 R p b 2 4 x L 2 h v b l 9 u c 2 g g K D I p L 0 N o Y W 5 n Z W Q g V H l w Z S 5 7 c m V 2 X 2 V s b y w x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V h b V 9 p Z F 9 4 J n F 1 b 3 Q 7 L C Z x d W 9 0 O 2 5 h b W U m c X V v d D s s J n F 1 b 3 Q 7 c 3 R h c n R z J n F 1 b 3 Q 7 L C Z x d W 9 0 O 3 F z J S Z x d W 9 0 O y w m c X V v d D t p c C Z x d W 9 0 O y w m c X V v d D t n c y Z x d W 9 0 O y w m c X V v d D t u b 3 J t I G d z J n F 1 b 3 Q 7 L C Z x d W 9 0 O 2 V y Y S Z x d W 9 0 O y w m c X V v d D t r L z k m c X V v d D s s J n F 1 b 3 Q 7 Y m I v O S Z x d W 9 0 O y w m c X V v d D t o c i 8 5 J n F 1 b 3 Q 7 L C Z x d W 9 0 O 2 s v Y m I m c X V v d D s s J n F 1 b 3 Q 7 Z 2 I l J n F 1 b 3 Q 7 L C Z x d W 9 0 O 3 d o a X A m c X V v d D s s J n F 1 b 3 Q 7 Z W x v J n F 1 b 3 Q 7 L C Z x d W 9 0 O 3 R l Y W 1 f c 2 N v c m U m c X V v d D s s J n F 1 b 3 Q 7 c 3 B f Z W Z m Z W N 0 J n F 1 b 3 Q 7 L C Z x d W 9 0 O 3 J l d l 9 l b G 8 m c X V v d D t d I i A v P j x F b n R y e S B U e X B l P S J G a W x s Q 2 9 s d W 1 u V H l w Z X M i I F Z h b H V l P S J z Q X d N R 0 F 3 V U Z B d 1 V G Q l F V R k J R V U Z B d 0 1 G Q l E 9 P S I g L z 4 8 R W 5 0 c n k g V H l w Z T 0 i R m l s b E x h c 3 R V c G R h d G V k I i B W Y W x 1 Z T 0 i Z D I w M j E t M D I t M T F U M D Y 6 M j E 6 M j U u M T A z O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N m Q y N D I y Y z U t Y j Y 0 N C 0 0 Y 2 U 0 L T k w Z j Q t O G I 3 M 2 Q x N W Q 4 O W M 1 I i A v P j w v U 3 R h Y m x l R W 5 0 c m l l c z 4 8 L 0 l 0 Z W 0 + P E l 0 Z W 0 + P E l 0 Z W 1 M b 2 N h d G l v b j 4 8 S X R l b V R 5 c G U + R m 9 y b X V s Y T w v S X R l b V R 5 c G U + P E l 0 Z W 1 Q Y X R o P l N l Y 3 R p b 2 4 x L 2 h v b l 9 u c 2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u X 2 5 z a C U y M C g y K S 9 o b 2 5 f b n N o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u X 2 5 z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5 f b n N o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O y g 0 C 5 h p D u O o D G J S i A K o A A A A A A g A A A A A A E G Y A A A A B A A A g A A A A q L s 7 R R 4 P Z W 4 v q e Y C H M 6 K D H K N O 5 A v S S q a X l Y f K T C B W 2 0 A A A A A D o A A A A A C A A A g A A A A r l R K S M 2 h B E Q P U i 0 9 T a c 5 P 2 S V h t Y A e S 1 7 A U Z k t 8 T h M A 9 Q A A A A V i X c e V E c W L X M I c 0 a G h 5 f l Q e H 0 0 d I Z m 7 Q C I 6 l 2 F O N W a H V W n e N 5 E H T P 4 + C J Q T l o H 4 M q 2 I v j P Y / C W q k t Z z Y F 9 5 N 2 4 8 C W P o 7 + Q 4 i j T 5 O V Y M y L V 9 A A A A A J A F l h D a m l P a w K K z R N W 2 s k l U Q S a d h X u z L e x c I B F R B d E G P M J g O u N J k V R m I L 7 i r S H b b q J x b 5 4 I 6 p 3 d 2 h p A E + M / g F w = = < / D a t a M a s h u p > 
</file>

<file path=customXml/itemProps1.xml><?xml version="1.0" encoding="utf-8"?>
<ds:datastoreItem xmlns:ds="http://schemas.openxmlformats.org/officeDocument/2006/customXml" ds:itemID="{FB1C0FA6-E16A-448F-BC5C-77FF4FFB18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Rapid City vs. Anchorage</vt:lpstr>
      <vt:lpstr>RC vs. ANC Pitching</vt:lpstr>
      <vt:lpstr>rcr_anc</vt:lpstr>
      <vt:lpstr>Bozeman vs. Hartford</vt:lpstr>
      <vt:lpstr>BOZ vs. HAR Pitching</vt:lpstr>
      <vt:lpstr>boz_har</vt:lpstr>
      <vt:lpstr>Anchorage vs. Indianapolis</vt:lpstr>
      <vt:lpstr>ANC vs. IND Pitching</vt:lpstr>
      <vt:lpstr>anc_ind</vt:lpstr>
      <vt:lpstr>Madison vs. Honolulu</vt:lpstr>
      <vt:lpstr>MAD vs. HON Pitching</vt:lpstr>
      <vt:lpstr>Bozeman vs. Nashville</vt:lpstr>
      <vt:lpstr>Charlotte vs. Mojave</vt:lpstr>
      <vt:lpstr>Anchorage vs. Honolulu</vt:lpstr>
      <vt:lpstr>Nashville vs. Mojave</vt:lpstr>
      <vt:lpstr>nsh_moj</vt:lpstr>
      <vt:lpstr>anc_hon</vt:lpstr>
      <vt:lpstr>Honolulu vs. Nashville</vt:lpstr>
      <vt:lpstr>testing</vt:lpstr>
      <vt:lpstr>OKC vs. Nsh</vt:lpstr>
      <vt:lpstr>hon_nsh</vt:lpstr>
      <vt:lpstr>cha_moj</vt:lpstr>
      <vt:lpstr>BOZ vs. NSH Pitching</vt:lpstr>
      <vt:lpstr>boz_nsh</vt:lpstr>
      <vt:lpstr>mad_hon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DuBose</dc:creator>
  <cp:lastModifiedBy>Eric DuBose</cp:lastModifiedBy>
  <dcterms:created xsi:type="dcterms:W3CDTF">2021-02-02T04:45:35Z</dcterms:created>
  <dcterms:modified xsi:type="dcterms:W3CDTF">2021-02-13T00:31:37Z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fecf9ffa-d28f-4bce-ae28-adfae2457bdb</vt:lpwstr>
  </property>
</Properties>
</file>