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\Documents\2022\"/>
    </mc:Choice>
  </mc:AlternateContent>
  <bookViews>
    <workbookView xWindow="0" yWindow="0" windowWidth="23820" windowHeight="9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2" i="1" l="1"/>
  <c r="G23" i="1"/>
  <c r="D57" i="1" l="1"/>
  <c r="D56" i="1"/>
  <c r="F14" i="1" l="1"/>
  <c r="F21" i="1" s="1"/>
  <c r="G14" i="1"/>
  <c r="G21" i="1" s="1"/>
  <c r="H14" i="1"/>
  <c r="H16" i="1" s="1"/>
  <c r="I14" i="1"/>
  <c r="I16" i="1" s="1"/>
  <c r="J14" i="1"/>
  <c r="J16" i="1" s="1"/>
  <c r="K14" i="1"/>
  <c r="K16" i="1" s="1"/>
  <c r="E14" i="1"/>
  <c r="E21" i="1" s="1"/>
  <c r="E15" i="1"/>
  <c r="F15" i="1"/>
  <c r="G15" i="1"/>
  <c r="H15" i="1"/>
  <c r="I15" i="1"/>
  <c r="J15" i="1"/>
  <c r="K15" i="1"/>
  <c r="E16" i="1" l="1"/>
  <c r="K21" i="1"/>
  <c r="G16" i="1"/>
  <c r="F16" i="1"/>
  <c r="J21" i="1"/>
  <c r="I21" i="1"/>
  <c r="H21" i="1"/>
  <c r="D39" i="1" l="1"/>
  <c r="D38" i="1"/>
  <c r="D37" i="1"/>
  <c r="F13" i="1" l="1"/>
  <c r="F22" i="1" s="1"/>
  <c r="G13" i="1"/>
  <c r="H13" i="1"/>
  <c r="H23" i="1" s="1"/>
  <c r="I13" i="1"/>
  <c r="I22" i="1" s="1"/>
  <c r="J13" i="1"/>
  <c r="J22" i="1" s="1"/>
  <c r="K13" i="1"/>
  <c r="K23" i="1" s="1"/>
  <c r="E13" i="1"/>
  <c r="E22" i="1" s="1"/>
  <c r="K42" i="1" l="1"/>
  <c r="K59" i="1"/>
  <c r="K60" i="1"/>
  <c r="H41" i="1"/>
  <c r="H59" i="1"/>
  <c r="H60" i="1"/>
  <c r="H42" i="1"/>
  <c r="K41" i="1"/>
  <c r="G43" i="1"/>
  <c r="F23" i="1"/>
  <c r="H62" i="1" l="1"/>
  <c r="H63" i="1" s="1"/>
  <c r="K62" i="1"/>
  <c r="G59" i="1"/>
  <c r="G60" i="1"/>
  <c r="F60" i="1"/>
  <c r="F59" i="1"/>
  <c r="F24" i="1"/>
  <c r="F66" i="1" s="1"/>
  <c r="F41" i="1"/>
  <c r="F42" i="1"/>
  <c r="F43" i="1"/>
  <c r="G24" i="1"/>
  <c r="G66" i="1" s="1"/>
  <c r="G42" i="1"/>
  <c r="G41" i="1"/>
  <c r="E23" i="1"/>
  <c r="J17" i="1"/>
  <c r="J23" i="1"/>
  <c r="K22" i="1"/>
  <c r="H22" i="1"/>
  <c r="I17" i="1"/>
  <c r="I23" i="1"/>
  <c r="G17" i="1"/>
  <c r="K17" i="1"/>
  <c r="F17" i="1"/>
  <c r="H17" i="1"/>
  <c r="E17" i="1"/>
  <c r="F62" i="1" l="1"/>
  <c r="F63" i="1" s="1"/>
  <c r="H64" i="1"/>
  <c r="G62" i="1"/>
  <c r="G63" i="1" s="1"/>
  <c r="K63" i="1"/>
  <c r="K64" i="1"/>
  <c r="J59" i="1"/>
  <c r="J60" i="1"/>
  <c r="E60" i="1"/>
  <c r="E59" i="1"/>
  <c r="E41" i="1"/>
  <c r="I59" i="1"/>
  <c r="I60" i="1"/>
  <c r="I24" i="1"/>
  <c r="I66" i="1" s="1"/>
  <c r="I41" i="1"/>
  <c r="I42" i="1"/>
  <c r="I43" i="1"/>
  <c r="H24" i="1"/>
  <c r="H66" i="1" s="1"/>
  <c r="H43" i="1"/>
  <c r="H45" i="1" s="1"/>
  <c r="H49" i="1" s="1"/>
  <c r="K24" i="1"/>
  <c r="K66" i="1" s="1"/>
  <c r="K43" i="1"/>
  <c r="K45" i="1" s="1"/>
  <c r="K49" i="1" s="1"/>
  <c r="J24" i="1"/>
  <c r="J66" i="1" s="1"/>
  <c r="J41" i="1"/>
  <c r="J42" i="1"/>
  <c r="J43" i="1"/>
  <c r="E24" i="1"/>
  <c r="E66" i="1" s="1"/>
  <c r="E42" i="1"/>
  <c r="E43" i="1"/>
  <c r="G45" i="1"/>
  <c r="F45" i="1"/>
  <c r="F64" i="1" l="1"/>
  <c r="E62" i="1"/>
  <c r="E63" i="1" s="1"/>
  <c r="G64" i="1"/>
  <c r="I62" i="1"/>
  <c r="I63" i="1" s="1"/>
  <c r="J62" i="1"/>
  <c r="G49" i="1"/>
  <c r="F49" i="1"/>
  <c r="I45" i="1"/>
  <c r="E45" i="1"/>
  <c r="J45" i="1"/>
  <c r="K46" i="1"/>
  <c r="K47" i="1"/>
  <c r="F46" i="1"/>
  <c r="F47" i="1"/>
  <c r="H46" i="1"/>
  <c r="H47" i="1"/>
  <c r="G46" i="1"/>
  <c r="G47" i="1"/>
  <c r="E64" i="1" l="1"/>
  <c r="I64" i="1"/>
  <c r="J63" i="1"/>
  <c r="J64" i="1"/>
  <c r="E49" i="1"/>
  <c r="J49" i="1"/>
  <c r="I49" i="1"/>
  <c r="I47" i="1"/>
  <c r="I46" i="1"/>
  <c r="E47" i="1"/>
  <c r="J47" i="1"/>
  <c r="J46" i="1"/>
  <c r="E46" i="1"/>
</calcChain>
</file>

<file path=xl/sharedStrings.xml><?xml version="1.0" encoding="utf-8"?>
<sst xmlns="http://schemas.openxmlformats.org/spreadsheetml/2006/main" count="78" uniqueCount="52">
  <si>
    <t>LOOP size  Length x Width</t>
  </si>
  <si>
    <t xml:space="preserve">        Length (m)</t>
  </si>
  <si>
    <t xml:space="preserve">        Width (m)</t>
  </si>
  <si>
    <t>Wire Gauge (AWG)</t>
  </si>
  <si>
    <t>Resistance (ohms/km)</t>
  </si>
  <si>
    <t>Wire diameter (mm)</t>
  </si>
  <si>
    <t>Total Loop Perimeter (m)</t>
  </si>
  <si>
    <t>Number of 4.8 kW Transmitters in Series</t>
  </si>
  <si>
    <t>Ramp Time (msec)</t>
  </si>
  <si>
    <t>Maximum Tx Current (Amps)</t>
  </si>
  <si>
    <t>Maximum Supply Voltage (volts)</t>
  </si>
  <si>
    <t>Maximum Power (Watts)</t>
  </si>
  <si>
    <t>Tx parameters</t>
  </si>
  <si>
    <t>Equivalent 1-turn current (accounts for corkscrew &amp; special layout)</t>
  </si>
  <si>
    <t>Equivalent 1-turn current follows outer perimeter (3 sides of each loop).</t>
  </si>
  <si>
    <t xml:space="preserve">FIG 1: Special Layout only:  Special side-by-side parallel connection. </t>
  </si>
  <si>
    <t>MAX TX current (Amps)</t>
  </si>
  <si>
    <t>Supply Voltage for Max Current (Volts)</t>
  </si>
  <si>
    <r>
      <rPr>
        <b/>
        <sz val="18"/>
        <color indexed="8"/>
        <rFont val="Calibri"/>
        <family val="2"/>
      </rPr>
      <t>INDUCTANCE and RESISTANCE EVALUATION</t>
    </r>
    <r>
      <rPr>
        <sz val="11"/>
        <color theme="1"/>
        <rFont val="Calibri"/>
        <family val="2"/>
        <scheme val="minor"/>
      </rPr>
      <t xml:space="preserve"> </t>
    </r>
  </si>
  <si>
    <t>Supply Voltage plus Back EMF limit (volts)</t>
  </si>
  <si>
    <t>Calculated max Tx current due to the max power (Amps)</t>
  </si>
  <si>
    <t>Calculated max Tx current due to max voltage (Amps)</t>
  </si>
  <si>
    <t>Total Wire Used (m)</t>
  </si>
  <si>
    <t>Wire Used (m)</t>
  </si>
  <si>
    <t>Calculated max Tx current due to  Back EMF (L * dI/dt) during ramp (A)</t>
  </si>
  <si>
    <t>Number of 5000W, 250V generators to be used (max 4)</t>
  </si>
  <si>
    <t>Amps</t>
  </si>
  <si>
    <t>Watts</t>
  </si>
  <si>
    <t>MAXIMUM CURRENT  EVALUATION - 4.8 kW Transmitters</t>
  </si>
  <si>
    <t>MAXIMUM CURRENT  EVALUATION - 20 kW Transmitter</t>
  </si>
  <si>
    <r>
      <rPr>
        <sz val="9"/>
        <color rgb="FFFF0000"/>
        <rFont val="Wingdings 3"/>
        <family val="1"/>
        <charset val="2"/>
      </rPr>
      <t>¡</t>
    </r>
    <r>
      <rPr>
        <sz val="9"/>
        <color rgb="FFFF0000"/>
        <rFont val="Calibri"/>
        <family val="2"/>
        <scheme val="minor"/>
      </rPr>
      <t>enter value</t>
    </r>
  </si>
  <si>
    <t>AWG</t>
  </si>
  <si>
    <t>Volts</t>
  </si>
  <si>
    <t>L</t>
  </si>
  <si>
    <t>R</t>
  </si>
  <si>
    <t>tau</t>
  </si>
  <si>
    <t>Inductance (L) (mH)</t>
  </si>
  <si>
    <t>Loop resistance (R) (ohm)</t>
  </si>
  <si>
    <t>Time Constant (tau) (msec)</t>
  </si>
  <si>
    <t>Total Inductance (L) (mH)</t>
  </si>
  <si>
    <t>Total Loop resistance (R) (ohm)</t>
  </si>
  <si>
    <t>Max Amps</t>
  </si>
  <si>
    <t># side-by-side loops in parallel as in Fig 1 (each loop defined as above)</t>
  </si>
  <si>
    <t>Loops are identical and each can be multi-turn series and/or parallel.</t>
  </si>
  <si>
    <t>Min Ramp</t>
  </si>
  <si>
    <t>Fastest Ramp achievable (=tau) (msec)</t>
  </si>
  <si>
    <t># coincident loops in parallel (eg 2 = 2 of above-defined loop in parallel)</t>
  </si>
  <si>
    <t xml:space="preserve">Back EMF during ramp off from max current </t>
  </si>
  <si>
    <t>SINGLE or SERIES Loops:</t>
  </si>
  <si>
    <t xml:space="preserve">        Number of turns in series (a.k.a. corkscrew)</t>
  </si>
  <si>
    <t>PARALLEL LOOPS (each can be single or corkscrew):</t>
  </si>
  <si>
    <t>ONE TRANSMITTER, or TWO TRANSMITTERS IN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</si>
</sst>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(0\)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Wingdings 3"/>
      <family val="1"/>
      <charset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11" fontId="0" fillId="0" borderId="0" xfId="0" applyNumberFormat="1"/>
    <xf numFmtId="0" fontId="5" fillId="0" borderId="0" xfId="0" applyFont="1" applyFill="1" applyBorder="1"/>
    <xf numFmtId="0" fontId="0" fillId="0" borderId="0" xfId="0"/>
    <xf numFmtId="0" fontId="0" fillId="0" borderId="0" xfId="0" applyFont="1"/>
    <xf numFmtId="0" fontId="6" fillId="0" borderId="0" xfId="0" applyFont="1"/>
    <xf numFmtId="0" fontId="0" fillId="0" borderId="0" xfId="0"/>
    <xf numFmtId="0" fontId="0" fillId="0" borderId="0" xfId="0" applyFont="1"/>
    <xf numFmtId="0" fontId="6" fillId="0" borderId="0" xfId="0" applyFont="1"/>
    <xf numFmtId="0" fontId="7" fillId="3" borderId="0" xfId="0" applyFont="1" applyFill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164" fontId="0" fillId="0" borderId="0" xfId="0" applyNumberFormat="1"/>
    <xf numFmtId="0" fontId="6" fillId="0" borderId="0" xfId="0" applyFont="1" applyBorder="1"/>
    <xf numFmtId="0" fontId="4" fillId="0" borderId="1" xfId="0" applyFont="1" applyFill="1" applyBorder="1"/>
    <xf numFmtId="0" fontId="1" fillId="0" borderId="0" xfId="0" applyFont="1"/>
    <xf numFmtId="165" fontId="0" fillId="2" borderId="0" xfId="0" applyNumberFormat="1" applyFill="1"/>
    <xf numFmtId="0" fontId="8" fillId="2" borderId="1" xfId="0" applyFont="1" applyFill="1" applyBorder="1"/>
    <xf numFmtId="166" fontId="0" fillId="0" borderId="0" xfId="0" applyNumberFormat="1"/>
    <xf numFmtId="166" fontId="0" fillId="2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0" fillId="4" borderId="0" xfId="0" applyNumberFormat="1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CCFF66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25</xdr:row>
      <xdr:rowOff>85725</xdr:rowOff>
    </xdr:from>
    <xdr:to>
      <xdr:col>0</xdr:col>
      <xdr:colOff>2800350</xdr:colOff>
      <xdr:row>25</xdr:row>
      <xdr:rowOff>1352550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105400"/>
          <a:ext cx="21431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P20" sqref="P20"/>
    </sheetView>
  </sheetViews>
  <sheetFormatPr defaultRowHeight="15" x14ac:dyDescent="0.25"/>
  <cols>
    <col min="1" max="1" width="64.7109375" customWidth="1"/>
    <col min="2" max="2" width="9.85546875" customWidth="1"/>
    <col min="3" max="3" width="13.5703125" style="31" customWidth="1"/>
    <col min="4" max="4" width="9.85546875" customWidth="1"/>
    <col min="5" max="5" width="10.5703125" bestFit="1" customWidth="1"/>
  </cols>
  <sheetData>
    <row r="1" spans="1:11" ht="23.25" x14ac:dyDescent="0.35">
      <c r="A1" s="22" t="s">
        <v>51</v>
      </c>
    </row>
    <row r="2" spans="1:11" s="12" customFormat="1" x14ac:dyDescent="0.25">
      <c r="C2" s="31"/>
    </row>
    <row r="3" spans="1:11" ht="23.25" x14ac:dyDescent="0.35">
      <c r="A3" t="s">
        <v>18</v>
      </c>
    </row>
    <row r="5" spans="1:11" x14ac:dyDescent="0.25">
      <c r="A5" s="3" t="s">
        <v>0</v>
      </c>
      <c r="B5" s="3"/>
      <c r="C5" s="32"/>
    </row>
    <row r="6" spans="1:11" x14ac:dyDescent="0.25">
      <c r="A6" s="3" t="s">
        <v>1</v>
      </c>
      <c r="B6" s="3">
        <v>2200</v>
      </c>
      <c r="C6" s="33" t="s">
        <v>30</v>
      </c>
      <c r="D6" s="2"/>
    </row>
    <row r="7" spans="1:11" x14ac:dyDescent="0.25">
      <c r="A7" s="3" t="s">
        <v>2</v>
      </c>
      <c r="B7" s="3">
        <v>2200</v>
      </c>
      <c r="C7" s="33" t="s">
        <v>30</v>
      </c>
      <c r="D7" s="2"/>
    </row>
    <row r="8" spans="1:11" s="12" customFormat="1" x14ac:dyDescent="0.25">
      <c r="A8" s="3" t="s">
        <v>48</v>
      </c>
      <c r="B8" s="3"/>
      <c r="C8" s="33"/>
      <c r="D8" s="2"/>
    </row>
    <row r="9" spans="1:11" x14ac:dyDescent="0.25">
      <c r="A9" s="3" t="s">
        <v>49</v>
      </c>
      <c r="B9" s="40">
        <v>1</v>
      </c>
      <c r="C9" s="33" t="s">
        <v>30</v>
      </c>
      <c r="D9" s="2"/>
    </row>
    <row r="10" spans="1:11" ht="18.75" x14ac:dyDescent="0.3">
      <c r="A10" s="5" t="s">
        <v>3</v>
      </c>
      <c r="B10" s="5"/>
      <c r="C10" s="34"/>
      <c r="D10" t="s">
        <v>31</v>
      </c>
      <c r="E10" s="15">
        <v>6</v>
      </c>
      <c r="F10" s="15">
        <v>8</v>
      </c>
      <c r="G10" s="15">
        <v>10</v>
      </c>
      <c r="H10" s="15">
        <v>12</v>
      </c>
      <c r="I10" s="15">
        <v>14</v>
      </c>
      <c r="J10" s="15">
        <v>16</v>
      </c>
      <c r="K10" s="15">
        <v>18</v>
      </c>
    </row>
    <row r="11" spans="1:11" x14ac:dyDescent="0.25">
      <c r="A11" s="5" t="s">
        <v>4</v>
      </c>
      <c r="B11" s="5"/>
      <c r="C11" s="34"/>
      <c r="E11" s="10">
        <v>1.296</v>
      </c>
      <c r="F11" s="11">
        <v>2.0609999999999999</v>
      </c>
      <c r="G11" s="9">
        <v>3.2770000000000001</v>
      </c>
      <c r="H11" s="9">
        <v>5.2110000000000003</v>
      </c>
      <c r="I11" s="9">
        <v>8.2859999999999996</v>
      </c>
      <c r="J11" s="9">
        <v>13.17</v>
      </c>
      <c r="K11" s="9">
        <v>20.95</v>
      </c>
    </row>
    <row r="12" spans="1:11" x14ac:dyDescent="0.25">
      <c r="A12" s="5" t="s">
        <v>5</v>
      </c>
      <c r="B12" s="5"/>
      <c r="C12" s="34"/>
      <c r="E12" s="13">
        <v>4.1150000000000002</v>
      </c>
      <c r="F12" s="14">
        <v>3.2639999999999998</v>
      </c>
      <c r="G12" s="12">
        <v>2.5880000000000001</v>
      </c>
      <c r="H12" s="12">
        <v>2.0529999999999999</v>
      </c>
      <c r="I12" s="12">
        <v>1.6279999999999999</v>
      </c>
      <c r="J12" s="12">
        <v>1.2909999999999999</v>
      </c>
      <c r="K12" s="12">
        <v>1.024</v>
      </c>
    </row>
    <row r="13" spans="1:11" x14ac:dyDescent="0.25">
      <c r="A13" s="5" t="s">
        <v>6</v>
      </c>
      <c r="B13" s="5"/>
      <c r="C13" s="34"/>
      <c r="E13" s="12">
        <f t="shared" ref="E13:K13" si="0">2*($B6+$B7)</f>
        <v>8800</v>
      </c>
      <c r="F13" s="12">
        <f t="shared" si="0"/>
        <v>8800</v>
      </c>
      <c r="G13" s="12">
        <f t="shared" si="0"/>
        <v>8800</v>
      </c>
      <c r="H13" s="12">
        <f t="shared" si="0"/>
        <v>8800</v>
      </c>
      <c r="I13" s="12">
        <f t="shared" si="0"/>
        <v>8800</v>
      </c>
      <c r="J13" s="12">
        <f t="shared" si="0"/>
        <v>8800</v>
      </c>
      <c r="K13" s="12">
        <f t="shared" si="0"/>
        <v>8800</v>
      </c>
    </row>
    <row r="14" spans="1:11" s="12" customFormat="1" x14ac:dyDescent="0.25">
      <c r="A14" s="24" t="s">
        <v>23</v>
      </c>
      <c r="B14" s="5"/>
      <c r="C14" s="34"/>
      <c r="E14" s="29">
        <f>2*($B6+$B7) * $B9</f>
        <v>8800</v>
      </c>
      <c r="F14" s="29">
        <f t="shared" ref="F14:K14" si="1">2*($B6+$B7) * $B9</f>
        <v>8800</v>
      </c>
      <c r="G14" s="30">
        <f t="shared" si="1"/>
        <v>8800</v>
      </c>
      <c r="H14" s="29">
        <f t="shared" si="1"/>
        <v>8800</v>
      </c>
      <c r="I14" s="29">
        <f t="shared" si="1"/>
        <v>8800</v>
      </c>
      <c r="J14" s="29">
        <f t="shared" si="1"/>
        <v>8800</v>
      </c>
      <c r="K14" s="29">
        <f t="shared" si="1"/>
        <v>8800</v>
      </c>
    </row>
    <row r="15" spans="1:11" x14ac:dyDescent="0.25">
      <c r="A15" s="24" t="s">
        <v>36</v>
      </c>
      <c r="B15" s="21"/>
      <c r="C15" s="34"/>
      <c r="D15" t="s">
        <v>33</v>
      </c>
      <c r="E15" s="27">
        <f>$B9^2 * 4/10000 * (-2*($B6+$B7)   +2*SQRT($B6^2+$B7^2)   -$B6*LN( ($B6+SQRT($B6^2+$B7^2)) / $B7)   -$B7*LN( ($B7+SQRT($B6^2+$B7^2)) / $B6)   +$B6*LN(4000*$B6/E12)   +$B7*LN(4000*$B7/E12) )</f>
        <v>23.070895620384402</v>
      </c>
      <c r="F15" s="27">
        <f>$B9^2 * 4/10000 * (-2*($B6+$B7)   +2*SQRT($B6^2+$B7^2)   -$B6*LN( ($B6+SQRT($B6^2+$B7^2)) / $B7)   -$B7*LN( ($B7+SQRT($B6^2+$B7^2)) / $B6)   +$B6*LN(4000*$B6/F12)   +$B7*LN(4000*$B7/F12) )</f>
        <v>23.478661919152227</v>
      </c>
      <c r="G15" s="23">
        <f>$B9^2 * 4/10000 * (-2*($B6+$B7)   +2*SQRT($B6^2+$B7^2)   -$B6*LN( ($B6+SQRT($B6^2+$B7^2)) / $B7)   -$B7*LN( ($B7+SQRT($B6^2+$B7^2)) / $B6)   +$B6*LN(4000*$B6/G12)   +$B7*LN(4000*$B7/G12) )</f>
        <v>23.887101705567471</v>
      </c>
      <c r="H15" s="27">
        <f t="shared" ref="H15:K15" si="2">$B9^2 * 4/10000 * (-2*($B6+$B7)   +2*SQRT($B6^2+$B7^2)   -$B6*LN( ($B6+SQRT($B6^2+$B7^2)) / $B7)   -$B7*LN( ($B7+SQRT($B6^2+$B7^2)) / $B6)   +$B6*LN(4000*$B6/H12)   +$B7*LN(4000*$B7/H12) )</f>
        <v>24.294688205506741</v>
      </c>
      <c r="I15" s="27">
        <f t="shared" si="2"/>
        <v>24.702919977510089</v>
      </c>
      <c r="J15" s="27">
        <f t="shared" si="2"/>
        <v>25.111125851569973</v>
      </c>
      <c r="K15" s="27">
        <f t="shared" si="2"/>
        <v>25.518918881605025</v>
      </c>
    </row>
    <row r="16" spans="1:11" x14ac:dyDescent="0.25">
      <c r="A16" s="24" t="s">
        <v>37</v>
      </c>
      <c r="B16" s="21"/>
      <c r="C16" s="34"/>
      <c r="D16" t="s">
        <v>34</v>
      </c>
      <c r="E16" s="27">
        <f>E14*E11/1000</f>
        <v>11.404800000000002</v>
      </c>
      <c r="F16" s="27">
        <f>F14*F11/1000</f>
        <v>18.136800000000001</v>
      </c>
      <c r="G16" s="23">
        <f t="shared" ref="G16:K16" si="3">G14*G11/1000</f>
        <v>28.837600000000002</v>
      </c>
      <c r="H16" s="27">
        <f t="shared" si="3"/>
        <v>45.8568</v>
      </c>
      <c r="I16" s="27">
        <f t="shared" si="3"/>
        <v>72.916800000000009</v>
      </c>
      <c r="J16" s="27">
        <f t="shared" si="3"/>
        <v>115.896</v>
      </c>
      <c r="K16" s="27">
        <f t="shared" si="3"/>
        <v>184.36</v>
      </c>
    </row>
    <row r="17" spans="1:11" s="12" customFormat="1" x14ac:dyDescent="0.25">
      <c r="A17" s="24" t="s">
        <v>38</v>
      </c>
      <c r="B17" s="21"/>
      <c r="C17" s="34"/>
      <c r="D17" s="12" t="s">
        <v>35</v>
      </c>
      <c r="E17" s="27">
        <f>E15/E16</f>
        <v>2.0229110217087891</v>
      </c>
      <c r="F17" s="27">
        <f t="shared" ref="F17:K17" si="4">F15/F16</f>
        <v>1.2945316659582851</v>
      </c>
      <c r="G17" s="23">
        <f t="shared" si="4"/>
        <v>0.82833182045549802</v>
      </c>
      <c r="H17" s="27">
        <f t="shared" si="4"/>
        <v>0.52979466961294164</v>
      </c>
      <c r="I17" s="27">
        <f t="shared" si="4"/>
        <v>0.33878228306110642</v>
      </c>
      <c r="J17" s="27">
        <f t="shared" si="4"/>
        <v>0.21666947825265731</v>
      </c>
      <c r="K17" s="27">
        <f t="shared" si="4"/>
        <v>0.1384189568323119</v>
      </c>
    </row>
    <row r="18" spans="1:11" s="12" customFormat="1" x14ac:dyDescent="0.25">
      <c r="A18" s="3" t="s">
        <v>50</v>
      </c>
      <c r="B18" s="5"/>
      <c r="C18" s="34"/>
    </row>
    <row r="19" spans="1:11" s="2" customFormat="1" x14ac:dyDescent="0.25">
      <c r="A19" s="3" t="s">
        <v>46</v>
      </c>
      <c r="B19" s="40">
        <v>2</v>
      </c>
      <c r="C19" s="33" t="s">
        <v>30</v>
      </c>
    </row>
    <row r="20" spans="1:11" s="2" customFormat="1" x14ac:dyDescent="0.25">
      <c r="A20" s="3" t="s">
        <v>42</v>
      </c>
      <c r="B20" s="3">
        <v>1</v>
      </c>
      <c r="C20" s="33" t="s">
        <v>30</v>
      </c>
    </row>
    <row r="21" spans="1:11" s="12" customFormat="1" x14ac:dyDescent="0.25">
      <c r="A21" s="24" t="s">
        <v>22</v>
      </c>
      <c r="B21" s="5"/>
      <c r="C21" s="34"/>
      <c r="E21" s="29">
        <f t="shared" ref="E21:K21" si="5">E14*$B19*$B20</f>
        <v>17600</v>
      </c>
      <c r="F21" s="29">
        <f t="shared" si="5"/>
        <v>17600</v>
      </c>
      <c r="G21" s="30">
        <f t="shared" si="5"/>
        <v>17600</v>
      </c>
      <c r="H21" s="29">
        <f t="shared" si="5"/>
        <v>17600</v>
      </c>
      <c r="I21" s="29">
        <f t="shared" si="5"/>
        <v>17600</v>
      </c>
      <c r="J21" s="29">
        <f t="shared" si="5"/>
        <v>17600</v>
      </c>
      <c r="K21" s="29">
        <f t="shared" si="5"/>
        <v>17600</v>
      </c>
    </row>
    <row r="22" spans="1:11" s="12" customFormat="1" x14ac:dyDescent="0.25">
      <c r="A22" s="24" t="s">
        <v>39</v>
      </c>
      <c r="B22" s="21"/>
      <c r="C22" s="34"/>
      <c r="D22" s="39" t="s">
        <v>33</v>
      </c>
      <c r="E22" s="27">
        <f t="shared" ref="E22:K22" si="6">E15/$B20</f>
        <v>23.070895620384402</v>
      </c>
      <c r="F22" s="27">
        <f t="shared" si="6"/>
        <v>23.478661919152227</v>
      </c>
      <c r="G22" s="23">
        <f t="shared" si="6"/>
        <v>23.887101705567471</v>
      </c>
      <c r="H22" s="27">
        <f t="shared" si="6"/>
        <v>24.294688205506741</v>
      </c>
      <c r="I22" s="27">
        <f t="shared" si="6"/>
        <v>24.702919977510089</v>
      </c>
      <c r="J22" s="27">
        <f t="shared" si="6"/>
        <v>25.111125851569973</v>
      </c>
      <c r="K22" s="27">
        <f t="shared" si="6"/>
        <v>25.518918881605025</v>
      </c>
    </row>
    <row r="23" spans="1:11" s="12" customFormat="1" x14ac:dyDescent="0.25">
      <c r="A23" s="24" t="s">
        <v>40</v>
      </c>
      <c r="B23" s="21"/>
      <c r="C23" s="34"/>
      <c r="D23" s="39" t="s">
        <v>34</v>
      </c>
      <c r="E23" s="27">
        <f t="shared" ref="E23:K23" si="7">E16/($B19*$B20)</f>
        <v>5.7024000000000008</v>
      </c>
      <c r="F23" s="27">
        <f t="shared" si="7"/>
        <v>9.0684000000000005</v>
      </c>
      <c r="G23" s="23">
        <f t="shared" si="7"/>
        <v>14.418800000000001</v>
      </c>
      <c r="H23" s="27">
        <f t="shared" si="7"/>
        <v>22.9284</v>
      </c>
      <c r="I23" s="27">
        <f t="shared" si="7"/>
        <v>36.458400000000005</v>
      </c>
      <c r="J23" s="27">
        <f t="shared" si="7"/>
        <v>57.948</v>
      </c>
      <c r="K23" s="27">
        <f t="shared" si="7"/>
        <v>92.18</v>
      </c>
    </row>
    <row r="24" spans="1:11" s="12" customFormat="1" x14ac:dyDescent="0.25">
      <c r="A24" s="24" t="s">
        <v>38</v>
      </c>
      <c r="B24" s="21"/>
      <c r="C24" s="34"/>
      <c r="D24" s="39" t="s">
        <v>35</v>
      </c>
      <c r="E24" s="27">
        <f>E22/E23</f>
        <v>4.0458220434175782</v>
      </c>
      <c r="F24" s="27">
        <f t="shared" ref="F24:K24" si="8">F22/F23</f>
        <v>2.5890633319165701</v>
      </c>
      <c r="G24" s="23">
        <f t="shared" si="8"/>
        <v>1.656663640910996</v>
      </c>
      <c r="H24" s="27">
        <f t="shared" si="8"/>
        <v>1.0595893392258833</v>
      </c>
      <c r="I24" s="27">
        <f t="shared" si="8"/>
        <v>0.67756456612221283</v>
      </c>
      <c r="J24" s="27">
        <f t="shared" si="8"/>
        <v>0.43333895650531462</v>
      </c>
      <c r="K24" s="27">
        <f t="shared" si="8"/>
        <v>0.27683791366462379</v>
      </c>
    </row>
    <row r="25" spans="1:11" s="12" customFormat="1" x14ac:dyDescent="0.25">
      <c r="C25" s="34"/>
    </row>
    <row r="26" spans="1:11" ht="115.5" customHeight="1" x14ac:dyDescent="0.25"/>
    <row r="27" spans="1:11" ht="15.75" x14ac:dyDescent="0.25">
      <c r="A27" s="8" t="s">
        <v>15</v>
      </c>
    </row>
    <row r="28" spans="1:11" s="12" customFormat="1" ht="15.75" x14ac:dyDescent="0.25">
      <c r="A28" s="8" t="s">
        <v>43</v>
      </c>
      <c r="C28" s="31"/>
    </row>
    <row r="29" spans="1:11" x14ac:dyDescent="0.25">
      <c r="A29" t="s">
        <v>14</v>
      </c>
    </row>
    <row r="30" spans="1:11" s="12" customFormat="1" x14ac:dyDescent="0.25">
      <c r="C30" s="31"/>
    </row>
    <row r="31" spans="1:11" s="12" customFormat="1" x14ac:dyDescent="0.25">
      <c r="C31" s="34"/>
    </row>
    <row r="32" spans="1:11" s="12" customFormat="1" ht="23.25" x14ac:dyDescent="0.35">
      <c r="A32" s="38" t="s">
        <v>28</v>
      </c>
      <c r="C32" s="34"/>
    </row>
    <row r="33" spans="1:11" s="12" customFormat="1" ht="18.75" x14ac:dyDescent="0.3">
      <c r="C33" s="34"/>
      <c r="D33" s="12" t="s">
        <v>31</v>
      </c>
      <c r="E33" s="15">
        <v>6</v>
      </c>
      <c r="F33" s="15">
        <v>8</v>
      </c>
      <c r="G33" s="15">
        <v>10</v>
      </c>
      <c r="H33" s="15">
        <v>12</v>
      </c>
      <c r="I33" s="15">
        <v>14</v>
      </c>
      <c r="J33" s="15">
        <v>16</v>
      </c>
      <c r="K33" s="15">
        <v>18</v>
      </c>
    </row>
    <row r="34" spans="1:11" s="2" customFormat="1" x14ac:dyDescent="0.25">
      <c r="A34" s="3" t="s">
        <v>7</v>
      </c>
      <c r="B34" s="3">
        <v>2</v>
      </c>
      <c r="C34" s="33" t="s">
        <v>30</v>
      </c>
    </row>
    <row r="35" spans="1:11" s="2" customFormat="1" ht="15.75" thickBot="1" x14ac:dyDescent="0.3">
      <c r="A35" s="3" t="s">
        <v>8</v>
      </c>
      <c r="B35" s="3">
        <v>1.5</v>
      </c>
      <c r="C35" s="33" t="s">
        <v>30</v>
      </c>
    </row>
    <row r="36" spans="1:11" s="2" customFormat="1" ht="15.75" thickTop="1" x14ac:dyDescent="0.25">
      <c r="A36" s="5" t="s">
        <v>9</v>
      </c>
      <c r="B36" s="3"/>
      <c r="C36" s="14" t="s">
        <v>12</v>
      </c>
      <c r="D36" s="16">
        <v>30</v>
      </c>
      <c r="E36" s="14" t="s">
        <v>26</v>
      </c>
    </row>
    <row r="37" spans="1:11" s="2" customFormat="1" x14ac:dyDescent="0.25">
      <c r="A37" s="5" t="s">
        <v>10</v>
      </c>
      <c r="B37" s="3"/>
      <c r="C37" s="35"/>
      <c r="D37" s="17">
        <f>240*B34</f>
        <v>480</v>
      </c>
      <c r="E37" s="14" t="s">
        <v>32</v>
      </c>
    </row>
    <row r="38" spans="1:11" s="2" customFormat="1" x14ac:dyDescent="0.25">
      <c r="A38" s="5" t="s">
        <v>11</v>
      </c>
      <c r="B38" s="3"/>
      <c r="C38" s="35"/>
      <c r="D38" s="17">
        <f>4800*B34</f>
        <v>9600</v>
      </c>
      <c r="E38" s="14" t="s">
        <v>27</v>
      </c>
    </row>
    <row r="39" spans="1:11" s="2" customFormat="1" ht="15.75" thickBot="1" x14ac:dyDescent="0.3">
      <c r="A39" s="5" t="s">
        <v>19</v>
      </c>
      <c r="B39" s="3"/>
      <c r="C39" s="35"/>
      <c r="D39" s="18">
        <f>400*B34</f>
        <v>800</v>
      </c>
    </row>
    <row r="40" spans="1:11" s="2" customFormat="1" ht="15.75" thickTop="1" x14ac:dyDescent="0.25">
      <c r="A40" s="5"/>
      <c r="B40" s="3"/>
      <c r="C40" s="35"/>
      <c r="D40" s="20"/>
    </row>
    <row r="41" spans="1:11" x14ac:dyDescent="0.25">
      <c r="A41" s="5" t="s">
        <v>21</v>
      </c>
      <c r="B41" s="5"/>
      <c r="C41" s="36"/>
      <c r="E41" s="25">
        <f>$D37/E23</f>
        <v>84.175084175084166</v>
      </c>
      <c r="F41" s="25">
        <f t="shared" ref="F41:K41" si="9">$D37/F23</f>
        <v>52.931057297869522</v>
      </c>
      <c r="G41" s="25">
        <f t="shared" si="9"/>
        <v>33.289871556578909</v>
      </c>
      <c r="H41" s="25">
        <f t="shared" si="9"/>
        <v>20.934735960642698</v>
      </c>
      <c r="I41" s="25">
        <f t="shared" si="9"/>
        <v>13.165690211309327</v>
      </c>
      <c r="J41" s="25">
        <f t="shared" si="9"/>
        <v>8.2832884655208119</v>
      </c>
      <c r="K41" s="25">
        <f t="shared" si="9"/>
        <v>5.2072032978954219</v>
      </c>
    </row>
    <row r="42" spans="1:11" x14ac:dyDescent="0.25">
      <c r="A42" s="5" t="s">
        <v>20</v>
      </c>
      <c r="B42" s="5"/>
      <c r="C42" s="36"/>
      <c r="E42" s="25">
        <f>SQRT($D38/E23)</f>
        <v>41.030496993110908</v>
      </c>
      <c r="F42" s="25">
        <f t="shared" ref="F42:K42" si="10">SQRT($D38/F23)</f>
        <v>32.536458718757181</v>
      </c>
      <c r="G42" s="25">
        <f t="shared" si="10"/>
        <v>25.803050810545216</v>
      </c>
      <c r="H42" s="25">
        <f t="shared" si="10"/>
        <v>20.462031160489762</v>
      </c>
      <c r="I42" s="25">
        <f t="shared" si="10"/>
        <v>16.226946854728602</v>
      </c>
      <c r="J42" s="25">
        <f t="shared" si="10"/>
        <v>12.871121524964957</v>
      </c>
      <c r="K42" s="25">
        <f t="shared" si="10"/>
        <v>10.205099997447768</v>
      </c>
    </row>
    <row r="43" spans="1:11" x14ac:dyDescent="0.25">
      <c r="A43" s="5" t="s">
        <v>24</v>
      </c>
      <c r="B43" s="5"/>
      <c r="C43" s="36"/>
      <c r="E43" s="25">
        <f>$D39/(E22/$B35 + E23)</f>
        <v>37.945269211709046</v>
      </c>
      <c r="F43" s="25">
        <f t="shared" ref="F43:K43" si="11">$D39/(F22/$B35 + F23)</f>
        <v>32.361358214193025</v>
      </c>
      <c r="G43" s="25">
        <f>$D39/(G22/$B35 + G23)</f>
        <v>26.364759872682882</v>
      </c>
      <c r="H43" s="25">
        <f t="shared" si="11"/>
        <v>20.44735813653427</v>
      </c>
      <c r="I43" s="25">
        <f t="shared" si="11"/>
        <v>15.115154811178192</v>
      </c>
      <c r="J43" s="25">
        <f t="shared" si="11"/>
        <v>10.711117724143943</v>
      </c>
      <c r="K43" s="25">
        <f t="shared" si="11"/>
        <v>7.3265029660976095</v>
      </c>
    </row>
    <row r="44" spans="1:11" s="12" customFormat="1" x14ac:dyDescent="0.25">
      <c r="A44" s="5"/>
      <c r="B44" s="5"/>
      <c r="C44" s="36"/>
      <c r="E44" s="19"/>
      <c r="F44" s="19"/>
      <c r="G44" s="19"/>
      <c r="H44" s="19"/>
      <c r="I44" s="19"/>
      <c r="J44" s="19"/>
      <c r="K44" s="19"/>
    </row>
    <row r="45" spans="1:11" x14ac:dyDescent="0.25">
      <c r="A45" s="24" t="s">
        <v>16</v>
      </c>
      <c r="B45" s="21"/>
      <c r="C45" s="36"/>
      <c r="D45" s="39" t="s">
        <v>41</v>
      </c>
      <c r="E45" s="28">
        <f t="shared" ref="E45:K45" si="12">MIN(E41,E42,E43,$D36)</f>
        <v>30</v>
      </c>
      <c r="F45" s="28">
        <f t="shared" si="12"/>
        <v>30</v>
      </c>
      <c r="G45" s="26">
        <f t="shared" si="12"/>
        <v>25.803050810545216</v>
      </c>
      <c r="H45" s="28">
        <f t="shared" si="12"/>
        <v>20.44735813653427</v>
      </c>
      <c r="I45" s="28">
        <f t="shared" si="12"/>
        <v>13.165690211309327</v>
      </c>
      <c r="J45" s="28">
        <f t="shared" si="12"/>
        <v>8.2832884655208119</v>
      </c>
      <c r="K45" s="28">
        <f t="shared" si="12"/>
        <v>5.2072032978954219</v>
      </c>
    </row>
    <row r="46" spans="1:11" x14ac:dyDescent="0.25">
      <c r="A46" s="24" t="s">
        <v>13</v>
      </c>
      <c r="B46" s="21"/>
      <c r="C46" s="36"/>
      <c r="E46" s="28">
        <f t="shared" ref="E46:K46" si="13">E45*$B9/$B20</f>
        <v>30</v>
      </c>
      <c r="F46" s="28">
        <f t="shared" si="13"/>
        <v>30</v>
      </c>
      <c r="G46" s="26">
        <f t="shared" si="13"/>
        <v>25.803050810545216</v>
      </c>
      <c r="H46" s="28">
        <f t="shared" si="13"/>
        <v>20.44735813653427</v>
      </c>
      <c r="I46" s="28">
        <f t="shared" si="13"/>
        <v>13.165690211309327</v>
      </c>
      <c r="J46" s="28">
        <f t="shared" si="13"/>
        <v>8.2832884655208119</v>
      </c>
      <c r="K46" s="28">
        <f t="shared" si="13"/>
        <v>5.2072032978954219</v>
      </c>
    </row>
    <row r="47" spans="1:11" s="12" customFormat="1" x14ac:dyDescent="0.25">
      <c r="A47" s="24" t="s">
        <v>17</v>
      </c>
      <c r="B47" s="21"/>
      <c r="C47" s="36"/>
      <c r="E47" s="28">
        <f t="shared" ref="E47:K47" si="14">E45*E23</f>
        <v>171.07200000000003</v>
      </c>
      <c r="F47" s="28">
        <f t="shared" si="14"/>
        <v>272.05200000000002</v>
      </c>
      <c r="G47" s="26">
        <f t="shared" si="14"/>
        <v>372.04902902708938</v>
      </c>
      <c r="H47" s="28">
        <f t="shared" si="14"/>
        <v>468.82520629771233</v>
      </c>
      <c r="I47" s="28">
        <f t="shared" si="14"/>
        <v>480.00000000000006</v>
      </c>
      <c r="J47" s="28">
        <f t="shared" si="14"/>
        <v>480</v>
      </c>
      <c r="K47" s="28">
        <f t="shared" si="14"/>
        <v>480</v>
      </c>
    </row>
    <row r="48" spans="1:11" s="12" customFormat="1" x14ac:dyDescent="0.25">
      <c r="A48" s="5"/>
      <c r="B48" s="5"/>
      <c r="C48" s="36"/>
      <c r="E48" s="19"/>
      <c r="F48" s="19"/>
      <c r="G48" s="19"/>
      <c r="H48" s="19"/>
      <c r="I48" s="19"/>
      <c r="J48" s="19"/>
      <c r="K48" s="19"/>
    </row>
    <row r="49" spans="1:11" s="12" customFormat="1" x14ac:dyDescent="0.25">
      <c r="A49" s="5" t="s">
        <v>47</v>
      </c>
      <c r="B49" s="5"/>
      <c r="C49" s="36"/>
      <c r="E49" s="25">
        <f>E22*E45/$B35</f>
        <v>461.41791240768799</v>
      </c>
      <c r="F49" s="25">
        <f t="shared" ref="F49:K49" si="15">F22*F45/$B35</f>
        <v>469.57323838304455</v>
      </c>
      <c r="G49" s="25">
        <f t="shared" si="15"/>
        <v>410.90673268361252</v>
      </c>
      <c r="H49" s="25">
        <f t="shared" si="15"/>
        <v>331.17479370228762</v>
      </c>
      <c r="I49" s="25">
        <f t="shared" si="15"/>
        <v>216.82066115910811</v>
      </c>
      <c r="J49" s="25">
        <f t="shared" si="15"/>
        <v>138.6684660817007</v>
      </c>
      <c r="K49" s="25">
        <f t="shared" si="15"/>
        <v>88.588132372679624</v>
      </c>
    </row>
    <row r="52" spans="1:11" s="12" customFormat="1" ht="23.25" x14ac:dyDescent="0.35">
      <c r="A52" s="38" t="s">
        <v>29</v>
      </c>
      <c r="C52" s="34"/>
    </row>
    <row r="53" spans="1:11" s="12" customFormat="1" ht="18.75" x14ac:dyDescent="0.3">
      <c r="C53" s="34"/>
      <c r="D53" s="12" t="s">
        <v>31</v>
      </c>
      <c r="E53" s="15">
        <v>6</v>
      </c>
      <c r="F53" s="15">
        <v>8</v>
      </c>
      <c r="G53" s="15">
        <v>10</v>
      </c>
      <c r="H53" s="15">
        <v>12</v>
      </c>
      <c r="I53" s="15">
        <v>14</v>
      </c>
      <c r="J53" s="15">
        <v>16</v>
      </c>
      <c r="K53" s="15">
        <v>18</v>
      </c>
    </row>
    <row r="54" spans="1:11" s="2" customFormat="1" ht="15.75" thickBot="1" x14ac:dyDescent="0.3">
      <c r="A54" s="3" t="s">
        <v>25</v>
      </c>
      <c r="B54" s="3">
        <v>4</v>
      </c>
      <c r="C54" s="33" t="s">
        <v>30</v>
      </c>
    </row>
    <row r="55" spans="1:11" s="2" customFormat="1" ht="15.75" thickTop="1" x14ac:dyDescent="0.25">
      <c r="A55" s="5" t="s">
        <v>9</v>
      </c>
      <c r="B55" s="3"/>
      <c r="C55" s="37" t="s">
        <v>12</v>
      </c>
      <c r="D55" s="16">
        <v>60</v>
      </c>
      <c r="E55" s="14" t="s">
        <v>26</v>
      </c>
    </row>
    <row r="56" spans="1:11" s="2" customFormat="1" x14ac:dyDescent="0.25">
      <c r="A56" s="5" t="s">
        <v>10</v>
      </c>
      <c r="B56" s="3"/>
      <c r="C56" s="35"/>
      <c r="D56" s="17">
        <f>250*B54</f>
        <v>1000</v>
      </c>
      <c r="E56" s="14" t="s">
        <v>32</v>
      </c>
    </row>
    <row r="57" spans="1:11" s="2" customFormat="1" ht="15.75" thickBot="1" x14ac:dyDescent="0.3">
      <c r="A57" s="5" t="s">
        <v>11</v>
      </c>
      <c r="B57" s="3"/>
      <c r="C57" s="35"/>
      <c r="D57" s="18">
        <f>5000*B54</f>
        <v>20000</v>
      </c>
      <c r="E57" s="14" t="s">
        <v>27</v>
      </c>
    </row>
    <row r="58" spans="1:11" s="2" customFormat="1" ht="15.75" thickTop="1" x14ac:dyDescent="0.25">
      <c r="A58" s="5"/>
      <c r="B58" s="3"/>
      <c r="C58" s="35"/>
      <c r="D58" s="20"/>
    </row>
    <row r="59" spans="1:11" s="12" customFormat="1" x14ac:dyDescent="0.25">
      <c r="A59" s="5" t="s">
        <v>21</v>
      </c>
      <c r="B59" s="5"/>
      <c r="C59" s="36"/>
      <c r="E59" s="25">
        <f t="shared" ref="E59:K59" si="16">$D56/E23</f>
        <v>175.364758698092</v>
      </c>
      <c r="F59" s="25">
        <f t="shared" si="16"/>
        <v>110.27303603722817</v>
      </c>
      <c r="G59" s="25">
        <f t="shared" si="16"/>
        <v>69.353899076206062</v>
      </c>
      <c r="H59" s="25">
        <f t="shared" si="16"/>
        <v>43.614033251338952</v>
      </c>
      <c r="I59" s="25">
        <f t="shared" si="16"/>
        <v>27.428521273561095</v>
      </c>
      <c r="J59" s="25">
        <f t="shared" si="16"/>
        <v>17.256850969835025</v>
      </c>
      <c r="K59" s="25">
        <f t="shared" si="16"/>
        <v>10.848340203948794</v>
      </c>
    </row>
    <row r="60" spans="1:11" s="12" customFormat="1" x14ac:dyDescent="0.25">
      <c r="A60" s="5" t="s">
        <v>20</v>
      </c>
      <c r="B60" s="5"/>
      <c r="C60" s="36"/>
      <c r="E60" s="25">
        <f t="shared" ref="E60:K60" si="17">SQRT($D57/E23)</f>
        <v>59.222421209891785</v>
      </c>
      <c r="F60" s="25">
        <f t="shared" si="17"/>
        <v>46.962332999379015</v>
      </c>
      <c r="G60" s="25">
        <f t="shared" si="17"/>
        <v>37.243495828454684</v>
      </c>
      <c r="H60" s="25">
        <f t="shared" si="17"/>
        <v>29.534397996688185</v>
      </c>
      <c r="I60" s="25">
        <f t="shared" si="17"/>
        <v>23.421580336758275</v>
      </c>
      <c r="J60" s="25">
        <f t="shared" si="17"/>
        <v>18.577863693027261</v>
      </c>
      <c r="K60" s="25">
        <f t="shared" si="17"/>
        <v>14.729793076583796</v>
      </c>
    </row>
    <row r="61" spans="1:11" s="12" customFormat="1" x14ac:dyDescent="0.25">
      <c r="A61" s="5"/>
      <c r="B61" s="5"/>
      <c r="C61" s="36"/>
      <c r="E61" s="19"/>
      <c r="F61" s="19"/>
      <c r="G61" s="19"/>
      <c r="H61" s="19"/>
      <c r="I61" s="19"/>
      <c r="J61" s="19"/>
      <c r="K61" s="19"/>
    </row>
    <row r="62" spans="1:11" s="12" customFormat="1" x14ac:dyDescent="0.25">
      <c r="A62" s="24" t="s">
        <v>16</v>
      </c>
      <c r="B62" s="21"/>
      <c r="C62" s="36"/>
      <c r="D62" s="39" t="s">
        <v>41</v>
      </c>
      <c r="E62" s="28">
        <f>MIN(E59,E60,$D55)</f>
        <v>59.222421209891785</v>
      </c>
      <c r="F62" s="28">
        <f t="shared" ref="F62:K62" si="18">MIN(F59,F60,$D55)</f>
        <v>46.962332999379015</v>
      </c>
      <c r="G62" s="26">
        <f t="shared" si="18"/>
        <v>37.243495828454684</v>
      </c>
      <c r="H62" s="28">
        <f t="shared" si="18"/>
        <v>29.534397996688185</v>
      </c>
      <c r="I62" s="28">
        <f t="shared" si="18"/>
        <v>23.421580336758275</v>
      </c>
      <c r="J62" s="28">
        <f t="shared" si="18"/>
        <v>17.256850969835025</v>
      </c>
      <c r="K62" s="28">
        <f t="shared" si="18"/>
        <v>10.848340203948794</v>
      </c>
    </row>
    <row r="63" spans="1:11" s="12" customFormat="1" x14ac:dyDescent="0.25">
      <c r="A63" s="24" t="s">
        <v>13</v>
      </c>
      <c r="B63" s="21"/>
      <c r="C63" s="36"/>
      <c r="E63" s="28">
        <f t="shared" ref="E63:K63" si="19">E62*$B9/$B20</f>
        <v>59.222421209891785</v>
      </c>
      <c r="F63" s="28">
        <f t="shared" si="19"/>
        <v>46.962332999379015</v>
      </c>
      <c r="G63" s="26">
        <f t="shared" si="19"/>
        <v>37.243495828454684</v>
      </c>
      <c r="H63" s="28">
        <f t="shared" si="19"/>
        <v>29.534397996688185</v>
      </c>
      <c r="I63" s="28">
        <f t="shared" si="19"/>
        <v>23.421580336758275</v>
      </c>
      <c r="J63" s="28">
        <f t="shared" si="19"/>
        <v>17.256850969835025</v>
      </c>
      <c r="K63" s="28">
        <f t="shared" si="19"/>
        <v>10.848340203948794</v>
      </c>
    </row>
    <row r="64" spans="1:11" s="12" customFormat="1" x14ac:dyDescent="0.25">
      <c r="A64" s="24" t="s">
        <v>17</v>
      </c>
      <c r="B64" s="21"/>
      <c r="C64" s="36"/>
      <c r="E64" s="28">
        <f t="shared" ref="E64:K64" si="20">E62*E23</f>
        <v>337.70993470728695</v>
      </c>
      <c r="F64" s="28">
        <f t="shared" si="20"/>
        <v>425.87322057156871</v>
      </c>
      <c r="G64" s="26">
        <f t="shared" si="20"/>
        <v>537.00651765132238</v>
      </c>
      <c r="H64" s="28">
        <f t="shared" si="20"/>
        <v>677.17649102726534</v>
      </c>
      <c r="I64" s="28">
        <f t="shared" si="20"/>
        <v>853.91334454966795</v>
      </c>
      <c r="J64" s="28">
        <f t="shared" si="20"/>
        <v>1000</v>
      </c>
      <c r="K64" s="28">
        <f t="shared" si="20"/>
        <v>999.99999999999989</v>
      </c>
    </row>
    <row r="65" spans="1:11" s="12" customFormat="1" x14ac:dyDescent="0.25">
      <c r="A65" s="5"/>
      <c r="B65" s="5"/>
      <c r="C65" s="36"/>
      <c r="E65" s="19"/>
      <c r="F65" s="19"/>
      <c r="G65" s="19"/>
      <c r="H65" s="19"/>
      <c r="I65" s="19"/>
      <c r="J65" s="19"/>
      <c r="K65" s="19"/>
    </row>
    <row r="66" spans="1:11" s="12" customFormat="1" x14ac:dyDescent="0.25">
      <c r="A66" s="24" t="s">
        <v>45</v>
      </c>
      <c r="B66" s="5"/>
      <c r="C66" s="36"/>
      <c r="D66" s="39" t="s">
        <v>44</v>
      </c>
      <c r="E66" s="27">
        <f>E24</f>
        <v>4.0458220434175782</v>
      </c>
      <c r="F66" s="27">
        <f t="shared" ref="F66:K66" si="21">F24</f>
        <v>2.5890633319165701</v>
      </c>
      <c r="G66" s="23">
        <f t="shared" si="21"/>
        <v>1.656663640910996</v>
      </c>
      <c r="H66" s="27">
        <f t="shared" si="21"/>
        <v>1.0595893392258833</v>
      </c>
      <c r="I66" s="27">
        <f t="shared" si="21"/>
        <v>0.67756456612221283</v>
      </c>
      <c r="J66" s="27">
        <f t="shared" si="21"/>
        <v>0.43333895650531462</v>
      </c>
      <c r="K66" s="27">
        <f t="shared" si="21"/>
        <v>0.27683791366462379</v>
      </c>
    </row>
    <row r="67" spans="1:11" s="12" customFormat="1" x14ac:dyDescent="0.25">
      <c r="A67" s="5"/>
      <c r="B67" s="5"/>
      <c r="C67" s="36"/>
      <c r="E67" s="19"/>
      <c r="F67" s="19"/>
      <c r="G67" s="19"/>
      <c r="H67" s="19"/>
      <c r="I67" s="19"/>
      <c r="J67" s="19"/>
      <c r="K67" s="19"/>
    </row>
    <row r="68" spans="1:11" s="12" customFormat="1" x14ac:dyDescent="0.25">
      <c r="C68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1"/>
  <sheetViews>
    <sheetView workbookViewId="0">
      <selection sqref="A1:F32"/>
    </sheetView>
  </sheetViews>
  <sheetFormatPr defaultRowHeight="15" x14ac:dyDescent="0.25"/>
  <cols>
    <col min="1" max="1" width="33.5703125" customWidth="1"/>
    <col min="2" max="2" width="18.140625" customWidth="1"/>
    <col min="4" max="4" width="15.140625" customWidth="1"/>
  </cols>
  <sheetData>
    <row r="5" spans="1:7" x14ac:dyDescent="0.25">
      <c r="A5" s="3"/>
      <c r="B5" s="3"/>
      <c r="C5" s="3"/>
    </row>
    <row r="6" spans="1:7" x14ac:dyDescent="0.25">
      <c r="A6" s="3"/>
      <c r="B6" s="3"/>
      <c r="C6" s="3"/>
      <c r="E6" s="2"/>
    </row>
    <row r="7" spans="1:7" x14ac:dyDescent="0.25">
      <c r="A7" s="3"/>
      <c r="B7" s="3"/>
      <c r="C7" s="3"/>
      <c r="E7" s="2"/>
    </row>
    <row r="8" spans="1:7" x14ac:dyDescent="0.25">
      <c r="A8" s="3"/>
      <c r="B8" s="3"/>
      <c r="C8" s="3"/>
      <c r="E8" s="2"/>
    </row>
    <row r="9" spans="1:7" x14ac:dyDescent="0.25">
      <c r="A9" s="4"/>
      <c r="B9" s="4"/>
      <c r="C9" s="4"/>
    </row>
    <row r="10" spans="1:7" x14ac:dyDescent="0.25">
      <c r="A10" s="5"/>
      <c r="B10" s="5"/>
      <c r="C10" s="5"/>
    </row>
    <row r="11" spans="1:7" x14ac:dyDescent="0.25">
      <c r="A11" s="5"/>
      <c r="B11" s="5"/>
      <c r="C11" s="5"/>
    </row>
    <row r="12" spans="1:7" x14ac:dyDescent="0.25">
      <c r="A12" s="5"/>
      <c r="B12" s="5"/>
      <c r="C12" s="5"/>
    </row>
    <row r="13" spans="1:7" x14ac:dyDescent="0.25">
      <c r="A13" s="5"/>
      <c r="B13" s="5"/>
      <c r="C13" s="5"/>
    </row>
    <row r="14" spans="1:7" x14ac:dyDescent="0.25">
      <c r="A14" s="5"/>
      <c r="B14" s="5"/>
      <c r="C14" s="5"/>
      <c r="G14" s="7"/>
    </row>
    <row r="15" spans="1:7" x14ac:dyDescent="0.25">
      <c r="A15" s="5"/>
      <c r="B15" s="5"/>
      <c r="C15" s="5"/>
      <c r="G15" s="7"/>
    </row>
    <row r="16" spans="1:7" x14ac:dyDescent="0.25">
      <c r="A16" s="5"/>
      <c r="B16" s="5"/>
      <c r="C16" s="5"/>
      <c r="G16" s="7"/>
    </row>
    <row r="17" spans="1:7" x14ac:dyDescent="0.25">
      <c r="A17" s="6"/>
      <c r="B17" s="6"/>
      <c r="C17" s="6"/>
    </row>
    <row r="18" spans="1:7" x14ac:dyDescent="0.25">
      <c r="A18" s="6"/>
      <c r="B18" s="6"/>
      <c r="C18" s="6"/>
      <c r="G18" s="7"/>
    </row>
    <row r="22" spans="1:7" ht="21" x14ac:dyDescent="0.35">
      <c r="A22" s="1"/>
    </row>
    <row r="24" spans="1:7" x14ac:dyDescent="0.25">
      <c r="A24" s="3"/>
      <c r="B24" s="3"/>
      <c r="C24" s="3"/>
      <c r="D24" s="2"/>
      <c r="E24" s="2"/>
    </row>
    <row r="25" spans="1:7" x14ac:dyDescent="0.25">
      <c r="A25" s="3"/>
      <c r="B25" s="3"/>
      <c r="C25" s="3"/>
      <c r="D25" s="2"/>
      <c r="E25" s="2"/>
    </row>
    <row r="26" spans="1:7" x14ac:dyDescent="0.25">
      <c r="A26" s="3"/>
      <c r="B26" s="3"/>
      <c r="C26" s="3"/>
      <c r="D26" s="2"/>
      <c r="E26" s="2"/>
    </row>
    <row r="27" spans="1:7" x14ac:dyDescent="0.25">
      <c r="A27" s="5"/>
      <c r="B27" s="5"/>
      <c r="C27" s="5"/>
    </row>
    <row r="28" spans="1:7" x14ac:dyDescent="0.25">
      <c r="A28" s="5"/>
      <c r="B28" s="5"/>
      <c r="C28" s="5"/>
    </row>
    <row r="29" spans="1:7" x14ac:dyDescent="0.25">
      <c r="A29" s="5"/>
      <c r="B29" s="5"/>
      <c r="C29" s="5"/>
    </row>
    <row r="30" spans="1:7" x14ac:dyDescent="0.25">
      <c r="A30" s="5"/>
      <c r="B30" s="5"/>
      <c r="C30" s="5"/>
    </row>
    <row r="31" spans="1:7" x14ac:dyDescent="0.25">
      <c r="A31" s="6"/>
      <c r="B31" s="6"/>
      <c r="C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</dc:creator>
  <cp:lastModifiedBy>Bill</cp:lastModifiedBy>
  <dcterms:created xsi:type="dcterms:W3CDTF">2009-02-13T21:19:33Z</dcterms:created>
  <dcterms:modified xsi:type="dcterms:W3CDTF">2022-01-26T18:49:20Z</dcterms:modified>
</cp:coreProperties>
</file>